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HIS\HIS Data Warehouse\03_DWH\01_Survey\2018\03_Documents\02_HIS_codebook\"/>
    </mc:Choice>
  </mc:AlternateContent>
  <xr:revisionPtr revIDLastSave="0" documentId="13_ncr:1_{8FDD30D9-35BB-4BEC-8EE2-64B0C8834F5B}" xr6:coauthVersionLast="47" xr6:coauthVersionMax="47" xr10:uidLastSave="{00000000-0000-0000-0000-000000000000}"/>
  <bookViews>
    <workbookView xWindow="-28920" yWindow="-120" windowWidth="29040" windowHeight="15840" tabRatio="767" activeTab="1" xr2:uid="{00000000-000D-0000-FFFF-FFFF00000000}"/>
  </bookViews>
  <sheets>
    <sheet name="Inventory of topics" sheetId="12" r:id="rId1"/>
    <sheet name="Individual" sheetId="2" r:id="rId2"/>
    <sheet name="Household" sheetId="3" r:id="rId3"/>
    <sheet name="Medicines" sheetId="8" r:id="rId4"/>
    <sheet name="HES" sheetId="14" r:id="rId5"/>
    <sheet name="Value labels" sheetId="10" r:id="rId6"/>
  </sheets>
  <definedNames>
    <definedName name="A_1">Individual!$A$14</definedName>
    <definedName name="A_2">Household!$A$12</definedName>
    <definedName name="AC_1_X">'Value labels'!#REF!</definedName>
    <definedName name="AC_1_Y">Household!#REF!</definedName>
    <definedName name="AC_2_X">'Value labels'!#REF!</definedName>
    <definedName name="AC_2_Y">Household!#REF!</definedName>
    <definedName name="AC_3_X">'Value labels'!#REF!</definedName>
    <definedName name="AC_3_Y">Household!#REF!</definedName>
    <definedName name="AC_4_X">'Value labels'!$A$11</definedName>
    <definedName name="AC_4_Y">Household!#REF!</definedName>
    <definedName name="AC0101_X">'Value labels'!#REF!</definedName>
    <definedName name="AC0101_Y">Household!#REF!</definedName>
    <definedName name="AC0102_X">'Value labels'!#REF!</definedName>
    <definedName name="AC0102_Y">Household!#REF!</definedName>
    <definedName name="AC0103_X">'Value labels'!#REF!</definedName>
    <definedName name="AC0103_Y">Household!#REF!</definedName>
    <definedName name="AC0104_X">'Value labels'!#REF!</definedName>
    <definedName name="AC0104_Y">Household!#REF!</definedName>
    <definedName name="AC0201_X">'Value labels'!#REF!</definedName>
    <definedName name="AC0201_Y">Household!#REF!</definedName>
    <definedName name="AC0202_X">'Value labels'!#REF!</definedName>
    <definedName name="AC0202_Y">Household!#REF!</definedName>
    <definedName name="AC0203_X">'Value labels'!#REF!</definedName>
    <definedName name="AC0203_Y">Household!#REF!</definedName>
    <definedName name="AC0204_X">'Value labels'!#REF!</definedName>
    <definedName name="AC0204_Y">Household!#REF!</definedName>
    <definedName name="AC03_X">'Value labels'!#REF!</definedName>
    <definedName name="AC03_Y">Household!#REF!</definedName>
    <definedName name="AC0401_X">'Value labels'!$A$34</definedName>
    <definedName name="AC0401_Y">Household!$C$53</definedName>
    <definedName name="AC0402_X">'Value labels'!$A$38</definedName>
    <definedName name="AC0402_Y">Household!$C$54</definedName>
    <definedName name="AC0403_X">'Value labels'!$A$42</definedName>
    <definedName name="AC0403_Y">Household!$C$55</definedName>
    <definedName name="AC0404_X">'Value labels'!$A$46</definedName>
    <definedName name="AC0404_Y">Household!$C$56</definedName>
    <definedName name="AC0405_X">'Value labels'!$A$50</definedName>
    <definedName name="AC0405_Y">Household!$C$57</definedName>
    <definedName name="age5_X">'Value labels'!$A$201</definedName>
    <definedName name="age5_Y">Individual!$C$22</definedName>
    <definedName name="age5y_X">'Value labels'!$A$207</definedName>
    <definedName name="age5y_Y">Individual!$C$23</definedName>
    <definedName name="age8_X">'Value labels'!$A$226</definedName>
    <definedName name="age8_Y">Individual!$C$24</definedName>
    <definedName name="age9_X">'Value labels'!$A$235</definedName>
    <definedName name="age9_Y">Individual!$C$25</definedName>
    <definedName name="AL_1_X">'Value labels'!$A$505</definedName>
    <definedName name="AL_1_Y">Individual!$C$466</definedName>
    <definedName name="AL_35____X">'Value labels'!#REF!</definedName>
    <definedName name="AL_35____Y">Individual!$C$468</definedName>
    <definedName name="AL_7_X">'Value labels'!$A$520</definedName>
    <definedName name="AL_7_Y">Individual!$C$467</definedName>
    <definedName name="AL01_1_X">'Value labels'!$A$534</definedName>
    <definedName name="AL01_1_Y">Individual!$C$470</definedName>
    <definedName name="AL01_2_X">'Value labels'!$A$539</definedName>
    <definedName name="AL01_2_Y">Individual!$C$471</definedName>
    <definedName name="AL01_3_X">'Value labels'!$A$547</definedName>
    <definedName name="AL01_3_Y">Individual!#REF!</definedName>
    <definedName name="AL01_4_X">'Value labels'!$A$552</definedName>
    <definedName name="AL01_4_Y">Individual!$C$472</definedName>
    <definedName name="AL01_5_X">'Value labels'!$A$557</definedName>
    <definedName name="AL01_5_Y">Individual!$C$473</definedName>
    <definedName name="AL01_X">'Value labels'!$A$524</definedName>
    <definedName name="AL01_Y">Individual!$C$469</definedName>
    <definedName name="AL02_X">'Value labels'!$A$562</definedName>
    <definedName name="AL02_Y">Individual!$C$474</definedName>
    <definedName name="AL03__X">'Value labels'!$A$572</definedName>
    <definedName name="AL03_1_X">'Value labels'!$A$580</definedName>
    <definedName name="AL03_1_Y">Individual!$C$476</definedName>
    <definedName name="AL03_2_X">'Value labels'!$A$584</definedName>
    <definedName name="AL03_2_Y">Individual!$C$477</definedName>
    <definedName name="AL03_Y">Individual!$C$475</definedName>
    <definedName name="AL04_X">'Value labels'!$A$588</definedName>
    <definedName name="AL04_Y">Individual!$C$478</definedName>
    <definedName name="AL05_1_X">'Value labels'!$A$605</definedName>
    <definedName name="AL05_1_Y">Individual!$C$480</definedName>
    <definedName name="AL05_2_X">'Value labels'!$A$609</definedName>
    <definedName name="AL05_2_Y">Individual!$C$481</definedName>
    <definedName name="AL05_3_X">'Value labels'!$A$613</definedName>
    <definedName name="AL05_3_Y">Individual!$C$482</definedName>
    <definedName name="AL05_4_X">'Value labels'!#REF!</definedName>
    <definedName name="AL05_4_Y">Individual!$C$483</definedName>
    <definedName name="AL05_4b_X">'Value labels'!$A$621</definedName>
    <definedName name="AL05_4b_Y">Individual!$C$484</definedName>
    <definedName name="AL05_5_X">'Value labels'!$A$626</definedName>
    <definedName name="AL05_5_Y">Individual!$C$485</definedName>
    <definedName name="AL05_6_X">'Value labels'!$A$631</definedName>
    <definedName name="AL05_6_Y">Individual!$C$486</definedName>
    <definedName name="AL05_7_X">'Value labels'!$A$636</definedName>
    <definedName name="AL05_7_Y">Individual!$C$487</definedName>
    <definedName name="AL05_X">'Value labels'!$A$597</definedName>
    <definedName name="AL05_Y">Individual!$C$479</definedName>
    <definedName name="AL06_1_X">'Value labels'!$A$656</definedName>
    <definedName name="AL06_1_Y">Individual!$C$489</definedName>
    <definedName name="AL06_2_X">'Value labels'!$A$665</definedName>
    <definedName name="AL06_2_Y">Individual!$C$490</definedName>
    <definedName name="AL06_X">'Value labels'!$A$646</definedName>
    <definedName name="AL06_Y">Individual!$C$488</definedName>
    <definedName name="AL07_1_X">'Value labels'!$A$684</definedName>
    <definedName name="AL07_1_Y">Individual!$C$492</definedName>
    <definedName name="AL07_2_X">'Value labels'!#REF!</definedName>
    <definedName name="AL07_2_Y">Individual!$C$493</definedName>
    <definedName name="AL07_X">'Value labels'!$A$675</definedName>
    <definedName name="AL07_Y">Individual!$C$491</definedName>
    <definedName name="AL08_1_X">'Value labels'!$A$696</definedName>
    <definedName name="AL08_1_Y">Individual!$C$495</definedName>
    <definedName name="AL08_X">'Value labels'!$A$692</definedName>
    <definedName name="AL08_Y">Individual!$C$494</definedName>
    <definedName name="AL09_X">'Value labels'!$A$700</definedName>
    <definedName name="AL09_Y">Individual!$C$496</definedName>
    <definedName name="AL10_X">'Value labels'!$A$710</definedName>
    <definedName name="AL10_Y">Individual!$C$497</definedName>
    <definedName name="AL11_X">'Value labels'!$A$720</definedName>
    <definedName name="AL11_Y">Individual!$C$498</definedName>
    <definedName name="AL12_X">'Value labels'!$A$730</definedName>
    <definedName name="AL12_Y">Individual!$C$499</definedName>
    <definedName name="ATC_X">'Value labels'!$A$862</definedName>
    <definedName name="ATC_Y">Medicines!$C$25</definedName>
    <definedName name="ATC_YN_X">'Value labels'!$A$866</definedName>
    <definedName name="ATC_YN_Y">Medicines!$C$24</definedName>
    <definedName name="CNK_X">'Value labels'!$A$1220</definedName>
    <definedName name="CNK_Y">Medicines!$C$23</definedName>
    <definedName name="CNK_YN_X">'Value labels'!$A$1224</definedName>
    <definedName name="CNK_YN_Y">Medicines!$C$22</definedName>
    <definedName name="dateenq_X">'Value labels'!$A$1229</definedName>
    <definedName name="dateenq_Y">Individual!$C$20</definedName>
    <definedName name="DC07_1_X">'Value labels'!#REF!</definedName>
    <definedName name="DC07_1_Y">Individual!$C$921</definedName>
    <definedName name="DC07_2_X">'Value labels'!$A$1245</definedName>
    <definedName name="DC07_2_Y">Individual!$C$922</definedName>
    <definedName name="DC07_3_X">'Value labels'!$A$1250</definedName>
    <definedName name="DC07_3_Y">Individual!$C$923</definedName>
    <definedName name="DC08_1_X">'Value labels'!#REF!</definedName>
    <definedName name="DC08_1_Y">Individual!#REF!</definedName>
    <definedName name="DE_1_X">'Value labels'!#REF!</definedName>
    <definedName name="DE_1_Y">Individual!#REF!</definedName>
    <definedName name="DE_2_X">'Value labels'!#REF!</definedName>
    <definedName name="DE_2_Y">Individual!#REF!</definedName>
    <definedName name="DE_3_X">'Value labels'!#REF!</definedName>
    <definedName name="DE_3_Y">Individual!#REF!</definedName>
    <definedName name="DE01_1_X">'Value labels'!#REF!</definedName>
    <definedName name="DE01_1_Y">Individual!#REF!</definedName>
    <definedName name="DE01_X">'Value labels'!#REF!</definedName>
    <definedName name="DE01_Y">Individual!$C$363</definedName>
    <definedName name="DE02_X">'Value labels'!#REF!</definedName>
    <definedName name="DE02_Y">Individual!#REF!</definedName>
    <definedName name="DE03_X">'Value labels'!#REF!</definedName>
    <definedName name="DE03_Y">Individual!#REF!</definedName>
    <definedName name="DE04_1_X">'Value labels'!#REF!</definedName>
    <definedName name="DE04_1_Y">Individual!#REF!</definedName>
    <definedName name="DE04_X">'Value labels'!#REF!</definedName>
    <definedName name="DE04_Y">Individual!#REF!</definedName>
    <definedName name="DE05_1_X">'Value labels'!#REF!</definedName>
    <definedName name="DE05_1_Y">Individual!#REF!</definedName>
    <definedName name="DE05_X">'Value labels'!#REF!</definedName>
    <definedName name="DE05_Y">Individual!#REF!</definedName>
    <definedName name="DE06_1_X">'Value labels'!#REF!</definedName>
    <definedName name="DE06_1_Y">Individual!#REF!</definedName>
    <definedName name="DE06_2_Y">Individual!#REF!</definedName>
    <definedName name="DE06_X">'Value labels'!#REF!</definedName>
    <definedName name="DE06_Y">Individual!#REF!</definedName>
    <definedName name="DE07_X">'Value labels'!#REF!</definedName>
    <definedName name="DE07_Y">Individual!#REF!</definedName>
    <definedName name="DE08_X">'Value labels'!#REF!</definedName>
    <definedName name="DE08_Y">Individual!#REF!</definedName>
    <definedName name="DR_1_X">'Value labels'!$A$1436</definedName>
    <definedName name="DR_1_Y">Individual!$C$960</definedName>
    <definedName name="DR_10_X">'Value labels'!#REF!</definedName>
    <definedName name="DR_10_Y">Individual!#REF!</definedName>
    <definedName name="DR_11_X">'Value labels'!#REF!</definedName>
    <definedName name="DR_11_Y">Individual!#REF!</definedName>
    <definedName name="DR_12_X">'Value labels'!#REF!</definedName>
    <definedName name="DR_12_Y">Individual!#REF!</definedName>
    <definedName name="DR_13_X">'Value labels'!#REF!</definedName>
    <definedName name="DR_13_Y">Individual!#REF!</definedName>
    <definedName name="DR_2_X">'Value labels'!#REF!</definedName>
    <definedName name="DR_2_Y">Individual!$C$961</definedName>
    <definedName name="DR_3_X">'Value labels'!#REF!</definedName>
    <definedName name="DR_3_Y">Individual!$C$962</definedName>
    <definedName name="DR_4_X">'Value labels'!#REF!</definedName>
    <definedName name="DR_4_Y">Individual!$C$963</definedName>
    <definedName name="DR_5_X">'Value labels'!#REF!</definedName>
    <definedName name="DR_5_Y">Individual!$C$964</definedName>
    <definedName name="DR_6_X">'Value labels'!#REF!</definedName>
    <definedName name="DR_6_Y">Individual!$C$965</definedName>
    <definedName name="DR_7_X">'Value labels'!#REF!</definedName>
    <definedName name="DR_7_Y">Individual!#REF!</definedName>
    <definedName name="DR_8_X">'Value labels'!#REF!</definedName>
    <definedName name="DR_8_Y">Individual!#REF!</definedName>
    <definedName name="DR_9_X">'Value labels'!#REF!</definedName>
    <definedName name="DR_9_Y">Individual!#REF!</definedName>
    <definedName name="DR_A02B_X">'Value labels'!#REF!</definedName>
    <definedName name="DR_A02B_Y">Individual!#REF!</definedName>
    <definedName name="DR_A10_X">'Value labels'!#REF!</definedName>
    <definedName name="DR_A10_Y">Individual!$C$966</definedName>
    <definedName name="DR_B01_X">'Value labels'!#REF!</definedName>
    <definedName name="DR_B01_Y">Individual!$C$967</definedName>
    <definedName name="DR_C03_X">'Value labels'!#REF!</definedName>
    <definedName name="DR_C03_Y">Individual!$C$968</definedName>
    <definedName name="DR_C07_X">'Value labels'!#REF!</definedName>
    <definedName name="DR_C07_Y">Individual!#REF!</definedName>
    <definedName name="DR_C08_X">'Value labels'!#REF!</definedName>
    <definedName name="DR_C08_Y">Individual!#REF!</definedName>
    <definedName name="DR_C09_X">'Value labels'!#REF!</definedName>
    <definedName name="DR_C09_Y">Individual!#REF!</definedName>
    <definedName name="DR_C10_X">'Value labels'!#REF!</definedName>
    <definedName name="DR_C10_Y">Individual!$C$969</definedName>
    <definedName name="DR_G03_X">'Value labels'!#REF!</definedName>
    <definedName name="DR_G03_Y">Individual!#REF!</definedName>
    <definedName name="DR_H03_X">'Value labels'!#REF!</definedName>
    <definedName name="DR_H03_Y">Individual!#REF!</definedName>
    <definedName name="DR_J01_X">'Value labels'!#REF!</definedName>
    <definedName name="DR_J01_Y">Individual!$C$972</definedName>
    <definedName name="DR_M01_X">'Value labels'!#REF!</definedName>
    <definedName name="DR_M01_Y">Individual!$C$973</definedName>
    <definedName name="DR_N02_X">'Value labels'!#REF!</definedName>
    <definedName name="DR_N02_Y">Individual!$C$975</definedName>
    <definedName name="DR_N05BC_X">'Value labels'!#REF!</definedName>
    <definedName name="DR_N05BC_Y">Individual!$C$982</definedName>
    <definedName name="DR_N06A_X">'Value labels'!#REF!</definedName>
    <definedName name="DR_N06A_Y">Individual!$C$990</definedName>
    <definedName name="DR_PRESC_X">'Value labels'!#REF!</definedName>
    <definedName name="DR_PRESC_Y">Medicines!#REF!</definedName>
    <definedName name="DR_R03_X">'Value labels'!#REF!</definedName>
    <definedName name="DR_R03_Y">Individual!#REF!</definedName>
    <definedName name="DR_R06_X">'Value labels'!#REF!</definedName>
    <definedName name="DR_R06_Y">Individual!#REF!</definedName>
    <definedName name="DR_REIMB_X">'Value labels'!$A$1441</definedName>
    <definedName name="DR_REIMB_Y">Medicines!$C$21</definedName>
    <definedName name="DR_TYPE_X">'Value labels'!$A$1447</definedName>
    <definedName name="DR_TYPE_Y">Medicines!$C$20</definedName>
    <definedName name="DR01_1_X">'Value labels'!#REF!</definedName>
    <definedName name="DR01_1_Y">Individual!$C$994</definedName>
    <definedName name="DR01_X">'Value labels'!#REF!</definedName>
    <definedName name="DR01_Y">Individual!$C$993</definedName>
    <definedName name="DR02_X">'Value labels'!#REF!</definedName>
    <definedName name="DR02_Y">Individual!$C$995</definedName>
    <definedName name="DR03_X">'Value labels'!#REF!</definedName>
    <definedName name="DR03_Y">Individual!$C$996</definedName>
    <definedName name="DR04_1_X">'Value labels'!#REF!</definedName>
    <definedName name="DR04_1_Y">Individual!$C$998</definedName>
    <definedName name="DR04_X">'Value labels'!#REF!</definedName>
    <definedName name="DR04_Y">Individual!$C$997</definedName>
    <definedName name="DR05_1_X">'Value labels'!#REF!</definedName>
    <definedName name="DR05_1_Y">Individual!$C$1000</definedName>
    <definedName name="DR05_X">'Value labels'!#REF!</definedName>
    <definedName name="DR05_Y">Individual!$C$999</definedName>
    <definedName name="DR0601_1_X">'Value labels'!#REF!</definedName>
    <definedName name="DR0601_1_Y">Individual!#REF!</definedName>
    <definedName name="DR0601_X">'Value labels'!#REF!</definedName>
    <definedName name="DR0601_Y">Individual!#REF!</definedName>
    <definedName name="DR060101_Y">Individual!#REF!</definedName>
    <definedName name="DR0602_1_X">'Value labels'!#REF!</definedName>
    <definedName name="DR0602_1_Y">Individual!#REF!</definedName>
    <definedName name="DR0602_X">'Value labels'!#REF!</definedName>
    <definedName name="DR0602_Y">Individual!#REF!</definedName>
    <definedName name="DR0603_1_X">'Value labels'!#REF!</definedName>
    <definedName name="DR0603_1_Y">Individual!#REF!</definedName>
    <definedName name="DR0603_X">'Value labels'!#REF!</definedName>
    <definedName name="DR0603_Y">Individual!#REF!</definedName>
    <definedName name="DR0604_1_X">'Value labels'!#REF!</definedName>
    <definedName name="DR0604_1_Y">Individual!#REF!</definedName>
    <definedName name="DR0604_X">'Value labels'!#REF!</definedName>
    <definedName name="DR0604_Y">Individual!#REF!</definedName>
    <definedName name="DR0605_1_X">'Value labels'!#REF!</definedName>
    <definedName name="DR0605_1_Y">Individual!#REF!</definedName>
    <definedName name="DR0605_X">'Value labels'!#REF!</definedName>
    <definedName name="DR0605_Y">Individual!#REF!</definedName>
    <definedName name="DR0606_1_X">'Value labels'!#REF!</definedName>
    <definedName name="DR0606_1_Y">Individual!#REF!</definedName>
    <definedName name="DR0606_X">'Value labels'!#REF!</definedName>
    <definedName name="DR0606_Y">Individual!#REF!</definedName>
    <definedName name="DR07_X">'Value labels'!#REF!</definedName>
    <definedName name="DR07_Y">Individual!$C$1001</definedName>
    <definedName name="DR08_X">'Value labels'!$A$1453</definedName>
    <definedName name="DR08_Y">Medicines!$C$15</definedName>
    <definedName name="DR0801_X">'Value labels'!$A$1457</definedName>
    <definedName name="DR0801_Y">Medicines!$C$16</definedName>
    <definedName name="DR0802_X">'Value labels'!$A$1461</definedName>
    <definedName name="DR0802_Y">Medicines!#REF!</definedName>
    <definedName name="DR09_X">'Value labels'!#REF!</definedName>
    <definedName name="DR09_Y">Medicines!$C$17</definedName>
    <definedName name="DR10_X">'Value labels'!#REF!</definedName>
    <definedName name="DR10_Y">Medicines!$C$18</definedName>
    <definedName name="DR11_X">'Value labels'!$A$1465</definedName>
    <definedName name="DR11_Y">Medicines!$C$19</definedName>
    <definedName name="EB01_X">'Value labels'!#REF!</definedName>
    <definedName name="EB01_Y">Individual!#REF!</definedName>
    <definedName name="EB02_X">'Value labels'!#REF!</definedName>
    <definedName name="EB02_Y">Individual!#REF!</definedName>
    <definedName name="EB03_X">'Value labels'!#REF!</definedName>
    <definedName name="EB03_Y">Individual!#REF!</definedName>
    <definedName name="EB04_X">'Value labels'!#REF!</definedName>
    <definedName name="EB04_Y">Individual!#REF!</definedName>
    <definedName name="EB05_X">'Value labels'!#REF!</definedName>
    <definedName name="EB05_Y">Individual!#REF!</definedName>
    <definedName name="ED_1_X">'Value labels'!#REF!</definedName>
    <definedName name="ED_1_Y">Individual!#REF!</definedName>
    <definedName name="ED01__Y">Individual!#REF!</definedName>
    <definedName name="ED01_1_X">'Value labels'!#REF!</definedName>
    <definedName name="ED01_1_Y">Individual!#REF!</definedName>
    <definedName name="ED01_X">'Value labels'!#REF!</definedName>
    <definedName name="ED02_1_X">'Value labels'!#REF!</definedName>
    <definedName name="ED02_1_Y">Individual!#REF!</definedName>
    <definedName name="ED02_X">'Value labels'!#REF!</definedName>
    <definedName name="ED02_Y">Individual!#REF!</definedName>
    <definedName name="ED03_X">'Value labels'!#REF!</definedName>
    <definedName name="ED03_Y">#REF!</definedName>
    <definedName name="ED04_X">'Value labels'!#REF!</definedName>
    <definedName name="ED04_Y">#REF!</definedName>
    <definedName name="ED05_1_X">'Value labels'!#REF!</definedName>
    <definedName name="ED05_1_Y">#REF!</definedName>
    <definedName name="ED05_X">'Value labels'!#REF!</definedName>
    <definedName name="ED05_Y">#REF!</definedName>
    <definedName name="ED0601_1_X">'Value labels'!#REF!</definedName>
    <definedName name="ED0601_1_Y">#REF!</definedName>
    <definedName name="ED0601_X">'Value labels'!#REF!</definedName>
    <definedName name="ED0601_Y">#REF!</definedName>
    <definedName name="ED0602_1_X">'Value labels'!#REF!</definedName>
    <definedName name="ED0602_1_Y">#REF!</definedName>
    <definedName name="ED0602_X">'Value labels'!#REF!</definedName>
    <definedName name="ED0602_Y">#REF!</definedName>
    <definedName name="ED0603_1_X">'Value labels'!#REF!</definedName>
    <definedName name="ED0603_1_Y">#REF!</definedName>
    <definedName name="ED0603_X">'Value labels'!#REF!</definedName>
    <definedName name="ED0603_Y">#REF!</definedName>
    <definedName name="ED0604_1_X">'Value labels'!#REF!</definedName>
    <definedName name="ED0604_1_Y">#REF!</definedName>
    <definedName name="ED0604_X">'Value labels'!#REF!</definedName>
    <definedName name="ED0604_Y">#REF!</definedName>
    <definedName name="ED0605_1_X">'Value labels'!#REF!</definedName>
    <definedName name="ED0605_1_Y">#REF!</definedName>
    <definedName name="ED0605_X">'Value labels'!#REF!</definedName>
    <definedName name="ED0605_Y">#REF!</definedName>
    <definedName name="ED0606_1_X">'Value labels'!#REF!</definedName>
    <definedName name="ED0606_1_Y">#REF!</definedName>
    <definedName name="ED0606_X">'Value labels'!#REF!</definedName>
    <definedName name="ED0606_Y">#REF!</definedName>
    <definedName name="ED0607_1_X">'Value labels'!#REF!</definedName>
    <definedName name="ED0607_1_Y">#REF!</definedName>
    <definedName name="ED0607_X">'Value labels'!#REF!</definedName>
    <definedName name="ED0607_Y">#REF!</definedName>
    <definedName name="ED060701_X">'Value labels'!#REF!</definedName>
    <definedName name="ED060701_Y">#REF!</definedName>
    <definedName name="ED07_1_X">'Value labels'!#REF!</definedName>
    <definedName name="ED07_1_Y">#REF!</definedName>
    <definedName name="ED07_X">'Value labels'!#REF!</definedName>
    <definedName name="ED07_Y">#REF!</definedName>
    <definedName name="EM01_X">'Value labels'!$A$1639</definedName>
    <definedName name="EM01_Y">Individual!$C$59</definedName>
    <definedName name="EM02_X">'Value labels'!$A$1644</definedName>
    <definedName name="EM02_Y">Individual!$C$60</definedName>
    <definedName name="EM03_X">'Value labels'!$A$1654</definedName>
    <definedName name="EM03_Y">Individual!$C$61</definedName>
    <definedName name="EM04_X">'Value labels'!$A$1659</definedName>
    <definedName name="EM04_Y">Individual!$C$62</definedName>
    <definedName name="EM05_X">'Value labels'!$A$1664</definedName>
    <definedName name="EM05_Y">Individual!$C$63</definedName>
    <definedName name="EM06_X">'Value labels'!$A$1669</definedName>
    <definedName name="EM06_Y">Individual!$C$64</definedName>
    <definedName name="EM07_1_X">'Value labels'!$A$1674</definedName>
    <definedName name="EM07_1_Y">Individual!$C$65</definedName>
    <definedName name="EM07_ISCO_X">'Value labels'!#REF!</definedName>
    <definedName name="EM07_ISCO_Y">Individual!#REF!</definedName>
    <definedName name="EM08_1_X">'Value labels'!$A$1687</definedName>
    <definedName name="EM08_1_Y">Individual!$C$66</definedName>
    <definedName name="EM08_NACE_X">'Value labels'!#REF!</definedName>
    <definedName name="EM08_NACE_Y">Individual!#REF!</definedName>
    <definedName name="EM09_1_X">'Value labels'!$A$876</definedName>
    <definedName name="EM09_1_Y">Individual!$C$334</definedName>
    <definedName name="EM09_X">'Value labels'!$A$871</definedName>
    <definedName name="EM09_Y">Individual!$C$332</definedName>
    <definedName name="EM10_1_X">'Value labels'!$A$885</definedName>
    <definedName name="EM10_1_Y">Individual!$C$335</definedName>
    <definedName name="EM10_X">'Value labels'!$A$881</definedName>
    <definedName name="EM10_Y">Individual!$C$333</definedName>
    <definedName name="EM11_X">'Value labels'!#REF!</definedName>
    <definedName name="EM11_Y">Individual!#REF!</definedName>
    <definedName name="ET_1_X">'Value labels'!$A$1712</definedName>
    <definedName name="ET_1_Y">Individual!$C$53</definedName>
    <definedName name="ET_2_X">'Value labels'!$A$1718</definedName>
    <definedName name="ET_2_Y">Individual!$C$54</definedName>
    <definedName name="ET_3_X">'Value labels'!$A$1726</definedName>
    <definedName name="ET_3_Y">Individual!$C$55</definedName>
    <definedName name="ET01_X">'Value labels'!$A$1734</definedName>
    <definedName name="ET01_Y">Individual!$C$56</definedName>
    <definedName name="ET02_X">'Value labels'!$A$1739</definedName>
    <definedName name="ET02_Y">Individual!$C$57</definedName>
    <definedName name="ET03_X">'Value labels'!$A$1756</definedName>
    <definedName name="ET03_Y">Individual!$C$58</definedName>
    <definedName name="ET04_X">'Value labels'!$A$1770</definedName>
    <definedName name="ET04_Y">Individual!#REF!</definedName>
    <definedName name="face_X">'Value labels'!$A$1774</definedName>
    <definedName name="face_Y">Individual!#REF!</definedName>
    <definedName name="GP01_1_X">'Value labels'!$A$2266</definedName>
    <definedName name="GP01_1_Y">Individual!$C$907</definedName>
    <definedName name="GP01_X">'Value labels'!$A$2261</definedName>
    <definedName name="GP01_Y">Individual!$C$906</definedName>
    <definedName name="GP0201_X">'Value labels'!#REF!</definedName>
    <definedName name="GP0201_Y">Individual!#REF!</definedName>
    <definedName name="GP0202_X">'Value labels'!#REF!</definedName>
    <definedName name="GP0202_Y">Individual!#REF!</definedName>
    <definedName name="GP0203_X">'Value labels'!#REF!</definedName>
    <definedName name="GP0203_Y">Individual!#REF!</definedName>
    <definedName name="GP0204_X">'Value labels'!#REF!</definedName>
    <definedName name="GP0204_Y">Individual!#REF!</definedName>
    <definedName name="GP0205_X">'Value labels'!#REF!</definedName>
    <definedName name="GP0205_Y">Individual!#REF!</definedName>
    <definedName name="GP0206_X">'Value labels'!#REF!</definedName>
    <definedName name="GP0206_Y">Individual!#REF!</definedName>
    <definedName name="GP020601_X">'Value labels'!#REF!</definedName>
    <definedName name="GP020601_Y">Individual!#REF!</definedName>
    <definedName name="GP03_1_X">'Value labels'!#REF!</definedName>
    <definedName name="GP03_1_Y">Individual!#REF!</definedName>
    <definedName name="GP03_2_X">'Value labels'!#REF!</definedName>
    <definedName name="GP03_2_Y">Individual!#REF!</definedName>
    <definedName name="GP03_X">'Value labels'!#REF!</definedName>
    <definedName name="GP03_Y">Individual!#REF!</definedName>
    <definedName name="GP04_1_X">'Value labels'!$A$2277</definedName>
    <definedName name="GP04_1_Y">Individual!$C$909</definedName>
    <definedName name="GP04_X">'Value labels'!$A$2271</definedName>
    <definedName name="GP04_Y">Individual!$C$908</definedName>
    <definedName name="GP05_1_X">'Value labels'!#REF!</definedName>
    <definedName name="GP05_1_Y">Individual!$C$912</definedName>
    <definedName name="GP05_X">'Value labels'!$A$2287</definedName>
    <definedName name="GP05_Y">Individual!$C$911</definedName>
    <definedName name="GP06_X">'Value labels'!#REF!</definedName>
    <definedName name="GP06_Y">#REF!</definedName>
    <definedName name="GP07_1_X">'Value labels'!#REF!</definedName>
    <definedName name="GP07_1_Y">#REF!</definedName>
    <definedName name="GP07_2_X">'Value labels'!#REF!</definedName>
    <definedName name="GP07_2_Y">#REF!</definedName>
    <definedName name="GP07_3_X">'Value labels'!#REF!</definedName>
    <definedName name="GP07_3_Y">#REF!</definedName>
    <definedName name="GP07_4_X">'Value labels'!#REF!</definedName>
    <definedName name="GP07_4_Y">#REF!</definedName>
    <definedName name="GP07_X">'Value labels'!#REF!</definedName>
    <definedName name="GP07_Y">#REF!</definedName>
    <definedName name="GP08_X">'Value labels'!#REF!</definedName>
    <definedName name="GP08_Y">#REF!</definedName>
    <definedName name="GP09_1_X">'Value labels'!#REF!</definedName>
    <definedName name="GP09_1_Y">#REF!</definedName>
    <definedName name="GP09_X">'Value labels'!#REF!</definedName>
    <definedName name="GP09_Y">#REF!</definedName>
    <definedName name="GP0901_X">'Value labels'!#REF!</definedName>
    <definedName name="GP0901_Y">#REF!</definedName>
    <definedName name="GP10_1_X">'Value labels'!#REF!</definedName>
    <definedName name="GP10_1_Y">#REF!</definedName>
    <definedName name="GP10_2_X">'Value labels'!#REF!</definedName>
    <definedName name="GP10_2_Y">#REF!</definedName>
    <definedName name="GP10_X">'Value labels'!#REF!</definedName>
    <definedName name="GP10_Y">#REF!</definedName>
    <definedName name="GP1001_X">'Value labels'!#REF!</definedName>
    <definedName name="GP1001_Y">#REF!</definedName>
    <definedName name="hc_01_X">'Value labels'!$A$2313</definedName>
    <definedName name="hc_01_Y">Individual!$C$26</definedName>
    <definedName name="HC01_X">'Value labels'!$A$2315</definedName>
    <definedName name="HC01_Y">Individual!$C$27</definedName>
    <definedName name="HC04_X">'Value labels'!$A$2323</definedName>
    <definedName name="HC04_Y">Individual!$C$28</definedName>
    <definedName name="HC05_X">'Value labels'!$A$2326</definedName>
    <definedName name="HC05_Y">Individual!$C$29</definedName>
    <definedName name="HC06_1_X">'Value labels'!$A$2332</definedName>
    <definedName name="HC06_1_Y">Individual!$C$30</definedName>
    <definedName name="HC06_2_X">'Value labels'!$A$2338</definedName>
    <definedName name="HC06_2_Y">Individual!$C$32</definedName>
    <definedName name="HC07_1_X">'Value labels'!$A$2354</definedName>
    <definedName name="HC07_1_Y">Individual!$C$31</definedName>
    <definedName name="HC07_2_X">'Value labels'!$A$2360</definedName>
    <definedName name="HC07_2_Y">Individual!$C$33</definedName>
    <definedName name="HC08_1_X">'Value labels'!$A$2376</definedName>
    <definedName name="HC08_1_Y">Individual!$C$34</definedName>
    <definedName name="HC09_2_X">'Value labels'!$A$2380</definedName>
    <definedName name="HC09_2_Y">Individual!$C$37</definedName>
    <definedName name="HC10_2_X">'Value labels'!$A$2396</definedName>
    <definedName name="HC10_2_Y">Individual!$C$38</definedName>
    <definedName name="HE01_1_X">'Value labels'!$A$2422</definedName>
    <definedName name="HE01_1_Y">Individual!$C$1054</definedName>
    <definedName name="HE0101_1_X">'Value labels'!$A$2435</definedName>
    <definedName name="HE0101_1_Y">Individual!$C$1056</definedName>
    <definedName name="HE0101_X">'Value labels'!$A$2427</definedName>
    <definedName name="HE0101_Y">Individual!$C$1055</definedName>
    <definedName name="HE0102_1_X">'Value labels'!#REF!</definedName>
    <definedName name="HE0102_1_Y">Individual!$C$1058</definedName>
    <definedName name="HE0102_X">'Value labels'!#REF!</definedName>
    <definedName name="HE0102_Y">Individual!$C$1057</definedName>
    <definedName name="HE0103_1_X">'Value labels'!$A$2448</definedName>
    <definedName name="HE0103_1_Y">Individual!$C$1060</definedName>
    <definedName name="HE0103_X">'Value labels'!$A$2440</definedName>
    <definedName name="HE0103_Y">Individual!$C$1059</definedName>
    <definedName name="HE0104_1_X">'Value labels'!$A$2461</definedName>
    <definedName name="HE0104_1_Y">Individual!$C$1062</definedName>
    <definedName name="HE0104_X">'Value labels'!$A$2453</definedName>
    <definedName name="HE0104_Y">Individual!$C$1061</definedName>
    <definedName name="HE0105_1_X">'Value labels'!$A$2474</definedName>
    <definedName name="HE0105_1_Y">Individual!#REF!</definedName>
    <definedName name="HE0105_X">'Value labels'!$A$2466</definedName>
    <definedName name="HE0105_Y">Individual!#REF!</definedName>
    <definedName name="HE02_1_X">'Value labels'!$A$2479</definedName>
    <definedName name="HE02_1_Y">Individual!$C$1063</definedName>
    <definedName name="HE02_2_X">'Value labels'!#REF!</definedName>
    <definedName name="HE02_2_Y">Individual!#REF!</definedName>
    <definedName name="HE02_3_X">'Value labels'!$A$2484</definedName>
    <definedName name="HE02_3_Y">Individual!$C$1080</definedName>
    <definedName name="HE0201_1_X">'Value labels'!$A$2498</definedName>
    <definedName name="HE0201_1_Y">Individual!$C$1065</definedName>
    <definedName name="HE0201_X">'Value labels'!$A$2489</definedName>
    <definedName name="HE0201_Y">Individual!$C$1064</definedName>
    <definedName name="HE0202_1_X">'Value labels'!$A$2512</definedName>
    <definedName name="HE0202_1_Y">Individual!$C$1067</definedName>
    <definedName name="HE0202_X">'Value labels'!$A$2503</definedName>
    <definedName name="HE0202_Y">Individual!$C$1066</definedName>
    <definedName name="HE0203_1_X">'Value labels'!$A$2531</definedName>
    <definedName name="HE0203_1_Y">Individual!$C$1069</definedName>
    <definedName name="HE0203_X">'Value labels'!$A$2517</definedName>
    <definedName name="HE0203_Y">Individual!$C$1068</definedName>
    <definedName name="HE0204_1_X">'Value labels'!$A$2545</definedName>
    <definedName name="HE0204_1_Y">Individual!$C$1071</definedName>
    <definedName name="HE0204_X">'Value labels'!$A$2536</definedName>
    <definedName name="HE0204_Y">Individual!$C$1070</definedName>
    <definedName name="HE0205_1_X">'Value labels'!$A$2559</definedName>
    <definedName name="HE0205_1_Y">Individual!$C$1073</definedName>
    <definedName name="HE0205_X">'Value labels'!$A$2550</definedName>
    <definedName name="HE0205_Y">Individual!$C$1072</definedName>
    <definedName name="HE0206_1_X">'Value labels'!$A$2573</definedName>
    <definedName name="HE0206_1_Y">Individual!$C$1075</definedName>
    <definedName name="HE0206_X">'Value labels'!$A$2564</definedName>
    <definedName name="HE0206_Y">Individual!$C$1074</definedName>
    <definedName name="HE0207_1_X">'Value labels'!$A$2587</definedName>
    <definedName name="HE0207_1_Y">Individual!$C$1077</definedName>
    <definedName name="HE0207_X">'Value labels'!$A$2578</definedName>
    <definedName name="HE0207_Y">Individual!$C$1076</definedName>
    <definedName name="HE0208_1_X">'Value labels'!#REF!</definedName>
    <definedName name="HE0208_1_Y">Individual!$C$1079</definedName>
    <definedName name="HE0208_X">'Value labels'!$A$2593</definedName>
    <definedName name="HE0208_Y">Individual!$C$1078</definedName>
    <definedName name="HE0209_1_X">'Value labels'!#REF!</definedName>
    <definedName name="HE0209_1_Y">Individual!#REF!</definedName>
    <definedName name="HE0209_X">'Value labels'!#REF!</definedName>
    <definedName name="HE0209_Y">Individual!#REF!</definedName>
    <definedName name="HE03_1_X">'Value labels'!$A$2608</definedName>
    <definedName name="HE03_1_Y">Household!$C$60</definedName>
    <definedName name="HE03_X">'Value labels'!$A$2602</definedName>
    <definedName name="HE03_Y">Household!$C$59</definedName>
    <definedName name="HE04_1_X">'Value labels'!$A$2619</definedName>
    <definedName name="HE04_1_Y">Household!$C$62</definedName>
    <definedName name="HE04_X">'Value labels'!$A$2613</definedName>
    <definedName name="HE04_Y">Household!$C$61</definedName>
    <definedName name="HE05_1_X">'Value labels'!#REF!</definedName>
    <definedName name="HE05_1_Y">Household!#REF!</definedName>
    <definedName name="HE05_2_X">'Value labels'!#REF!</definedName>
    <definedName name="HE05_2_Y">Household!#REF!</definedName>
    <definedName name="HE0501_X">'Value labels'!$A$2624</definedName>
    <definedName name="HE0501_Y">Household!$C$63</definedName>
    <definedName name="HE0502_X">'Value labels'!$A$2630</definedName>
    <definedName name="HE0502_Y">Household!$C$64</definedName>
    <definedName name="HE0503_X">'Value labels'!$A$2636</definedName>
    <definedName name="HE0503_Y">Household!$C$65</definedName>
    <definedName name="HE0504_X">'Value labels'!$A$2642</definedName>
    <definedName name="HE0504_Y">Household!$C$66</definedName>
    <definedName name="HE050401_X">'Value labels'!$A$2648</definedName>
    <definedName name="HE050401_Y">Household!$C$67</definedName>
    <definedName name="hh_cluster_X">'Value labels'!$A$2677</definedName>
    <definedName name="hh_cluster_Y">Individual!$C$15</definedName>
    <definedName name="hhtype2_X">'Value labels'!$A$2679</definedName>
    <definedName name="hhtype2_Y" localSheetId="2">Household!$C$27</definedName>
    <definedName name="hhtype2_Y">Individual!$C$43</definedName>
    <definedName name="HI_1_X">'Value labels'!$A$2685</definedName>
    <definedName name="HI_1_Y">Individual!$C$712</definedName>
    <definedName name="HI01_1_X">'Value labels'!$A$2690</definedName>
    <definedName name="HI01_1_Y">Individual!$C$713</definedName>
    <definedName name="HI0101_1_X">'Value labels'!$A$2701</definedName>
    <definedName name="HI0101_1_Y">Individual!$C$715</definedName>
    <definedName name="HI0101_X">'Value labels'!$A$2695</definedName>
    <definedName name="HI0101_Y">Individual!$C$714</definedName>
    <definedName name="HI0102_1_X">'Value labels'!$A$2712</definedName>
    <definedName name="HI0102_1_Y">Individual!$C$717</definedName>
    <definedName name="HI0102_X">'Value labels'!$A$2706</definedName>
    <definedName name="HI0102_Y">Individual!$C$716</definedName>
    <definedName name="HI0103_1_X">'Value labels'!#REF!</definedName>
    <definedName name="HI0103_1_Y">Individual!$C$719</definedName>
    <definedName name="HI0103_X">'Value labels'!#REF!</definedName>
    <definedName name="HI0103_Y">Individual!$C$718</definedName>
    <definedName name="HI0104_1_X">'Value labels'!#REF!</definedName>
    <definedName name="HI0104_1_Y">Individual!$C$721</definedName>
    <definedName name="HI0104_X">'Value labels'!#REF!</definedName>
    <definedName name="HI0104_Y">Individual!$C$720</definedName>
    <definedName name="HI02_1_X">'Value labels'!$A$2718</definedName>
    <definedName name="HI02_1_Y">Individual!$C$724</definedName>
    <definedName name="HI02_2_X">'Value labels'!$A$2723</definedName>
    <definedName name="HI02_2_Y">Individual!#REF!</definedName>
    <definedName name="HI0201_1_X">'Value labels'!$A$2734</definedName>
    <definedName name="HI0201_1_Y">Individual!#REF!</definedName>
    <definedName name="HI0201_X">'Value labels'!$A$2728</definedName>
    <definedName name="HI0201_Y">Individual!#REF!</definedName>
    <definedName name="HI0202_1_X">'Value labels'!$A$2745</definedName>
    <definedName name="HI0202_1_Y">Individual!#REF!</definedName>
    <definedName name="HI0202_X">'Value labels'!$A$2739</definedName>
    <definedName name="HI0202_Y">Individual!#REF!</definedName>
    <definedName name="HI0203_1_X">'Value labels'!$A$2756</definedName>
    <definedName name="HI0203_1_Y">Individual!#REF!</definedName>
    <definedName name="HI0203_X">'Value labels'!$A$2750</definedName>
    <definedName name="HI0203_Y">Individual!#REF!</definedName>
    <definedName name="HI0204_1_X">'Value labels'!#REF!</definedName>
    <definedName name="HI0204_1_Y">Individual!#REF!</definedName>
    <definedName name="HI0204_X">'Value labels'!#REF!</definedName>
    <definedName name="HI0204_Y">Individual!#REF!</definedName>
    <definedName name="HI0205_1_X">'Value labels'!#REF!</definedName>
    <definedName name="HI0205_1_Y">Individual!#REF!</definedName>
    <definedName name="HI0205_X">'Value labels'!#REF!</definedName>
    <definedName name="HI0205_Y">Individual!#REF!</definedName>
    <definedName name="HI03_1_X">'Value labels'!$A$2770</definedName>
    <definedName name="HI03_1_Y">Individual!$C$726</definedName>
    <definedName name="HI03_2_X">'Value labels'!$A$2775</definedName>
    <definedName name="HI03_2_Y">Individual!$C$727</definedName>
    <definedName name="HI03_X">'Value labels'!$A$2761</definedName>
    <definedName name="HI03_Y">Individual!$C$725</definedName>
    <definedName name="HI04_1_X">'Value labels'!$A$2785</definedName>
    <definedName name="HI04_1_Y">Individual!$C$729</definedName>
    <definedName name="HI04_X">'Value labels'!$A$2780</definedName>
    <definedName name="HI04_Y">Individual!$C$728</definedName>
    <definedName name="HI05_1_X">'Value labels'!#REF!</definedName>
    <definedName name="HI05_1_Y">Individual!#REF!</definedName>
    <definedName name="HI0501_1_X">'Value labels'!$A$2802</definedName>
    <definedName name="HI0501_1_Y">Individual!$C$731</definedName>
    <definedName name="HI0501_X">'Value labels'!$A$2794</definedName>
    <definedName name="HI0501_Y">Individual!$C$730</definedName>
    <definedName name="HI0502_1_X">'Value labels'!$A$2850</definedName>
    <definedName name="HI0502_1_Y">Individual!#REF!</definedName>
    <definedName name="HI0502_X">'Value labels'!$A$2808</definedName>
    <definedName name="HI0502_Y">Individual!$C$732</definedName>
    <definedName name="HI0503_1_X">'Value labels'!$A$2864</definedName>
    <definedName name="HI0503_1_Y">Individual!#REF!</definedName>
    <definedName name="HI0503_X">'Value labels'!$A$2856</definedName>
    <definedName name="HI0503_Y">Individual!#REF!</definedName>
    <definedName name="HI0504_1_X">'Value labels'!#REF!</definedName>
    <definedName name="HI0504_1_Y">Individual!#REF!</definedName>
    <definedName name="HI0504_X">'Value labels'!$A$2891</definedName>
    <definedName name="HI0504_Y">Individual!#REF!</definedName>
    <definedName name="HO01_1_X">'Value labels'!$A$2897</definedName>
    <definedName name="HO01_1_Y">Individual!$C$940</definedName>
    <definedName name="HO01_X">'Value labels'!$A$2892</definedName>
    <definedName name="HO01_Y">Individual!$C$939</definedName>
    <definedName name="HO02_1_X">'Value labels'!$A$2906</definedName>
    <definedName name="HO02_1_Y">Individual!$C$942</definedName>
    <definedName name="HO02_X">'Value labels'!$A$2902</definedName>
    <definedName name="HO02_Y">Individual!$C$941</definedName>
    <definedName name="HO03_X">'Value labels'!#REF!</definedName>
    <definedName name="HO03_Y">#REF!</definedName>
    <definedName name="HO04_1_X">'Value labels'!#REF!</definedName>
    <definedName name="HO04_1_Y">#REF!</definedName>
    <definedName name="HO04_X">'Value labels'!#REF!</definedName>
    <definedName name="HO04_Y">#REF!</definedName>
    <definedName name="HO05_1_X">'Value labels'!#REF!</definedName>
    <definedName name="HO05_1_Y">#REF!</definedName>
    <definedName name="HO05_X">'Value labels'!#REF!</definedName>
    <definedName name="HO05_Y">#REF!</definedName>
    <definedName name="HO0501_X">'Value labels'!#REF!</definedName>
    <definedName name="HO0501_Y">#REF!</definedName>
    <definedName name="HO06_X">'Value labels'!#REF!</definedName>
    <definedName name="HO06_Y">#REF!</definedName>
    <definedName name="HO07_1_X">'Value labels'!$A$2927</definedName>
    <definedName name="HO07_1_Y">Individual!$C$945</definedName>
    <definedName name="HO07_X">'Value labels'!$A$2921</definedName>
    <definedName name="HO07_Y">Individual!$C$944</definedName>
    <definedName name="HO08_1_X">'Value labels'!#REF!</definedName>
    <definedName name="HO08_1_Y">Individual!$C$947</definedName>
    <definedName name="HO08_X">'Value labels'!$A$2932</definedName>
    <definedName name="HO08_Y">Individual!$C$946</definedName>
    <definedName name="HO09_X">'Value labels'!#REF!</definedName>
    <definedName name="HO09_Y">#REF!</definedName>
    <definedName name="HO10_X">'Value labels'!#REF!</definedName>
    <definedName name="HO10_Y">#REF!</definedName>
    <definedName name="IC_1_X">'Value labels'!$A$3058</definedName>
    <definedName name="IC_1_Y">Individual!$C$1216</definedName>
    <definedName name="IC_2_X">'Value labels'!$A$3063</definedName>
    <definedName name="IC_2_Y">Individual!$C$1217</definedName>
    <definedName name="IC_3_X">'Value labels'!#REF!</definedName>
    <definedName name="IC_3_Y">Individual!#REF!</definedName>
    <definedName name="IC_4_X">'Value labels'!#REF!</definedName>
    <definedName name="IC_4_Y">Individual!#REF!</definedName>
    <definedName name="IC_5_X">'Value labels'!$A$3069</definedName>
    <definedName name="IC_5_Y">Individual!$C$1218</definedName>
    <definedName name="IC_6_X">'Value labels'!$A$3075</definedName>
    <definedName name="IC_6_Y">Individual!$C$1219</definedName>
    <definedName name="IC_FAMILY_X">'Value labels'!#REF!</definedName>
    <definedName name="IC_FAMILY_Y">Individual!#REF!</definedName>
    <definedName name="IC_HHMEMBER_X">'Value labels'!#REF!</definedName>
    <definedName name="IC_HHMEMBER_Y">Individual!$C$1221</definedName>
    <definedName name="IC_OTHER_X">'Value labels'!#REF!</definedName>
    <definedName name="IC_OTHER_Y">Individual!#REF!</definedName>
    <definedName name="IC01_X">'Value labels'!$A$3080</definedName>
    <definedName name="IC01_Y">Individual!$C$1220</definedName>
    <definedName name="IC03_X">'Value labels'!$A$3091</definedName>
    <definedName name="IC03_Y">Individual!$C$1222</definedName>
    <definedName name="id_anom_X">'Value labels'!$A$3102</definedName>
    <definedName name="id_anom_Y">Individual!$C$14</definedName>
    <definedName name="ID01_1_X">'Value labels'!#REF!</definedName>
    <definedName name="ID01_1_Y">Individual!$C$589</definedName>
    <definedName name="ID01_X">'Value labels'!#REF!</definedName>
    <definedName name="ID01_Y">Individual!$C$588</definedName>
    <definedName name="ID02_1_X">'Value labels'!#REF!</definedName>
    <definedName name="ID02_1_Y">Individual!$C$591</definedName>
    <definedName name="ID02_X">'Value labels'!#REF!</definedName>
    <definedName name="ID02_Y">Individual!$C$590</definedName>
    <definedName name="ID03_1_X">'Value labels'!#REF!</definedName>
    <definedName name="ID03_1_Y">Individual!$C$593</definedName>
    <definedName name="ID03_2_X">'Value labels'!#REF!</definedName>
    <definedName name="ID03_2_Y">Individual!$C$594</definedName>
    <definedName name="ID03_3_X">'Value labels'!#REF!</definedName>
    <definedName name="ID03_3_Y">Individual!$C$595</definedName>
    <definedName name="ID03_X">'Value labels'!#REF!</definedName>
    <definedName name="ID03_Y">Individual!$C$592</definedName>
    <definedName name="ID04_1_X">'Value labels'!#REF!</definedName>
    <definedName name="ID04_1_Y">Individual!$C$597</definedName>
    <definedName name="ID04_X">'Value labels'!#REF!</definedName>
    <definedName name="ID04_Y">Individual!$C$596</definedName>
    <definedName name="ID05_1_X">'Value labels'!#REF!</definedName>
    <definedName name="ID05_1_Y">Individual!$C$599</definedName>
    <definedName name="ID05_X">'Value labels'!#REF!</definedName>
    <definedName name="ID05_Y">Individual!$C$598</definedName>
    <definedName name="ID06_1_X">'Value labels'!#REF!</definedName>
    <definedName name="ID06_1_Y">Individual!$C$601</definedName>
    <definedName name="ID06_X">'Value labels'!#REF!</definedName>
    <definedName name="ID06_Y">Individual!$C$600</definedName>
    <definedName name="ID07_1_X">'Value labels'!#REF!</definedName>
    <definedName name="ID07_1_Y">Individual!$C$602</definedName>
    <definedName name="ID07_10_X">'Value labels'!#REF!</definedName>
    <definedName name="ID07_10_Y">Individual!$C$607</definedName>
    <definedName name="ID07_2_X">'Value labels'!#REF!</definedName>
    <definedName name="ID07_2_Y">Individual!$C$603</definedName>
    <definedName name="ID07_3_X">'Value labels'!#REF!</definedName>
    <definedName name="ID07_3_Y">Individual!$C$604</definedName>
    <definedName name="ID07_5_X">'Value labels'!#REF!</definedName>
    <definedName name="ID07_5_Y">Individual!$C$605</definedName>
    <definedName name="ID07_7_X">'Value labels'!#REF!</definedName>
    <definedName name="ID07_7_Y">Individual!$C$606</definedName>
    <definedName name="ID0701_X">'Value labels'!#REF!</definedName>
    <definedName name="ID0701_Y">Individual!$C$608</definedName>
    <definedName name="ID0702_X">'Value labels'!#REF!</definedName>
    <definedName name="ID0702_Y">Individual!$C$609</definedName>
    <definedName name="ID0703_X">'Value labels'!#REF!</definedName>
    <definedName name="ID0703_Y">Individual!$C$610</definedName>
    <definedName name="ID0704_X">'Value labels'!#REF!</definedName>
    <definedName name="ID0704_Y">Individual!$C$611</definedName>
    <definedName name="ID0705_X">'Value labels'!#REF!</definedName>
    <definedName name="ID0705_Y">Individual!$C$612</definedName>
    <definedName name="ID0706_X">'Value labels'!#REF!</definedName>
    <definedName name="ID0706_Y">Individual!$C$613</definedName>
    <definedName name="ID0707_X">'Value labels'!#REF!</definedName>
    <definedName name="ID0707_Y">Individual!$C$614</definedName>
    <definedName name="ID0708_X">'Value labels'!#REF!</definedName>
    <definedName name="ID0708_Y">Individual!$C$615</definedName>
    <definedName name="ID0709_X">'Value labels'!#REF!</definedName>
    <definedName name="ID0709_Y">Individual!$C$616</definedName>
    <definedName name="ID0710_X">'Value labels'!#REF!</definedName>
    <definedName name="ID0710_Y">Individual!$C$617</definedName>
    <definedName name="ID071001_X">'Value labels'!#REF!</definedName>
    <definedName name="ID071001_Y">Individual!$C$618</definedName>
    <definedName name="IL_1_X">'Value labels'!$A$3393</definedName>
    <definedName name="IL_1_Y">Individual!$C$267</definedName>
    <definedName name="IL_10_X">'Value labels'!$A$3424</definedName>
    <definedName name="IL_10_Y">Individual!$C$276</definedName>
    <definedName name="IL_11_X">'Value labels'!$A$3440</definedName>
    <definedName name="IL_11_Y">Individual!$C$277</definedName>
    <definedName name="IL_12_X">'Value labels'!#REF!</definedName>
    <definedName name="IL_12_Y">Individual!$C$278</definedName>
    <definedName name="IL_13_X">'Value labels'!#REF!</definedName>
    <definedName name="IL_13_Y">Individual!$C$279</definedName>
    <definedName name="IL_14_X">'Value labels'!#REF!</definedName>
    <definedName name="IL_14_Y">Individual!$C$280</definedName>
    <definedName name="IL_15_X">'Value labels'!#REF!</definedName>
    <definedName name="IL_15_Y">Individual!#REF!</definedName>
    <definedName name="IL_16_X">'Value labels'!#REF!</definedName>
    <definedName name="IL_16_Y">Individual!#REF!</definedName>
    <definedName name="IL_2_X">'Value labels'!$A$3400</definedName>
    <definedName name="IL_2_Y">Individual!$C$268</definedName>
    <definedName name="IL_3_X">'Value labels'!$A$3405</definedName>
    <definedName name="IL_3_Y">Individual!$C$269</definedName>
    <definedName name="IL_4_X">'Value labels'!#REF!</definedName>
    <definedName name="IL_4_Y">Individual!$C$270</definedName>
    <definedName name="IL_5_X">'Value labels'!#REF!</definedName>
    <definedName name="IL_5_Y">Individual!$C$271</definedName>
    <definedName name="IL_6_X">'Value labels'!#REF!</definedName>
    <definedName name="IL_6_Y">Individual!$C$272</definedName>
    <definedName name="IL_7_X">'Value labels'!#REF!</definedName>
    <definedName name="IL_7_Y">Individual!$C$273</definedName>
    <definedName name="IL_8_X">'Value labels'!#REF!</definedName>
    <definedName name="IL_8_Y">Individual!$C$274</definedName>
    <definedName name="IL_9_X">'Value labels'!#REF!</definedName>
    <definedName name="IL_9_Y">Individual!$C$275</definedName>
    <definedName name="IL01_X">'Value labels'!$A$3471</definedName>
    <definedName name="IL01_Y">Individual!$C$281</definedName>
    <definedName name="IL02_X">'Value labels'!$A$3476</definedName>
    <definedName name="IL02_Y">Individual!$C$282</definedName>
    <definedName name="IL03_X">'Value labels'!$A$3481</definedName>
    <definedName name="IL03_Y">Individual!$C$283</definedName>
    <definedName name="IL04_X">'Value labels'!$A$3500</definedName>
    <definedName name="IL04_Y">Individual!$C$284</definedName>
    <definedName name="IL05_X">'Value labels'!#REF!</definedName>
    <definedName name="IL05_Y">Individual!$C$285</definedName>
    <definedName name="IL06_X">'Value labels'!$A$3506</definedName>
    <definedName name="IL06_Y">Individual!$C$286</definedName>
    <definedName name="IL07_X">'Value labels'!$A$3513</definedName>
    <definedName name="IL07_Y">Individual!$C$287</definedName>
    <definedName name="IL08_X">'Value labels'!$A$3520</definedName>
    <definedName name="IL08_Y">Individual!$C$288</definedName>
    <definedName name="IL09_X">'Value labels'!$A$3526</definedName>
    <definedName name="IL09_Y">Individual!$C$289</definedName>
    <definedName name="IL10_X">'Value labels'!$A$3553</definedName>
    <definedName name="IL10_Y">Individual!$C$290</definedName>
    <definedName name="IL11_X">'Value labels'!#REF!</definedName>
    <definedName name="IL11_Y">Individual!$C$291</definedName>
    <definedName name="IL12_X">'Value labels'!#REF!</definedName>
    <definedName name="IL12_Y">Individual!$C$292</definedName>
    <definedName name="IL13_X">'Value labels'!#REF!</definedName>
    <definedName name="IL13_Y">Individual!$C$293</definedName>
    <definedName name="IL14_X">'Value labels'!#REF!</definedName>
    <definedName name="IL14_Y">Individual!$C$294</definedName>
    <definedName name="IL1501_X">'Value labels'!$A$3561</definedName>
    <definedName name="IL1501_Y">Individual!$C$295</definedName>
    <definedName name="IL1502_X">'Value labels'!$A$3568</definedName>
    <definedName name="IL1502_Y">Individual!$C$296</definedName>
    <definedName name="IL1503_X">'Value labels'!$A$3575</definedName>
    <definedName name="IL1503_Y">Individual!$C$297</definedName>
    <definedName name="IL1504_X">'Value labels'!$A$3582</definedName>
    <definedName name="IL1504_Y">Individual!$C$298</definedName>
    <definedName name="IL1505_X">'Value labels'!$A$3589</definedName>
    <definedName name="IL1505_Y">Individual!$C$299</definedName>
    <definedName name="IL1506_X">'Value labels'!$A$3596</definedName>
    <definedName name="IL1506_Y">Individual!$C$300</definedName>
    <definedName name="IL1507_X">'Value labels'!$A$3603</definedName>
    <definedName name="IL1507_Y">Individual!$C$301</definedName>
    <definedName name="IL16_X">'Value labels'!$A$3610</definedName>
    <definedName name="IL16_Y">Individual!$C$302</definedName>
    <definedName name="IL171_X">'Value labels'!$A$3615</definedName>
    <definedName name="IL171_Y">Individual!$C$303</definedName>
    <definedName name="IL172_X">'Value labels'!#REF!</definedName>
    <definedName name="IL172_Y">Individual!$C$304</definedName>
    <definedName name="IL18_X">'Value labels'!#REF!</definedName>
    <definedName name="IL18_Y">Individual!$C$305</definedName>
    <definedName name="IL1901_X">'Value labels'!$A$3620</definedName>
    <definedName name="IL1901_Y">Individual!$C$306</definedName>
    <definedName name="IL1902_X">'Value labels'!$A$3628</definedName>
    <definedName name="IL1902_Y">Individual!$C$307</definedName>
    <definedName name="IL1903_X">'Value labels'!$A$3636</definedName>
    <definedName name="IL1903_Y">Individual!$C$308</definedName>
    <definedName name="IL1904_X">'Value labels'!$A$3644</definedName>
    <definedName name="IL1904_Y">Individual!$C$309</definedName>
    <definedName name="IL1905_X">'Value labels'!$A$3652</definedName>
    <definedName name="IL1905_Y">Individual!$C$310</definedName>
    <definedName name="IL1906_X">'Value labels'!$A$3660</definedName>
    <definedName name="IL1906_Y">Individual!$C$311</definedName>
    <definedName name="IL1907_X">'Value labels'!$A$3668</definedName>
    <definedName name="IL1907_Y">Individual!$C$312</definedName>
    <definedName name="IL20_X">'Value labels'!$A$3676</definedName>
    <definedName name="IL20_Y">Individual!#REF!</definedName>
    <definedName name="IL211_X">'Value labels'!$A$3681</definedName>
    <definedName name="IL211_Y">Individual!#REF!</definedName>
    <definedName name="IL212_X">'Value labels'!#REF!</definedName>
    <definedName name="IL212_Y">Individual!#REF!</definedName>
    <definedName name="IL22_X">'Value labels'!#REF!</definedName>
    <definedName name="IL22_Y">Individual!#REF!</definedName>
    <definedName name="IN_1_X">'Value labels'!$A$3686</definedName>
    <definedName name="IN_1_Y">Individual!$C$67</definedName>
    <definedName name="IN0101_X">'Value labels'!$A$3693</definedName>
    <definedName name="IN0101_Y">Household!$C$31</definedName>
    <definedName name="IN0102_X">'Value labels'!$A$3698</definedName>
    <definedName name="IN0102_Y">Household!$C$32</definedName>
    <definedName name="IN0103_X">'Value labels'!$A$3703</definedName>
    <definedName name="IN0103_Y">Household!$C$33</definedName>
    <definedName name="IN0104_X">'Value labels'!$A$3708</definedName>
    <definedName name="IN0104_Y">Household!$C$34</definedName>
    <definedName name="IN0105_X">'Value labels'!$A$3713</definedName>
    <definedName name="IN0105_Y">Household!$C$35</definedName>
    <definedName name="IN0106_X">'Value labels'!$A$3718</definedName>
    <definedName name="IN0106_Y">Household!$C$36</definedName>
    <definedName name="IN0107_X">'Value labels'!$A$3723</definedName>
    <definedName name="IN0107_Y">Household!$C$37</definedName>
    <definedName name="IN0108_X">'Value labels'!$A$3728</definedName>
    <definedName name="IN0108_Y">Household!$C$38</definedName>
    <definedName name="IN02_1_X">'Value labels'!$A$3733</definedName>
    <definedName name="IN02_1_Y">Household!$C$39</definedName>
    <definedName name="IN04_X">'Value labels'!$A$3736</definedName>
    <definedName name="IN04_Y">Household!$C$40</definedName>
    <definedName name="LO_1_X">'Value labels'!$A$3751</definedName>
    <definedName name="LO_1_Y">Household!$C$76</definedName>
    <definedName name="LO_2_X">'Value labels'!$A$3756</definedName>
    <definedName name="LO_2_Y">Household!$C$77</definedName>
    <definedName name="LO01_X">'Value labels'!$A$3761</definedName>
    <definedName name="LO01_Y">Household!$C$41</definedName>
    <definedName name="LO0109_X">'Value labels'!$A$3775</definedName>
    <definedName name="LO0109_Y">Household!$C$42</definedName>
    <definedName name="LO0110_X">'Value labels'!$A$3779</definedName>
    <definedName name="LO0110_Y">Household!$C$43</definedName>
    <definedName name="LO02_1_X">'Value labels'!$A$3790</definedName>
    <definedName name="LO02_1_Y">Household!$C$45</definedName>
    <definedName name="LO02_X">'Value labels'!$A$3783</definedName>
    <definedName name="LO02_Y">Household!$C$44</definedName>
    <definedName name="LO03_X">'Value labels'!$A$3796</definedName>
    <definedName name="LO03_Y">Household!$C$46</definedName>
    <definedName name="LO04_2_X">'Value labels'!$A$3804</definedName>
    <definedName name="LO04_2_Y">Household!$C$71</definedName>
    <definedName name="LO04_X">'Value labels'!$A$3800</definedName>
    <definedName name="LO04_Y">Household!$C$70</definedName>
    <definedName name="LO05_1_X">'Value labels'!$A$3816</definedName>
    <definedName name="LO05_1_Y">Household!$C$73</definedName>
    <definedName name="LO05_X">'Value labels'!$A$3809</definedName>
    <definedName name="LO05_Y">Household!$C$72</definedName>
    <definedName name="LO06_X">'Value labels'!$A$3821</definedName>
    <definedName name="LO06_Y">Household!$C$74</definedName>
    <definedName name="LO07_X">'Value labels'!$A$3828</definedName>
    <definedName name="LO07_Y">Household!$C$75</definedName>
    <definedName name="LO08__X">'Value labels'!#REF!</definedName>
    <definedName name="LO08_1_X">'Value labels'!#REF!</definedName>
    <definedName name="LO08_1_Y">Household!#REF!</definedName>
    <definedName name="LO08_Y">Household!#REF!</definedName>
    <definedName name="LO0801_X">'Value labels'!#REF!</definedName>
    <definedName name="LO0801_Y">Household!#REF!</definedName>
    <definedName name="MA_1_X">'Value labels'!$A$3840</definedName>
    <definedName name="MA_1_Y">Individual!$C$248</definedName>
    <definedName name="MA_2_Y">Individual!$C$249</definedName>
    <definedName name="MA_3_X">'Value labels'!$A$3847</definedName>
    <definedName name="MA_3_Y">Individual!$C$74</definedName>
    <definedName name="MA_X">'Value labels'!$A$3835</definedName>
    <definedName name="MA_Y">Individual!$C$78</definedName>
    <definedName name="MA01_1_Y">Individual!$C$164</definedName>
    <definedName name="MA01_2_Y">Individual!$C$165</definedName>
    <definedName name="MA0102__Y">Individual!$C$79</definedName>
    <definedName name="MA0103__Y">Individual!$C$80</definedName>
    <definedName name="MA0104__Y">Individual!$C$81</definedName>
    <definedName name="MA0105_Y">Individual!$C$82</definedName>
    <definedName name="MA0106__Y">Individual!$C$83</definedName>
    <definedName name="MA0107__Y">Individual!$C$84</definedName>
    <definedName name="MA0108__Y">Individual!$C$85</definedName>
    <definedName name="MA0109__Y">Individual!$C$86</definedName>
    <definedName name="MA0110__Y">Individual!$C$87</definedName>
    <definedName name="MA0111__Y">Individual!$C$88</definedName>
    <definedName name="MA0112__Y">Individual!$C$89</definedName>
    <definedName name="MA0113__Y">Individual!$C$90</definedName>
    <definedName name="MA0114__Y">Individual!$C$91</definedName>
    <definedName name="MA0115__Y">Individual!$C$92</definedName>
    <definedName name="MA0116__Y">Individual!$C$93</definedName>
    <definedName name="MA0117__Y">Individual!$C$94</definedName>
    <definedName name="MA0118__Y">Individual!$C$95</definedName>
    <definedName name="MA0119__Y">Individual!$C$96</definedName>
    <definedName name="MA0120__Y">Individual!$C$97</definedName>
    <definedName name="MA0121__Y">Individual!$C$98</definedName>
    <definedName name="MA0122__Y">Individual!$C$99</definedName>
    <definedName name="MA0123__Y">Individual!$C$100</definedName>
    <definedName name="MA012301__Y">Individual!$C$101</definedName>
    <definedName name="MA012302__Y">Individual!$C$102</definedName>
    <definedName name="MA012303__Y">Individual!$C$103</definedName>
    <definedName name="MA012304__Y">Individual!$C$104</definedName>
    <definedName name="MA012305__Y">Individual!$C$105</definedName>
    <definedName name="MA012306__Y">Individual!#REF!</definedName>
    <definedName name="MA0124__Y">Individual!$C$106</definedName>
    <definedName name="MA0125__Y">Individual!$C$107</definedName>
    <definedName name="MA0126__Y">Individual!$C$108</definedName>
    <definedName name="MA0127__Y">Individual!$C$109</definedName>
    <definedName name="MA0128__Y">Individual!$C$110</definedName>
    <definedName name="MA0129__Y">Individual!$C$111</definedName>
    <definedName name="MA0130__Y">Individual!$C$112</definedName>
    <definedName name="MA0131__Y">Individual!$C$113</definedName>
    <definedName name="MA0132__Y">Individual!$C$114</definedName>
    <definedName name="MA0133__Y">Individual!$C$115</definedName>
    <definedName name="MA0134__Y">Individual!$C$116</definedName>
    <definedName name="MA0135__Y">Individual!$C$117</definedName>
    <definedName name="MA0136__Y">Individual!$C$118</definedName>
    <definedName name="MA02_1_Y">Individual!$C$166</definedName>
    <definedName name="MA02_2_Y">Individual!$C$167</definedName>
    <definedName name="MA0201__Y">Individual!$C$119</definedName>
    <definedName name="MA0202__Y">Individual!$C$120</definedName>
    <definedName name="MA0203__Y">Individual!$C$121</definedName>
    <definedName name="MA0204__Y">Individual!$C$122</definedName>
    <definedName name="MA0205__Y">Individual!$C$123</definedName>
    <definedName name="MA0206__Y">Individual!$C$124</definedName>
    <definedName name="MA0207__Y">Individual!$C$125</definedName>
    <definedName name="MA0208__Y">Individual!$C$126</definedName>
    <definedName name="MA0209__Y">Individual!$C$127</definedName>
    <definedName name="MA0210__Y">Individual!$C$128</definedName>
    <definedName name="MA0211__Y">Individual!$C$129</definedName>
    <definedName name="MA0212__Y">Individual!$C$130</definedName>
    <definedName name="MA0213__Y">Individual!$C$131</definedName>
    <definedName name="MA0214__Y">Individual!$C$132</definedName>
    <definedName name="MA0215__Y">Individual!$C$133</definedName>
    <definedName name="MA0216__Y">Individual!$C$134</definedName>
    <definedName name="MA0217__Y">Individual!$C$135</definedName>
    <definedName name="MA0218__Y">Individual!$C$136</definedName>
    <definedName name="MA0219__Y">Individual!$C$137</definedName>
    <definedName name="MA0220__Y">Individual!$C$138</definedName>
    <definedName name="MA0221__Y">Individual!$C$139</definedName>
    <definedName name="MA0222__Y">Individual!$C$140</definedName>
    <definedName name="MA0223__Y">Individual!$C$141</definedName>
    <definedName name="MA0224__Y">Individual!$C$142</definedName>
    <definedName name="MA0225__Y">Individual!$C$143</definedName>
    <definedName name="MA0226__Y">Individual!$C$144</definedName>
    <definedName name="MA0227__Y">Individual!$C$145</definedName>
    <definedName name="MA0228__Y">Individual!$C$146</definedName>
    <definedName name="MA0229__Y">Individual!$C$147</definedName>
    <definedName name="MA0230__Y">Individual!$C$148</definedName>
    <definedName name="MA0231__Y">Individual!$C$149</definedName>
    <definedName name="MA0232__Y">Individual!$C$150</definedName>
    <definedName name="MA0233__Y">Individual!$C$151</definedName>
    <definedName name="MA0234__Y">Individual!$C$152</definedName>
    <definedName name="MA0235__Y">Individual!$C$153</definedName>
    <definedName name="MA0236__Y">Individual!$C$154</definedName>
    <definedName name="MA03__Y">Individual!$C$155</definedName>
    <definedName name="MA03_1_Y">Individual!$C$168</definedName>
    <definedName name="MA03_2_Y">Individual!$C$169</definedName>
    <definedName name="MA04__Y">Individual!$C$156</definedName>
    <definedName name="MA04_1_Y">Individual!$C$170</definedName>
    <definedName name="MA04_2_Y">Individual!$C$171</definedName>
    <definedName name="MA05__Y">Individual!$C$157</definedName>
    <definedName name="MA05_1_Y">Individual!$C$172</definedName>
    <definedName name="MA05_2_Y">Individual!$C$173</definedName>
    <definedName name="MA06__Y">Individual!$C$158</definedName>
    <definedName name="MA06_1_Y">Individual!$C$174</definedName>
    <definedName name="MA06_2_Y">Individual!$C$175</definedName>
    <definedName name="MA06_3__Y">Individual!$C$176</definedName>
    <definedName name="MA06_4__Y">Individual!$C$177</definedName>
    <definedName name="MA07__Y">Individual!$C$159</definedName>
    <definedName name="MA07_1_Y">Individual!$C$178</definedName>
    <definedName name="MA07_2_Y">Individual!$C$179</definedName>
    <definedName name="MA07_3__Y">Individual!$C$180</definedName>
    <definedName name="MA07_4__Y">Individual!$C$181</definedName>
    <definedName name="MA08__Y">Individual!$C$160</definedName>
    <definedName name="MA08_1_Y">Individual!$C$182</definedName>
    <definedName name="MA08_2_Y">Individual!$C$183</definedName>
    <definedName name="MA09__Y">Individual!$C$161</definedName>
    <definedName name="MA09_1_Y">Individual!$C$184</definedName>
    <definedName name="MA09_2_Y">Individual!$C$185</definedName>
    <definedName name="MA10__Y">Individual!$C$162</definedName>
    <definedName name="MA10_1_Y">Individual!$C$186</definedName>
    <definedName name="MA10_2_Y">Individual!$C$187</definedName>
    <definedName name="MA11_1_Y">Individual!$C$188</definedName>
    <definedName name="MA11_2_Y">Individual!$C$189</definedName>
    <definedName name="MA11_Y">Individual!$C$163</definedName>
    <definedName name="MA12_1_Y">Individual!$C$190</definedName>
    <definedName name="MA12_2_Y">Individual!$C$191</definedName>
    <definedName name="MA13_1_Y">Individual!$C$192</definedName>
    <definedName name="MA13_2_Y">Individual!$C$193</definedName>
    <definedName name="MA14_1_Y">Individual!$C$194</definedName>
    <definedName name="MA14_2_Y">Individual!$C$195</definedName>
    <definedName name="MA14_3__Y">Individual!$C$196</definedName>
    <definedName name="MA14_4__Y">Individual!$C$197</definedName>
    <definedName name="MA14_5_Y">Individual!$C$198</definedName>
    <definedName name="MA14_6_Y">Individual!$C$199</definedName>
    <definedName name="MA15_1_Y">Individual!$C$200</definedName>
    <definedName name="MA15_2_Y">Individual!$C$201</definedName>
    <definedName name="MA16_1_Y">Individual!$C$202</definedName>
    <definedName name="MA16_2_Y">Individual!$C$203</definedName>
    <definedName name="MA17_1_Y">Individual!$C$204</definedName>
    <definedName name="MA17_2_Y">Individual!$C$205</definedName>
    <definedName name="MA18_1_Y">Individual!$C$206</definedName>
    <definedName name="MA18_2_Y">Individual!$C$207</definedName>
    <definedName name="MA19_1_Y">Individual!$C$208</definedName>
    <definedName name="MA19_2_Y">Individual!$C$209</definedName>
    <definedName name="MA20_1_Y">Individual!$C$210</definedName>
    <definedName name="MA20_2_Y">Individual!$C$211</definedName>
    <definedName name="MA21_1_Y">Individual!$C$212</definedName>
    <definedName name="MA21_2_Y">Individual!$C$213</definedName>
    <definedName name="MA22_1_Y">Individual!$C$214</definedName>
    <definedName name="MA22_2_Y">Individual!$C$215</definedName>
    <definedName name="MA2301_1_Y">Individual!$C$216</definedName>
    <definedName name="MA2301_2_Y">Individual!$C$217</definedName>
    <definedName name="MA2302_1_Y">Individual!$C$218</definedName>
    <definedName name="MA2302_2_Y">Individual!$C$219</definedName>
    <definedName name="MA2303_1_Y">Individual!$C$220</definedName>
    <definedName name="MA2303_2_Y">Individual!$C$221</definedName>
    <definedName name="MA2304_1_Y">Individual!$C$222</definedName>
    <definedName name="MA2304_2_Y">Individual!$C$223</definedName>
    <definedName name="MA24_1_Y">Individual!$C$224</definedName>
    <definedName name="MA24_2_Y">Individual!$C$225</definedName>
    <definedName name="MA25_1_Y">Individual!$C$226</definedName>
    <definedName name="MA25_2_Y">Individual!$C$227</definedName>
    <definedName name="MA26_1_Y">Individual!$C$228</definedName>
    <definedName name="MA26_2_Y">Individual!$C$229</definedName>
    <definedName name="MA27_1_Y">Individual!$C$230</definedName>
    <definedName name="MA27_2_Y">Individual!$C$231</definedName>
    <definedName name="MA28_1_Y">Individual!$C$232</definedName>
    <definedName name="MA28_2_Y">Individual!$C$233</definedName>
    <definedName name="MA29_1_Y">Individual!$C$234</definedName>
    <definedName name="MA29_2_Y">Individual!$C$235</definedName>
    <definedName name="MA30_1_Y">Individual!$C$236</definedName>
    <definedName name="MA30_2_Y">Individual!$C$237</definedName>
    <definedName name="MA31_1_Y">Individual!$C$238</definedName>
    <definedName name="MA31_2_Y">Individual!$C$239</definedName>
    <definedName name="MA32_1_Y">Individual!$C$240</definedName>
    <definedName name="MA32_2_Y">Individual!$C$241</definedName>
    <definedName name="MA33_1_Y">Individual!$C$242</definedName>
    <definedName name="MA33_2_Y">Individual!$C$243</definedName>
    <definedName name="MA34_1_Y">Individual!$C$244</definedName>
    <definedName name="MA34_2_Y">Individual!$C$245</definedName>
    <definedName name="MA35_1_Y">Individual!$C$246</definedName>
    <definedName name="MA35_2_Y">Individual!$C$247</definedName>
    <definedName name="MB_1_X">'Value labels'!#REF!</definedName>
    <definedName name="MB_1_Y">Individual!#REF!</definedName>
    <definedName name="MB_2_X">'Value labels'!#REF!</definedName>
    <definedName name="MB_2_Y">Individual!#REF!</definedName>
    <definedName name="MB_3_X">'Value labels'!#REF!</definedName>
    <definedName name="MB_3_Y">Individual!#REF!</definedName>
    <definedName name="MB01_1_X">'Value labels'!#REF!</definedName>
    <definedName name="MB01_1_Y">Individual!#REF!</definedName>
    <definedName name="MB01_X">'Value labels'!#REF!</definedName>
    <definedName name="MB01_Y">Individual!#REF!</definedName>
    <definedName name="MB03_1_X">'Value labels'!#REF!</definedName>
    <definedName name="MB03_1_Y">Individual!#REF!</definedName>
    <definedName name="MB03_X">'Value labels'!#REF!</definedName>
    <definedName name="MB03_Y">Individual!#REF!</definedName>
    <definedName name="MB04_1_X">'Value labels'!#REF!</definedName>
    <definedName name="MB04_1_Y">Individual!#REF!</definedName>
    <definedName name="MB04_X">'Value labels'!#REF!</definedName>
    <definedName name="MB04_Y">Individual!#REF!</definedName>
    <definedName name="MH_1_X">'Value labels'!$A$3851</definedName>
    <definedName name="MH_1_Y">Individual!$C$850</definedName>
    <definedName name="MH_2_X">'Value labels'!$A$3856</definedName>
    <definedName name="MH_2_Y">Individual!$C$851</definedName>
    <definedName name="MH_3_X">'Value labels'!$A$3861</definedName>
    <definedName name="MH_3_Y">Individual!$C$852</definedName>
    <definedName name="MH_4_X">'Value labels'!$A$3866</definedName>
    <definedName name="MH_4_Y">Individual!$C$853</definedName>
    <definedName name="MH_5_X">'Value labels'!$A$3871</definedName>
    <definedName name="MH_5_Y">Individual!$C$854</definedName>
    <definedName name="MH_6_X">'Value labels'!$A$3876</definedName>
    <definedName name="MH_6_Y">Individual!$C$855</definedName>
    <definedName name="MH_7_X">'Value labels'!$A$3881</definedName>
    <definedName name="MH_7_Y">Individual!$C$856</definedName>
    <definedName name="nbr_per_X">'Value labels'!$A$3886</definedName>
    <definedName name="nbr_per_Y" localSheetId="2">Household!$C$28</definedName>
    <definedName name="nbr_per_Y">Individual!$C$44</definedName>
    <definedName name="nbrdr_X">'Value labels'!$A$3890</definedName>
    <definedName name="nbrdr_Y">Medicines!$C$14</definedName>
    <definedName name="nbred">#REF!</definedName>
    <definedName name="nbred_X">'Value labels'!$A$3892</definedName>
    <definedName name="nbrgp_X">'Value labels'!$A$3896</definedName>
    <definedName name="nbrgp_Y">#REF!</definedName>
    <definedName name="NBRHO_DAY_X">'Value labels'!$A$3900</definedName>
    <definedName name="NBRHO_DAY_Y">#REF!</definedName>
    <definedName name="NBRHO_IN_X">'Value labels'!$A$3904</definedName>
    <definedName name="NBRHO_IN_Y">#REF!</definedName>
    <definedName name="nbrsp_X">'Value labels'!$A$3908</definedName>
    <definedName name="NH_1_X">'Value labels'!$A$3957</definedName>
    <definedName name="NH_1_Y">Individual!$C$401</definedName>
    <definedName name="NH_2_X">'Value labels'!$A$3962</definedName>
    <definedName name="NH_2_Y">Individual!$C$406</definedName>
    <definedName name="NH_3_X">'Value labels'!$A$3967</definedName>
    <definedName name="NH_3_Y">Individual!$C$410</definedName>
    <definedName name="NH01_1_X">'Value labels'!$A$3985</definedName>
    <definedName name="NH01_1_Y">Individual!$C$398</definedName>
    <definedName name="NH01_2_X">'Value labels'!$A$3993</definedName>
    <definedName name="NH01_2_Y">Individual!$C$399</definedName>
    <definedName name="NH01_X">'Value labels'!$A$3977</definedName>
    <definedName name="NH01_Y">Individual!$C$397</definedName>
    <definedName name="NH02_X">'Value labels'!$A$3998</definedName>
    <definedName name="NH02_Y">Individual!$C$400</definedName>
    <definedName name="NH03_1_X">'Value labels'!#REF!</definedName>
    <definedName name="NH03_1_Y">Individual!#REF!</definedName>
    <definedName name="NH03_2_X">'Value labels'!#REF!</definedName>
    <definedName name="NH03_2_Y">Individual!#REF!</definedName>
    <definedName name="NH03_X">'Value labels'!#REF!</definedName>
    <definedName name="NH03_Y">Individual!#REF!</definedName>
    <definedName name="NH04_1_X">'Value labels'!$A$4010</definedName>
    <definedName name="NH04_1_Y">Individual!$C$403</definedName>
    <definedName name="NH04_2_X">'Value labels'!$A$4018</definedName>
    <definedName name="NH04_2_Y">Individual!$C$404</definedName>
    <definedName name="NH04_X">'Value labels'!$A$4002</definedName>
    <definedName name="NH04_Y">Individual!$C$402</definedName>
    <definedName name="NH05_X">'Value labels'!$A$4023</definedName>
    <definedName name="NH05_Y">Individual!$C$405</definedName>
    <definedName name="NH06_1_X">'Value labels'!$A$4035</definedName>
    <definedName name="NH06_1_Y">Individual!$C$408</definedName>
    <definedName name="NH06_2_X">'Value labels'!#REF!</definedName>
    <definedName name="NH06_2_Y">Individual!$C$409</definedName>
    <definedName name="NH06_X">'Value labels'!$A$4027</definedName>
    <definedName name="NH06_Y">Individual!$C$407</definedName>
    <definedName name="NH07_1_X">'Value labels'!$A$4056</definedName>
    <definedName name="NH07_1_Y">Individual!$C$412</definedName>
    <definedName name="NH07_2_X">'Value labels'!$A$4064</definedName>
    <definedName name="NH07_2_Y">Individual!$C$413</definedName>
    <definedName name="NH07_X">'Value labels'!$A$4048</definedName>
    <definedName name="NH07_Y">Individual!$C$411</definedName>
    <definedName name="NH08_1_X">'Value labels'!$A$4083</definedName>
    <definedName name="NH08_1_Y">Individual!$C$417</definedName>
    <definedName name="NH08_2_X">'Value labels'!$A$4091</definedName>
    <definedName name="NH08_2_Y">Individual!$C$418</definedName>
    <definedName name="NH08_X">'Value labels'!$A$4075</definedName>
    <definedName name="NH08_Y">Individual!$C$416</definedName>
    <definedName name="NH09_1_X">'Value labels'!$A$4104</definedName>
    <definedName name="NH09_1_Y">Individual!$C$420</definedName>
    <definedName name="NH09_2_X">'Value labels'!$A$4112</definedName>
    <definedName name="NH09_2_Y">Individual!$C$421</definedName>
    <definedName name="NH09_X">'Value labels'!$A$4096</definedName>
    <definedName name="NH09_Y">Individual!$C$419</definedName>
    <definedName name="NH10_1_X">'Value labels'!$A$4121</definedName>
    <definedName name="NH10_1_Y">Individual!$C$423</definedName>
    <definedName name="NH10_X">'Value labels'!$A$4117</definedName>
    <definedName name="NH10_Y">Individual!$C$422</definedName>
    <definedName name="NH11_1_X">'Value labels'!$A$4135</definedName>
    <definedName name="NH11_1_Y">Individual!$C$425</definedName>
    <definedName name="NH11_2_X">'Value labels'!$A$4144</definedName>
    <definedName name="NH11_2_Y">Individual!$C$426</definedName>
    <definedName name="NH11_X">'Value labels'!$A$4126</definedName>
    <definedName name="NH11_Y">Individual!$C$424</definedName>
    <definedName name="NR02_X">'Value labels'!$A$4349</definedName>
    <definedName name="NR02_Y">Individual!$C$45</definedName>
    <definedName name="NR03_1_X">'Value labels'!$A$4361</definedName>
    <definedName name="NR03_1_Y">Individual!$C$47</definedName>
    <definedName name="NR03_X">'Value labels'!$A$4355</definedName>
    <definedName name="NR03_Y">Individual!$C$46</definedName>
    <definedName name="NR04_X">'Value labels'!$A$4368</definedName>
    <definedName name="NR04_Y">Individual!$C$48</definedName>
    <definedName name="NR05_X">'Value labels'!$A$4374</definedName>
    <definedName name="NR05_Y">Individual!$C$49</definedName>
    <definedName name="NR0501_X">'Value labels'!$A$4384</definedName>
    <definedName name="NR0501_Y">Individual!$C$50</definedName>
    <definedName name="NR06_X">'Value labels'!$A$4388</definedName>
    <definedName name="NR06_Y">Individual!$C$51</definedName>
    <definedName name="NR0601_X">'Value labels'!$A$4396</definedName>
    <definedName name="NR0601_Y">Individual!$C$52</definedName>
    <definedName name="NS_1_X">'Value labels'!$A$4400</definedName>
    <definedName name="NS_1_Y">Individual!$C$367</definedName>
    <definedName name="NS_2_X">'Value labels'!$A$4404</definedName>
    <definedName name="NS_2_Y">Individual!$C$368</definedName>
    <definedName name="NS_3_X">'Value labels'!$A$4411</definedName>
    <definedName name="NS_3_Y">Individual!$C$369</definedName>
    <definedName name="NS_4_X">'Value labels'!$A$4416</definedName>
    <definedName name="NS_4_Y">Individual!$C$370</definedName>
    <definedName name="NS_5_X">'Value labels'!$A$4421</definedName>
    <definedName name="NS_5_Y">Individual!$C$371</definedName>
    <definedName name="NS_6_X">'Value labels'!$A$4426</definedName>
    <definedName name="NS_6_Y">Individual!$C$372</definedName>
    <definedName name="NS_7_X">'Value labels'!$A$4431</definedName>
    <definedName name="NS_7_Y">Individual!$C$373</definedName>
    <definedName name="NS01_X">'Value labels'!$A$4436</definedName>
    <definedName name="NS01_Y">Individual!$C$374</definedName>
    <definedName name="NS02_X">'Value labels'!$A$4440</definedName>
    <definedName name="NS02_Y">Individual!$C$366</definedName>
    <definedName name="OH0101_1_X">'Value labels'!$A$4966</definedName>
    <definedName name="OH0101_1_Y">Individual!$C$925</definedName>
    <definedName name="OH0101_X">'Value labels'!$A$4961</definedName>
    <definedName name="OH0101_Y">Individual!$C$924</definedName>
    <definedName name="OH0102_1_X">'Value labels'!$A$4976</definedName>
    <definedName name="OH0102_1_Y">Individual!$C$927</definedName>
    <definedName name="OH0102_X">'Value labels'!$A$4971</definedName>
    <definedName name="OH0102_Y">Individual!$C$926</definedName>
    <definedName name="OH0103_1_X">'Value labels'!$A$4986</definedName>
    <definedName name="OH0103_1_Y">Individual!$C$929</definedName>
    <definedName name="OH0103_X">'Value labels'!$A$4981</definedName>
    <definedName name="OH0103_Y">Individual!$C$928</definedName>
    <definedName name="OH010301_1_X">'Value labels'!#REF!</definedName>
    <definedName name="OH010301_1_Y">Individual!#REF!</definedName>
    <definedName name="OH010301_X">'Value labels'!#REF!</definedName>
    <definedName name="OH010301_Y">Individual!#REF!</definedName>
    <definedName name="OH010302_1_X">'Value labels'!#REF!</definedName>
    <definedName name="OH010302_1_Y">Individual!#REF!</definedName>
    <definedName name="OH010302_X">'Value labels'!#REF!</definedName>
    <definedName name="OH010302_Y">Individual!#REF!</definedName>
    <definedName name="OH02_1_X">'Value labels'!$A$3912</definedName>
    <definedName name="OH02_1_Y">Individual!$C$938</definedName>
    <definedName name="OH0201_1_X">'Value labels'!$A$3922</definedName>
    <definedName name="OH0201_1_Y">Individual!$C$931</definedName>
    <definedName name="OH0201_X">'Value labels'!$A$3917</definedName>
    <definedName name="OH0201_Y">Individual!$C$930</definedName>
    <definedName name="OH0202_1_X">'Value labels'!$A$3932</definedName>
    <definedName name="OH0202_1_Y">Individual!$C$933</definedName>
    <definedName name="OH0202_X">'Value labels'!$A$3927</definedName>
    <definedName name="OH0202_Y">Individual!$C$932</definedName>
    <definedName name="OH0203_1_X">'Value labels'!#REF!</definedName>
    <definedName name="OH0203_1_Y">Individual!#REF!</definedName>
    <definedName name="OH0203_X">'Value labels'!#REF!</definedName>
    <definedName name="OH0203_Y">Individual!#REF!</definedName>
    <definedName name="OH0204_1_X">'Value labels'!$A$3942</definedName>
    <definedName name="OH0204_1_Y">Individual!$C$935</definedName>
    <definedName name="OH0204_X">'Value labels'!$A$3937</definedName>
    <definedName name="OH0204_Y">Individual!$C$934</definedName>
    <definedName name="OH0205_1_X">'Value labels'!$A$3952</definedName>
    <definedName name="OH0205_1_Y">Individual!$C$937</definedName>
    <definedName name="OH0205_X">'Value labels'!$A$3947</definedName>
    <definedName name="OH0205_Y">Individual!$C$936</definedName>
    <definedName name="OH03_1_X">'Value labels'!$A$2951</definedName>
    <definedName name="OH03_1_Y">Individual!$C$950</definedName>
    <definedName name="OH03_X">'Value labels'!$A$2946</definedName>
    <definedName name="OH03_Y">Individual!$C$949</definedName>
    <definedName name="OH0301_1_X">'Value labels'!#REF!</definedName>
    <definedName name="OH0301_1_Y">Individual!$C$953</definedName>
    <definedName name="OH0301_X">'Value labels'!#REF!</definedName>
    <definedName name="OH0301_Y">Individual!$C$952</definedName>
    <definedName name="OH030101_1_X">'Value labels'!#REF!</definedName>
    <definedName name="OH030101_1_Y">Individual!#REF!</definedName>
    <definedName name="OH030101_X">'Value labels'!#REF!</definedName>
    <definedName name="OH030101_Y">Individual!#REF!</definedName>
    <definedName name="OH030102_1_X">'Value labels'!#REF!</definedName>
    <definedName name="OH030102_1_Y">Individual!#REF!</definedName>
    <definedName name="OH030102_X">'Value labels'!#REF!</definedName>
    <definedName name="OH030102_Y">Individual!#REF!</definedName>
    <definedName name="OH0302_1_X">'Value labels'!$A$2966</definedName>
    <definedName name="OH0302_1_Y">Individual!#REF!</definedName>
    <definedName name="OH0302_X">'Value labels'!$A$2961</definedName>
    <definedName name="OH0302_Y">Individual!#REF!</definedName>
    <definedName name="OH030201_1_X">'Value labels'!$A$2978</definedName>
    <definedName name="OH030201_1_Y">Individual!#REF!</definedName>
    <definedName name="OH030201_X">'Value labels'!$A$2971</definedName>
    <definedName name="OH030201_Y">Individual!#REF!</definedName>
    <definedName name="OH030202_1_X">'Value labels'!#REF!</definedName>
    <definedName name="OH030202_1_Y">Individual!#REF!</definedName>
    <definedName name="OH030202_X">'Value labels'!#REF!</definedName>
    <definedName name="OH030202_Y">Individual!#REF!</definedName>
    <definedName name="OH030203_1_X">'Value labels'!#REF!</definedName>
    <definedName name="OH030203_1_Y">Individual!#REF!</definedName>
    <definedName name="OH030203_X">'Value labels'!#REF!</definedName>
    <definedName name="OH030203_Y">Individual!#REF!</definedName>
    <definedName name="OH0303_1_X">'Value labels'!$A$2990</definedName>
    <definedName name="OH0303_1_Y">Individual!$C$957</definedName>
    <definedName name="OH0303_X">'Value labels'!$A$2985</definedName>
    <definedName name="OH0303_Y">Individual!$C$956</definedName>
    <definedName name="PA_01_X">'Value labels'!#REF!</definedName>
    <definedName name="PA_01_Y">Individual!#REF!</definedName>
    <definedName name="PA_01T_X">'Value labels'!#REF!</definedName>
    <definedName name="PA_01T_Y">Individual!#REF!</definedName>
    <definedName name="PA_02_X">'Value labels'!#REF!</definedName>
    <definedName name="PA_02_Y">Individual!#REF!</definedName>
    <definedName name="PA_03_X">'Value labels'!#REF!</definedName>
    <definedName name="PA_03_Y">Individual!#REF!</definedName>
    <definedName name="PA_03C_X">'Value labels'!#REF!</definedName>
    <definedName name="PA_03C_Y">Individual!#REF!</definedName>
    <definedName name="PA_04_X">'Value labels'!#REF!</definedName>
    <definedName name="PA_04_Y">Individual!#REF!</definedName>
    <definedName name="PA_05_X">'Value labels'!#REF!</definedName>
    <definedName name="PA_05_Y">Individual!#REF!</definedName>
    <definedName name="PA01_X">'Value labels'!$A$4444</definedName>
    <definedName name="PA01_Y">Individual!#REF!</definedName>
    <definedName name="PA02H_X">'Value labels'!#REF!</definedName>
    <definedName name="PA02H_Y">Individual!#REF!</definedName>
    <definedName name="PA02M_X">'Value labels'!$A$4509</definedName>
    <definedName name="PA02M_Y">Individual!#REF!</definedName>
    <definedName name="PA03_X">'Value labels'!#REF!</definedName>
    <definedName name="PA03_Y">Individual!#REF!</definedName>
    <definedName name="PA04H_X">'Value labels'!$A$4511</definedName>
    <definedName name="PA04H_Y">Individual!#REF!</definedName>
    <definedName name="PA04M_X">'Value labels'!$A$4515</definedName>
    <definedName name="PA04M_Y">Individual!#REF!</definedName>
    <definedName name="PA05_X">'Value labels'!$A$4519</definedName>
    <definedName name="PA05_Y">Individual!#REF!</definedName>
    <definedName name="PA06H_X">'Value labels'!$A$4543</definedName>
    <definedName name="PA06H_Y">Individual!#REF!</definedName>
    <definedName name="PA06M_X">'Value labels'!$A$4547</definedName>
    <definedName name="PA06M_Y">Individual!#REF!</definedName>
    <definedName name="PA07_X">'Value labels'!#REF!</definedName>
    <definedName name="PA07_Y">Individual!#REF!</definedName>
    <definedName name="PA08_1_X">'Value labels'!$A$4564</definedName>
    <definedName name="PA08_1_Y">Individual!$C$395</definedName>
    <definedName name="PA08_2_X">'Value labels'!$A$4570</definedName>
    <definedName name="PA08_2_Y">Individual!$C$396</definedName>
    <definedName name="PA08_X">'Value labels'!$A$4555</definedName>
    <definedName name="PA08_Y">Individual!$C$394</definedName>
    <definedName name="Particip_X">'Value labels'!$A$4575</definedName>
    <definedName name="particip_Y">Individual!$C$18</definedName>
    <definedName name="PE01_1_X">'Value labels'!#REF!</definedName>
    <definedName name="PE01_1_Y">Individual!#REF!</definedName>
    <definedName name="PE01_2_X">'Value labels'!#REF!</definedName>
    <definedName name="PE01_2_Y">Individual!#REF!</definedName>
    <definedName name="PE0101_X">'Value labels'!$A$4578</definedName>
    <definedName name="PE0101_Y">Individual!$C$1002</definedName>
    <definedName name="PE0102_X">'Value labels'!$A$4585</definedName>
    <definedName name="PE0102_Y">Individual!$C$1003</definedName>
    <definedName name="PE0103_X">'Value labels'!$A$4591</definedName>
    <definedName name="PE0103_Y">Individual!$C$1004</definedName>
    <definedName name="PE02_1_X">'Value labels'!$A$4611</definedName>
    <definedName name="PE02_1_Y">Individual!$C$1006</definedName>
    <definedName name="PE02_2_X">'Value labels'!$A$4621</definedName>
    <definedName name="PE02_2_Y">Individual!$C$1007</definedName>
    <definedName name="PE02_3_X">'Value labels'!$A$4631</definedName>
    <definedName name="PE02_3_Y">Individual!$C$1008</definedName>
    <definedName name="PE02_X">'Value labels'!$A$4597</definedName>
    <definedName name="PE02_Y">Individual!$C$1005</definedName>
    <definedName name="PE03_1_X">'Value labels'!$A$4646</definedName>
    <definedName name="PE03_1_Y">Individual!$C$1010</definedName>
    <definedName name="PE03_2_X">'Value labels'!$A$4651</definedName>
    <definedName name="PE03_2_Y">Individual!$C$1011</definedName>
    <definedName name="PE03_3_X">'Value labels'!$A$4656</definedName>
    <definedName name="PE03_3_Y">Individual!$C$1012</definedName>
    <definedName name="PE03_X">'Value labels'!$A$4641</definedName>
    <definedName name="PE03_Y">Individual!$C$1009</definedName>
    <definedName name="PE04_1_X">'Value labels'!$A$4672</definedName>
    <definedName name="PE04_1_Y">Individual!$C$1014</definedName>
    <definedName name="PE04_2_X">'Value labels'!$A$4681</definedName>
    <definedName name="PE04_2_Y">Individual!$C$1015</definedName>
    <definedName name="PE04_3_X">'Value labels'!$A$4690</definedName>
    <definedName name="PE04_3_Y">Individual!$C$1016</definedName>
    <definedName name="PE04_X">'Value labels'!$A$4661</definedName>
    <definedName name="PE04_Y">Individual!$C$1013</definedName>
    <definedName name="PE05_1_X">'Value labels'!$A$4704</definedName>
    <definedName name="PE05_1_Y">Individual!$C$1018</definedName>
    <definedName name="PE05_2_X">'Value labels'!$A$4709</definedName>
    <definedName name="PE05_2_Y">Individual!$C$1019</definedName>
    <definedName name="PE05_3_X">'Value labels'!$A$4714</definedName>
    <definedName name="PE05_3_Y">Individual!$C$1020</definedName>
    <definedName name="PE05_X">'Value labels'!$A$4699</definedName>
    <definedName name="PE05_Y">Individual!$C$1017</definedName>
    <definedName name="PE06_1_X">'Value labels'!$A$4726</definedName>
    <definedName name="PE06_1_Y">Individual!$C$1022</definedName>
    <definedName name="PE06_2_X">'Value labels'!$A$4733</definedName>
    <definedName name="PE06_2_Y">Individual!$C$1023</definedName>
    <definedName name="PE06_3_X">'Value labels'!$A$4740</definedName>
    <definedName name="PE06_3_Y">Individual!$C$1024</definedName>
    <definedName name="PE06_4_X">'Value labels'!$A$4747</definedName>
    <definedName name="PE06_4_Y">Individual!$C$1025</definedName>
    <definedName name="PE06_5_X">'Value labels'!$A$4752</definedName>
    <definedName name="PE06_5_Y">Individual!$C$1026</definedName>
    <definedName name="PE06_6_X">'Value labels'!$A$4757</definedName>
    <definedName name="PE06_6_Y">Individual!$C$1027</definedName>
    <definedName name="PE06_X">'Value labels'!$A$4719</definedName>
    <definedName name="PE06_Y">Individual!$C$1021</definedName>
    <definedName name="PE07_1_X">'Value labels'!$A$4769</definedName>
    <definedName name="PE07_1_Y">Individual!$C$1029</definedName>
    <definedName name="PE07_2_X">'Value labels'!$A$4776</definedName>
    <definedName name="PE07_2_Y">Individual!$C$1030</definedName>
    <definedName name="PE07_3_X">'Value labels'!$A$4783</definedName>
    <definedName name="PE07_3_Y">Individual!$C$1031</definedName>
    <definedName name="PE07_4_X">'Value labels'!$A$4790</definedName>
    <definedName name="PE07_4_Y">Individual!$C$1032</definedName>
    <definedName name="PE07_5_X">'Value labels'!$A$4795</definedName>
    <definedName name="PE07_5_Y">Individual!$C$1033</definedName>
    <definedName name="PE07_6_X">'Value labels'!$A$4800</definedName>
    <definedName name="PE07_6_Y">Individual!$C$1034</definedName>
    <definedName name="PE07_X">'Value labels'!$A$4762</definedName>
    <definedName name="PE07_Y">Individual!$C$1028</definedName>
    <definedName name="PE08_1_X">'Value labels'!$A$4812</definedName>
    <definedName name="PE08_1_Y">Individual!$C$1036</definedName>
    <definedName name="PE08_2_X">'Value labels'!$A$4819</definedName>
    <definedName name="PE08_2_Y">Individual!$C$1037</definedName>
    <definedName name="PE08_3_X">'Value labels'!$A$4826</definedName>
    <definedName name="PE08_3_Y">Individual!$C$1038</definedName>
    <definedName name="PE08_4_X">'Value labels'!$A$4833</definedName>
    <definedName name="PE08_4_Y">Individual!$C$1039</definedName>
    <definedName name="PE08_5_X">'Value labels'!$A$4838</definedName>
    <definedName name="PE08_5_Y">Individual!$C$1040</definedName>
    <definedName name="PE08_6_X">'Value labels'!$A$4843</definedName>
    <definedName name="PE08_6_Y">Individual!$C$1041</definedName>
    <definedName name="PE08_X">'Value labels'!$A$4805</definedName>
    <definedName name="PE08_Y">Individual!$C$1035</definedName>
    <definedName name="PE09_1_X">'Value labels'!$A$4855</definedName>
    <definedName name="PE09_1_Y">Individual!$C$1043</definedName>
    <definedName name="PE09_2_X">'Value labels'!$A$4862</definedName>
    <definedName name="PE09_2_Y">Individual!$C$1044</definedName>
    <definedName name="PE09_3_X">'Value labels'!$A$4869</definedName>
    <definedName name="PE09_3_Y">Individual!$C$1045</definedName>
    <definedName name="PE09_4_X">'Value labels'!$A$4876</definedName>
    <definedName name="PE09_4_Y">Individual!$C$1046</definedName>
    <definedName name="PE09_5_X">'Value labels'!$A$4881</definedName>
    <definedName name="PE09_5_Y">Individual!$C$1047</definedName>
    <definedName name="PE09_6_X">'Value labels'!$A$4886</definedName>
    <definedName name="PE09_6_Y">Individual!$C$1048</definedName>
    <definedName name="PE09_X">'Value labels'!$A$4848</definedName>
    <definedName name="PE09_Y">Individual!$C$1042</definedName>
    <definedName name="PE10_1_X">'Value labels'!$A$4897</definedName>
    <definedName name="PE10_1_Y">Individual!$C$1050</definedName>
    <definedName name="PE10_X">'Value labels'!$A$4891</definedName>
    <definedName name="PE10_Y">Individual!$C$1049</definedName>
    <definedName name="PE11_1_X">'Value labels'!$A$4908</definedName>
    <definedName name="PE11_1_Y">Individual!$C$1052</definedName>
    <definedName name="PE11_X">'Value labels'!$A$4902</definedName>
    <definedName name="PE11_Y">Individual!$C$1051</definedName>
    <definedName name="PI_1_X">'Value labels'!$A$4913</definedName>
    <definedName name="PI_1_Y">Individual!$C$319</definedName>
    <definedName name="PI01_1_X">'Value labels'!$A$4926</definedName>
    <definedName name="PI01_1_Y">Individual!$C$314</definedName>
    <definedName name="PI01_2_X">'Value labels'!$A$4935</definedName>
    <definedName name="PI01_2_Y">Individual!$C$315</definedName>
    <definedName name="PI01_X">'Value labels'!$A$4917</definedName>
    <definedName name="PI01_Y">Individual!$C$313</definedName>
    <definedName name="PI02_1_X">'Value labels'!$A$4948</definedName>
    <definedName name="PI02_1_Y">Individual!$C$317</definedName>
    <definedName name="PI02_2_X">'Value labels'!$A$4956</definedName>
    <definedName name="PI02_2_Y">Individual!$C$318</definedName>
    <definedName name="PI02_X">'Value labels'!$A$4940</definedName>
    <definedName name="PI02_Y">Individual!$C$316</definedName>
    <definedName name="PR_1_X">'Value labels'!$A$4991</definedName>
    <definedName name="PR_1_Y">Individual!$C$776</definedName>
    <definedName name="PR_2_X">'Value labels'!$A$4996</definedName>
    <definedName name="PR_2_Y">Individual!$C$777</definedName>
    <definedName name="PR_3_X">'Value labels'!$A$5004</definedName>
    <definedName name="PR_3_Y">Individual!$C$778</definedName>
    <definedName name="PR_4_X">'Value labels'!$A$5009</definedName>
    <definedName name="PR_4_Y">Individual!$C$779</definedName>
    <definedName name="PR_5_X">'Value labels'!$A$5017</definedName>
    <definedName name="PR_5_Y">Individual!$C$780</definedName>
    <definedName name="PR_6_X">'Value labels'!$A$5022</definedName>
    <definedName name="PR_6_Y">Individual!$C$781</definedName>
    <definedName name="PR01_X">'Value labels'!$A$5030</definedName>
    <definedName name="PR01_Y">Individual!$C$782</definedName>
    <definedName name="PR02_X">'Value labels'!$A$5035</definedName>
    <definedName name="PR02_Y">Individual!$C$783</definedName>
    <definedName name="PR03_X">'Value labels'!$A$5042</definedName>
    <definedName name="PR03_Y">Individual!$C$784</definedName>
    <definedName name="PR04_X">'Value labels'!$A$5047</definedName>
    <definedName name="PR04_Y">Individual!$C$785</definedName>
    <definedName name="PR05_X">'Value labels'!$A$5054</definedName>
    <definedName name="PR05_Y">Individual!$C$786</definedName>
    <definedName name="PR06_X">'Value labels'!$A$5059</definedName>
    <definedName name="PR06_Y">Individual!$C$787</definedName>
    <definedName name="prov_X">'Value labels'!$A$5066</definedName>
    <definedName name="prov_Y">Individual!$C$39</definedName>
    <definedName name="provw_X">'Value labels'!$A$5078</definedName>
    <definedName name="provw_Y">Individual!$C$17</definedName>
    <definedName name="QL_1_X">'Value labels'!$A$5088</definedName>
    <definedName name="QL_1_Y">Individual!$C$330</definedName>
    <definedName name="QL_2_X">'Value labels'!$A$5093</definedName>
    <definedName name="QL_2_Y">Individual!$C$331</definedName>
    <definedName name="QL01_1_X">'Value labels'!$A$5097</definedName>
    <definedName name="QL01_1_Y">Individual!$C$321</definedName>
    <definedName name="QL01_X">'Value labels'!$A$5080</definedName>
    <definedName name="QL01_Y">Individual!$C$320</definedName>
    <definedName name="QL02_1_X">'Value labels'!$A$5110</definedName>
    <definedName name="QL02_1_Y">Individual!$C$323</definedName>
    <definedName name="QL02_X">'Value labels'!$A$5102</definedName>
    <definedName name="QL02_Y">Individual!$C$322</definedName>
    <definedName name="QL03_1_X">'Value labels'!$A$5123</definedName>
    <definedName name="QL03_1_Y">Individual!$C$325</definedName>
    <definedName name="QL03_X">'Value labels'!$A$5115</definedName>
    <definedName name="QL03_Y">Individual!$C$324</definedName>
    <definedName name="QL04_1_X">'Value labels'!$A$5136</definedName>
    <definedName name="QL04_1_Y">Individual!$C$327</definedName>
    <definedName name="QL04_X">'Value labels'!$A$5128</definedName>
    <definedName name="QL04_Y">Individual!$C$326</definedName>
    <definedName name="QL05_1_X">'Value labels'!$A$5149</definedName>
    <definedName name="QL05_1_Y">Individual!$C$329</definedName>
    <definedName name="QL05_X">'Value labels'!$A$5141</definedName>
    <definedName name="QL05_Y">Individual!$C$328</definedName>
    <definedName name="QL06_1_X">'Value labels'!#REF!</definedName>
    <definedName name="QL06_1_Y">Individual!#REF!</definedName>
    <definedName name="QL06_X">'Value labels'!#REF!</definedName>
    <definedName name="QL06_Y">Individual!#REF!</definedName>
    <definedName name="regio_X">'Value labels'!$A$5209</definedName>
    <definedName name="regio_Y">Individual!$C$40</definedName>
    <definedName name="RH_1_X">'Value labels'!$A$5213</definedName>
    <definedName name="RH_1_Y">Individual!$C$689</definedName>
    <definedName name="RH01_X">'Value labels'!$A$5217</definedName>
    <definedName name="RH01_Y">Individual!$C$681</definedName>
    <definedName name="RH02_2_X">'Value labels'!$A$5226</definedName>
    <definedName name="RH02_2_Y">Individual!$C$683</definedName>
    <definedName name="RH02_X">'Value labels'!$A$5222</definedName>
    <definedName name="RH02_Y">Individual!$C$682</definedName>
    <definedName name="RH03_1_X">'Value labels'!$A$5236</definedName>
    <definedName name="RH03_1_Y">Individual!$C$685</definedName>
    <definedName name="RH03_X">'Value labels'!$A$5231</definedName>
    <definedName name="RH03_Y">Individual!$C$684</definedName>
    <definedName name="RH04_1_X">'Value labels'!$A$5249</definedName>
    <definedName name="RH04_1_Y">Individual!$C$687</definedName>
    <definedName name="RH04_X">'Value labels'!$A$5241</definedName>
    <definedName name="RH04_Y">Individual!$C$686</definedName>
    <definedName name="RH05_X">'Value labels'!$A$5254</definedName>
    <definedName name="RH05_Y">Individual!$C$688</definedName>
    <definedName name="RH06_1_X">'Value labels'!$A$5266</definedName>
    <definedName name="RH06_1_Y">Individual!$C$691</definedName>
    <definedName name="RH06_X">'Value labels'!$A$5260</definedName>
    <definedName name="RH06_Y">Individual!$C$690</definedName>
    <definedName name="RH07_1_X">'Value labels'!$A$5272</definedName>
    <definedName name="RH07_1_Y">Individual!$C$709</definedName>
    <definedName name="RH07_2_X">'Value labels'!$A$5285</definedName>
    <definedName name="RH07_2_Y">Individual!$C$710</definedName>
    <definedName name="RH0701_X">'Value labels'!$A$5296</definedName>
    <definedName name="RH0701_Y">Individual!$C$692</definedName>
    <definedName name="RH0702_X">'Value labels'!$A$5301</definedName>
    <definedName name="RH0702_Y">Individual!$C$693</definedName>
    <definedName name="RH0703_X">'Value labels'!$A$5306</definedName>
    <definedName name="RH0703_Y">Individual!$C$694</definedName>
    <definedName name="RH0704_X">'Value labels'!$A$5311</definedName>
    <definedName name="RH0704_Y">Individual!$C$695</definedName>
    <definedName name="RH0705_X">'Value labels'!$A$5316</definedName>
    <definedName name="RH0705_Y">Individual!$C$696</definedName>
    <definedName name="RH0706_X">'Value labels'!$A$5321</definedName>
    <definedName name="RH0706_Y">Individual!$C$697</definedName>
    <definedName name="RH0707_X">'Value labels'!$A$5326</definedName>
    <definedName name="RH0707_Y">Individual!$C$698</definedName>
    <definedName name="RH0708_X">'Value labels'!$A$5331</definedName>
    <definedName name="RH0708_Y">Individual!$C$699</definedName>
    <definedName name="RH0709_X">'Value labels'!$A$5336</definedName>
    <definedName name="RH0709_Y">Individual!$C$700</definedName>
    <definedName name="RH0710_X">'Value labels'!$A$5341</definedName>
    <definedName name="RH0710_Y">Individual!$C$701</definedName>
    <definedName name="RH0711_X">'Value labels'!$A$5346</definedName>
    <definedName name="RH0711_Y">Individual!$C$702</definedName>
    <definedName name="RH0712_X">'Value labels'!$A$5351</definedName>
    <definedName name="RH0712_Y">Individual!$C$703</definedName>
    <definedName name="RH0713_X">'Value labels'!$A$5356</definedName>
    <definedName name="RH0713_Y">Individual!$C$704</definedName>
    <definedName name="RH0714_X">'Value labels'!$A$5361</definedName>
    <definedName name="RH0714_Y">Individual!$C$705</definedName>
    <definedName name="RH0715_X">'Value labels'!$A$5366</definedName>
    <definedName name="RH0715_Y">Individual!$C$706</definedName>
    <definedName name="RH0716_X">'Value labels'!$A$5371</definedName>
    <definedName name="RH0716_Y">Individual!$C$707</definedName>
    <definedName name="RH0717_X">'Value labels'!$A$5376</definedName>
    <definedName name="RH0717_Y">Individual!$C$708</definedName>
    <definedName name="SC_1_X">'Value labels'!$A$5380</definedName>
    <definedName name="SC_1_Y">Individual!$C$743</definedName>
    <definedName name="SC_10_X">'Value labels'!$A$5385</definedName>
    <definedName name="SC_10_Y">Individual!$C$751</definedName>
    <definedName name="SC_11_X">'Value labels'!$A$5390</definedName>
    <definedName name="SC_11_Y">Individual!$C$752</definedName>
    <definedName name="SC_2_X">'Value labels'!$A$5395</definedName>
    <definedName name="SC_2_Y">Individual!$C$744</definedName>
    <definedName name="SC_3_X">'Value labels'!$A$5400</definedName>
    <definedName name="SC_3_Y">Individual!$C$745</definedName>
    <definedName name="SC_5_X">'Value labels'!$A$5407</definedName>
    <definedName name="SC_5_Y">Individual!$C$746</definedName>
    <definedName name="SC_6_X">'Value labels'!$A$5412</definedName>
    <definedName name="SC_6_Y">Individual!$C$747</definedName>
    <definedName name="SC_7_X">'Value labels'!$A$5417</definedName>
    <definedName name="SC_7_Y">Individual!$C$748</definedName>
    <definedName name="SC_8_X">'Value labels'!$A$5422</definedName>
    <definedName name="SC_8_Y">Individual!$C$749</definedName>
    <definedName name="SC_9_X">'Value labels'!$A$5427</definedName>
    <definedName name="SC_9_Y">Individual!$C$750</definedName>
    <definedName name="SC01_X">'Value labels'!$A$5434</definedName>
    <definedName name="SC01_Y">Individual!$C$753</definedName>
    <definedName name="SC02_X">'Value labels'!$A$5440</definedName>
    <definedName name="SC02_Y">Individual!$C$754</definedName>
    <definedName name="SC03_X">'Value labels'!$A$5448</definedName>
    <definedName name="SC03_Y">Individual!$C$755</definedName>
    <definedName name="SC04_X">'Value labels'!$A$5454</definedName>
    <definedName name="SC04_Y">Individual!$C$756</definedName>
    <definedName name="SC05_X">'Value labels'!$A$5462</definedName>
    <definedName name="SC05_Y">Individual!$C$757</definedName>
    <definedName name="SC06_X">'Value labels'!$A$5468</definedName>
    <definedName name="SC06_Y">Individual!$C$758</definedName>
    <definedName name="SC07_X">'Value labels'!#REF!</definedName>
    <definedName name="SC07_Y">Individual!#REF!</definedName>
    <definedName name="SC0801_X">'Value labels'!#REF!</definedName>
    <definedName name="SC0801_Y">Individual!#REF!</definedName>
    <definedName name="SC0802_X">'Value labels'!#REF!</definedName>
    <definedName name="SC0802_Y">Individual!#REF!</definedName>
    <definedName name="SC0803_X">'Value labels'!#REF!</definedName>
    <definedName name="SC0803_Y">Individual!#REF!</definedName>
    <definedName name="SC0804_X">'Value labels'!#REF!</definedName>
    <definedName name="SC0804_Y">Individual!#REF!</definedName>
    <definedName name="SC0805_X">'Value labels'!#REF!</definedName>
    <definedName name="SC0805_Y">Individual!#REF!</definedName>
    <definedName name="SC0806_X">'Value labels'!#REF!</definedName>
    <definedName name="SC0806_Y">Individual!#REF!</definedName>
    <definedName name="SC0807_X">'Value labels'!#REF!</definedName>
    <definedName name="SC0807_Y">Individual!#REF!</definedName>
    <definedName name="SC0808_X">'Value labels'!#REF!</definedName>
    <definedName name="SC0808_Y">Individual!#REF!</definedName>
    <definedName name="SC0809_X">'Value labels'!#REF!</definedName>
    <definedName name="SC0809_Y">Individual!#REF!</definedName>
    <definedName name="SC0810_X">'Value labels'!#REF!</definedName>
    <definedName name="SC0810_Y">Individual!#REF!</definedName>
    <definedName name="SC081001_Y">Individual!#REF!</definedName>
    <definedName name="SC09_1_X">'Value labels'!#REF!</definedName>
    <definedName name="SC09_1_Y">Individual!#REF!</definedName>
    <definedName name="SC09_X">'Value labels'!#REF!</definedName>
    <definedName name="SC09_Y">Individual!#REF!</definedName>
    <definedName name="SC10_X">'Value labels'!#REF!</definedName>
    <definedName name="SC10_Y">Individual!#REF!</definedName>
    <definedName name="SC1101_X">'Value labels'!#REF!</definedName>
    <definedName name="SC1101_Y">Individual!#REF!</definedName>
    <definedName name="SC1102_X">'Value labels'!#REF!</definedName>
    <definedName name="SC1102_Y">Individual!#REF!</definedName>
    <definedName name="SC1103_X">'Value labels'!#REF!</definedName>
    <definedName name="SC1103_Y">Individual!#REF!</definedName>
    <definedName name="SC1104_X">'Value labels'!#REF!</definedName>
    <definedName name="SC1104_Y">Individual!#REF!</definedName>
    <definedName name="SC1105_X">'Value labels'!#REF!</definedName>
    <definedName name="SC1105_Y">Individual!#REF!</definedName>
    <definedName name="SC1106_X">'Value labels'!#REF!</definedName>
    <definedName name="SC1106_Y">Individual!#REF!</definedName>
    <definedName name="SC1107_X">'Value labels'!#REF!</definedName>
    <definedName name="SC1107_Y">Individual!#REF!</definedName>
    <definedName name="SC1108_X">'Value labels'!#REF!</definedName>
    <definedName name="SC1108_Y">Individual!#REF!</definedName>
    <definedName name="SC110801_X">'Value labels'!#REF!</definedName>
    <definedName name="SC110801_Y">Individual!#REF!</definedName>
    <definedName name="SC12_X">'Value labels'!$A$5476</definedName>
    <definedName name="SC12_Y">Individual!$C$759</definedName>
    <definedName name="SC13_X">'Value labels'!$A$5482</definedName>
    <definedName name="SC13_Y">Individual!$C$760</definedName>
    <definedName name="SC1401_X">'Value labels'!#REF!</definedName>
    <definedName name="SC1401_Y">Individual!#REF!</definedName>
    <definedName name="SC1402_X">'Value labels'!#REF!</definedName>
    <definedName name="SC1402_Y">Individual!#REF!</definedName>
    <definedName name="SC1403_X">'Value labels'!#REF!</definedName>
    <definedName name="SC1403_Y">Individual!#REF!</definedName>
    <definedName name="SC1404_X">'Value labels'!#REF!</definedName>
    <definedName name="SC1404_Y">Individual!#REF!</definedName>
    <definedName name="SC1405_X">'Value labels'!#REF!</definedName>
    <definedName name="SC1405_Y">Individual!#REF!</definedName>
    <definedName name="SC1406_X">'Value labels'!#REF!</definedName>
    <definedName name="SC1406_Y">Individual!#REF!</definedName>
    <definedName name="SC1407_X">'Value labels'!#REF!</definedName>
    <definedName name="SC1407_Y">Individual!#REF!</definedName>
    <definedName name="SC1408_X">'Value labels'!#REF!</definedName>
    <definedName name="SC1408_Y">Individual!#REF!</definedName>
    <definedName name="SC1409_X">'Value labels'!#REF!</definedName>
    <definedName name="SC1409_Y">Individual!#REF!</definedName>
    <definedName name="SC140901_X">'Value labels'!#REF!</definedName>
    <definedName name="SC140901_Y">Individual!#REF!</definedName>
    <definedName name="selfstat_X">'Value labels'!$A$5492</definedName>
    <definedName name="selfstat_Y">Individual!$C$19</definedName>
    <definedName name="ses_brx_X">'Value labels'!$A$5497</definedName>
    <definedName name="ses_brx_Y">Individual!$C$42</definedName>
    <definedName name="SH01_1_X">'Value labels'!$A$5510</definedName>
    <definedName name="SH01_1_Y">Individual!$C$71</definedName>
    <definedName name="SH01_2_X">'Value labels'!$A$5515</definedName>
    <definedName name="SH01_2_Y">Individual!$C$72</definedName>
    <definedName name="SH01_X">'Value labels'!$A$5502</definedName>
    <definedName name="SH01_Y">Individual!$C$70</definedName>
    <definedName name="SH02_X">'Value labels'!$A$5520</definedName>
    <definedName name="SH02_Y">Individual!$C$73</definedName>
    <definedName name="SH03_X">'Value labels'!$A$5530</definedName>
    <definedName name="SH03_Y">Individual!$C$75</definedName>
    <definedName name="SL_1_X">'Value labels'!#REF!</definedName>
    <definedName name="SL_1_Y">Individual!#REF!</definedName>
    <definedName name="SL_2_X">'Value labels'!#REF!</definedName>
    <definedName name="SL_2_Y">Individual!#REF!</definedName>
    <definedName name="SL_3_X">'Value labels'!#REF!</definedName>
    <definedName name="SL_3_Y">Individual!#REF!</definedName>
    <definedName name="SL_4_X">'Value labels'!#REF!</definedName>
    <definedName name="SL_4_Y">Individual!#REF!</definedName>
    <definedName name="SL0101_X">'Value labels'!#REF!</definedName>
    <definedName name="SL0101_Y">Individual!#REF!</definedName>
    <definedName name="SL0102_X">'Value labels'!#REF!</definedName>
    <definedName name="SL0102_Y">Individual!#REF!</definedName>
    <definedName name="SL0103_X">'Value labels'!#REF!</definedName>
    <definedName name="SL0103_Y">Individual!#REF!</definedName>
    <definedName name="SL0104_X">'Value labels'!#REF!</definedName>
    <definedName name="SL0104_Y">Individual!#REF!</definedName>
    <definedName name="SL0105_X">'Value labels'!#REF!</definedName>
    <definedName name="SL0105_Y">Individual!#REF!</definedName>
    <definedName name="SL0106_X">'Value labels'!#REF!</definedName>
    <definedName name="SL0106_Y">Individual!#REF!</definedName>
    <definedName name="SL0107_X">'Value labels'!#REF!</definedName>
    <definedName name="SL0107_Y">Individual!#REF!</definedName>
    <definedName name="SL0108_X">'Value labels'!#REF!</definedName>
    <definedName name="SL0108_Y">Individual!#REF!</definedName>
    <definedName name="SL0109_X">'Value labels'!#REF!</definedName>
    <definedName name="SL0109_Y">Individual!#REF!</definedName>
    <definedName name="SL0110_X">'Value labels'!#REF!</definedName>
    <definedName name="SL0110_Y">Individual!#REF!</definedName>
    <definedName name="SL0111_X">'Value labels'!#REF!</definedName>
    <definedName name="SL0111_Y">Individual!#REF!</definedName>
    <definedName name="SL0112_X">'Value labels'!#REF!</definedName>
    <definedName name="SL0112_Y">Individual!#REF!</definedName>
    <definedName name="SL0113_X">'Value labels'!#REF!</definedName>
    <definedName name="SL0113_Y">Individual!#REF!</definedName>
    <definedName name="SL0114_X">'Value labels'!#REF!</definedName>
    <definedName name="SL0114_Y">Individual!#REF!</definedName>
    <definedName name="SL0115_X">'Value labels'!#REF!</definedName>
    <definedName name="SL0115_Y">Individual!#REF!</definedName>
    <definedName name="SL0116_X">'Value labels'!#REF!</definedName>
    <definedName name="SL0116_Y">Individual!#REF!</definedName>
    <definedName name="SL0117_X">'Value labels'!#REF!</definedName>
    <definedName name="SL0117_Y">Individual!#REF!</definedName>
    <definedName name="SL0118_X">'Value labels'!#REF!</definedName>
    <definedName name="SL0118_Y">Individual!#REF!</definedName>
    <definedName name="SL0119_X">'Value labels'!#REF!</definedName>
    <definedName name="SL0119_Y">Individual!#REF!</definedName>
    <definedName name="SL0120_X">'Value labels'!#REF!</definedName>
    <definedName name="SL0120_Y">Individual!#REF!</definedName>
    <definedName name="SL0121_X">'Value labels'!#REF!</definedName>
    <definedName name="SL0121_Y">Individual!#REF!</definedName>
    <definedName name="SL0122_X">'Value labels'!#REF!</definedName>
    <definedName name="SL0122_Y">Individual!#REF!</definedName>
    <definedName name="SL0123_X">'Value labels'!#REF!</definedName>
    <definedName name="SL0123_Y">Individual!#REF!</definedName>
    <definedName name="SL0124_X">'Value labels'!#REF!</definedName>
    <definedName name="SL0124_Y">Individual!#REF!</definedName>
    <definedName name="SL0125_X">'Value labels'!#REF!</definedName>
    <definedName name="SL0125_Y">Individual!#REF!</definedName>
    <definedName name="SL0126_X">'Value labels'!#REF!</definedName>
    <definedName name="SL0126_Y">Individual!#REF!</definedName>
    <definedName name="SL0127_X">'Value labels'!#REF!</definedName>
    <definedName name="SL0127_Y">Individual!#REF!</definedName>
    <definedName name="SL0128_X">'Value labels'!#REF!</definedName>
    <definedName name="SL0128_Y">Individual!#REF!</definedName>
    <definedName name="SL0129_X">'Value labels'!#REF!</definedName>
    <definedName name="SL0129_Y">Individual!#REF!</definedName>
    <definedName name="SL0130_X">'Value labels'!#REF!</definedName>
    <definedName name="SL0130_Y">Individual!#REF!</definedName>
    <definedName name="SL02_1_X">'Value labels'!#REF!</definedName>
    <definedName name="SL02_1_Y">Individual!#REF!</definedName>
    <definedName name="SL02_X">'Value labels'!#REF!</definedName>
    <definedName name="SL02_Y">Individual!#REF!</definedName>
    <definedName name="SL03_1_X">'Value labels'!#REF!</definedName>
    <definedName name="SL03_1_Y">Individual!#REF!</definedName>
    <definedName name="SL03_X">'Value labels'!#REF!</definedName>
    <definedName name="SL03_Y">Individual!#REF!</definedName>
    <definedName name="SL04_1_X">'Value labels'!#REF!</definedName>
    <definedName name="SL04_1_Y">Individual!#REF!</definedName>
    <definedName name="SL04_X">'Value labels'!#REF!</definedName>
    <definedName name="SL04_Y">Individual!#REF!</definedName>
    <definedName name="SL05_1_X">'Value labels'!#REF!</definedName>
    <definedName name="SL05_1_Y">Individual!#REF!</definedName>
    <definedName name="SL05_X">'Value labels'!#REF!</definedName>
    <definedName name="SL05_Y">Individual!#REF!</definedName>
    <definedName name="SO_1_X">'Value labels'!$A$5546</definedName>
    <definedName name="SO_1_Y">Individual!$C$1207</definedName>
    <definedName name="SO_2_X">'Value labels'!$A$5551</definedName>
    <definedName name="SO_2_Y">Individual!$C$1208</definedName>
    <definedName name="SO_3_X">'Value labels'!$A$5556</definedName>
    <definedName name="SO_3_Y">Individual!$C$1209</definedName>
    <definedName name="SO_4_X">'Value labels'!$A$5562</definedName>
    <definedName name="SO_4_Y">Individual!$C$1210</definedName>
    <definedName name="SO01_X">'Value labels'!$A$5567</definedName>
    <definedName name="SO01_Y">Individual!$C$1211</definedName>
    <definedName name="SO02_X">'Value labels'!$A$5574</definedName>
    <definedName name="SO02_Y">Individual!$C$1212</definedName>
    <definedName name="SO03_X">'Value labels'!$A$5582</definedName>
    <definedName name="SO03_Y">Individual!$C$1213</definedName>
    <definedName name="SO04_X">'Value labels'!$A$5589</definedName>
    <definedName name="SO04_Y">Individual!$C$1214</definedName>
    <definedName name="SO05_X">'Value labels'!$A$5596</definedName>
    <definedName name="SO05_Y">Individual!$C$1215</definedName>
    <definedName name="SP01_1_X">'Value labels'!$A$5609</definedName>
    <definedName name="SP01_1_Y">Individual!$C$915</definedName>
    <definedName name="SP01_X">'Value labels'!$A$5604</definedName>
    <definedName name="SP01_Y">Individual!$C$914</definedName>
    <definedName name="SP02_1_X">'Value labels'!$A$5618</definedName>
    <definedName name="SP02_1_Y">Individual!$C$919</definedName>
    <definedName name="SP02_X">'Value labels'!$A$5614</definedName>
    <definedName name="SP02_Y">Individual!$C$917</definedName>
    <definedName name="SP03_">#REF!</definedName>
    <definedName name="SP03_X">'Value labels'!$A$5622</definedName>
    <definedName name="SP03_Y">#REF!</definedName>
    <definedName name="SP04_">#REF!</definedName>
    <definedName name="SP04_1">#REF!</definedName>
    <definedName name="SP04_1_X">'Value labels'!#REF!</definedName>
    <definedName name="SP04_1_Y">Individual!#REF!</definedName>
    <definedName name="SP04_2_X">'Value labels'!#REF!</definedName>
    <definedName name="SP04_2_Y">Individual!#REF!</definedName>
    <definedName name="SP04_3_X">'Value labels'!#REF!</definedName>
    <definedName name="SP04_3_Y">Individual!#REF!</definedName>
    <definedName name="SP04_4_X">'Value labels'!#REF!</definedName>
    <definedName name="SP04_4_Y">Individual!#REF!</definedName>
    <definedName name="SP04_5_X">'Value labels'!#REF!</definedName>
    <definedName name="SP04_5_Y">Individual!#REF!</definedName>
    <definedName name="SP04_6_X">'Value labels'!#REF!</definedName>
    <definedName name="SP04_6_Y">Individual!#REF!</definedName>
    <definedName name="SP04_7_X">'Value labels'!#REF!</definedName>
    <definedName name="SP04_7_Y">Individual!#REF!</definedName>
    <definedName name="SP04_X">'Value labels'!$A$5624</definedName>
    <definedName name="SP04_Y">#REF!</definedName>
    <definedName name="SP05_">#REF!</definedName>
    <definedName name="SP05_1">#REF!</definedName>
    <definedName name="SP05_1_Y">#REF!</definedName>
    <definedName name="SP05_2">#REF!</definedName>
    <definedName name="SP05_2_Y">#REF!</definedName>
    <definedName name="SP05_3">#REF!</definedName>
    <definedName name="SP05_3_Y">#REF!</definedName>
    <definedName name="SP05_4">#REF!</definedName>
    <definedName name="SP05_4_Y">#REF!</definedName>
    <definedName name="SP05_X">'Value labels'!#REF!</definedName>
    <definedName name="SP05_Y">#REF!</definedName>
    <definedName name="SP06_">#REF!</definedName>
    <definedName name="SP06_X">'Value labels'!#REF!</definedName>
    <definedName name="SP06_Y">#REF!</definedName>
    <definedName name="SP0601_">#REF!</definedName>
    <definedName name="SP0601_X">'Value labels'!#REF!</definedName>
    <definedName name="SP0601_Y">#REF!</definedName>
    <definedName name="SP07_">#REF!</definedName>
    <definedName name="SP07_1">#REF!</definedName>
    <definedName name="SP07_1_X">'Value labels'!#REF!</definedName>
    <definedName name="SP07_1_Y">#REF!</definedName>
    <definedName name="SP07_2">#REF!</definedName>
    <definedName name="SP07_2_X">'Value labels'!#REF!</definedName>
    <definedName name="SP07_2_Y">#REF!</definedName>
    <definedName name="SP07_3">#REF!</definedName>
    <definedName name="SP07_3_X">'Value labels'!#REF!</definedName>
    <definedName name="SP07_3_Y">#REF!</definedName>
    <definedName name="SP07_4">#REF!</definedName>
    <definedName name="SP07_4_X">'Value labels'!#REF!</definedName>
    <definedName name="SP07_4_Y">#REF!</definedName>
    <definedName name="SP07_X">'Value labels'!#REF!</definedName>
    <definedName name="SP07_Y">#REF!</definedName>
    <definedName name="SP0701_">#REF!</definedName>
    <definedName name="SP0701_X">'Value labels'!#REF!</definedName>
    <definedName name="SP0701_Y">#REF!</definedName>
    <definedName name="TA01_1_X">'Value labels'!$A$5683</definedName>
    <definedName name="TA01_1_Y">Individual!$C$510</definedName>
    <definedName name="TA01_X">'Value labels'!$A$5678</definedName>
    <definedName name="TA01_Y">Individual!$C$509</definedName>
    <definedName name="TA02_1_X">'Value labels'!$A$5692</definedName>
    <definedName name="TA02_1_Y">Individual!$C$512</definedName>
    <definedName name="TA02_X">'Value labels'!$A$5688</definedName>
    <definedName name="TA02_Y">Individual!$C$511</definedName>
    <definedName name="TA03_1_X">'Value labels'!$A$5705</definedName>
    <definedName name="TA03_1_Y">Individual!$C$515</definedName>
    <definedName name="TA03_2_Y">Individual!#REF!</definedName>
    <definedName name="TA03_3_Y">Individual!#REF!</definedName>
    <definedName name="TA03_X">'Value labels'!$A$5696</definedName>
    <definedName name="TA03_Y">Individual!$C$513</definedName>
    <definedName name="TA0301_X">'Value labels'!$A$5701</definedName>
    <definedName name="TA0301_Y">Individual!$C$514</definedName>
    <definedName name="TA04_1_X">'Value labels'!$A$5714</definedName>
    <definedName name="TA04_1_Y">Individual!$C$517</definedName>
    <definedName name="TA04_X">'Value labels'!$A$5709</definedName>
    <definedName name="TA04_Y">Individual!$C$516</definedName>
    <definedName name="TA05_1_X">'Value labels'!$A$5728</definedName>
    <definedName name="TA05_1_Y">Individual!$C$520</definedName>
    <definedName name="TA05_X">'Value labels'!$A$5719</definedName>
    <definedName name="TA05_Y">Individual!$C$518</definedName>
    <definedName name="TA0501_X">'Value labels'!$A$5724</definedName>
    <definedName name="TA0501_Y">Individual!$C$519</definedName>
    <definedName name="TA06_1_X">'Value labels'!$A$5739</definedName>
    <definedName name="TA06_1_Y">Individual!$C$522</definedName>
    <definedName name="TA06_2_X">'Value labels'!$A$5746</definedName>
    <definedName name="TA06_2_Y">Individual!$C$523</definedName>
    <definedName name="TA06_3_X">'Value labels'!$A$5751</definedName>
    <definedName name="TA06_3_Y">Individual!#REF!</definedName>
    <definedName name="TA06_X">'Value labels'!$A$5733</definedName>
    <definedName name="TA06_Y">Individual!$C$521</definedName>
    <definedName name="TA07_1_X">'Value labels'!$A$5792</definedName>
    <definedName name="TA07_1_Y">Individual!$C$533</definedName>
    <definedName name="TA07_10_Y">Individual!#REF!</definedName>
    <definedName name="TA07_11_Y">Individual!#REF!</definedName>
    <definedName name="TA07_12_Y">Individual!#REF!</definedName>
    <definedName name="TA07_2_X">'Value labels'!$A$5796</definedName>
    <definedName name="TA07_2_Y">Individual!$C$534</definedName>
    <definedName name="TA07_3_X">'Value labels'!$A$5802</definedName>
    <definedName name="TA07_3_Y">Individual!$C$535</definedName>
    <definedName name="TA07_4_Y">Individual!#REF!</definedName>
    <definedName name="TA07_5_Y">Individual!#REF!</definedName>
    <definedName name="TA07_6_Y">Individual!#REF!</definedName>
    <definedName name="TA07_7_Y">Individual!#REF!</definedName>
    <definedName name="TA07_8_Y">Individual!#REF!</definedName>
    <definedName name="TA07_9_Y">Individual!#REF!</definedName>
    <definedName name="TA0701_X">'Value labels'!$A$5756</definedName>
    <definedName name="TA0701_Y">Individual!$C$524</definedName>
    <definedName name="TA0702_X">'Value labels'!$A$5760</definedName>
    <definedName name="TA0702_Y">Individual!$C$525</definedName>
    <definedName name="TA0703_X">'Value labels'!$A$5764</definedName>
    <definedName name="TA0703_Y">Individual!$C$526</definedName>
    <definedName name="TA0704_X">'Value labels'!$A$5768</definedName>
    <definedName name="TA0704_Y">Individual!$C$527</definedName>
    <definedName name="TA0705_X">'Value labels'!$A$5772</definedName>
    <definedName name="TA0705_Y">Individual!$C$528</definedName>
    <definedName name="TA0706_X">'Value labels'!$A$5776</definedName>
    <definedName name="TA0706_Y">Individual!$C$529</definedName>
    <definedName name="TA0707_X">'Value labels'!$A$5780</definedName>
    <definedName name="TA0707_Y">Individual!$C$530</definedName>
    <definedName name="TA0708_X">'Value labels'!$A$5784</definedName>
    <definedName name="TA0708_Y">Individual!$C$531</definedName>
    <definedName name="TA070801_X">'Value labels'!$A$5788</definedName>
    <definedName name="TA070801_Y">Individual!$C$532</definedName>
    <definedName name="TA08_1_X">'Value labels'!$A$5814</definedName>
    <definedName name="TA08_1_Y">Individual!$C$536</definedName>
    <definedName name="TA08_2_X">'Value labels'!$A$5822</definedName>
    <definedName name="TA08_2_Y">Individual!$C$537</definedName>
    <definedName name="TA08_3_X">'Value labels'!$A$5827</definedName>
    <definedName name="TA08_3_Y">Individual!$C$538</definedName>
    <definedName name="TA08_4_Y">Individual!#REF!</definedName>
    <definedName name="TA08_X">'Value labels'!$A$5807</definedName>
    <definedName name="TA08_Y">Individual!#REF!</definedName>
    <definedName name="TA09_1_X">'Value labels'!$A$5838</definedName>
    <definedName name="TA09_1_Y">Individual!$C$540</definedName>
    <definedName name="TA09_X">'Value labels'!$A$5832</definedName>
    <definedName name="TA09_Y">Individual!$C$539</definedName>
    <definedName name="TA10_1_X">'Value labels'!$A$5849</definedName>
    <definedName name="TA10_1_Y">Individual!$C$542</definedName>
    <definedName name="TA10_X">'Value labels'!$A$5843</definedName>
    <definedName name="TA10_Y">Individual!$C$541</definedName>
    <definedName name="TA1101_X">'Value labels'!$A$5855</definedName>
    <definedName name="TA1101_Y">Individual!$C$543</definedName>
    <definedName name="TA1102_X">'Value labels'!$A$5860</definedName>
    <definedName name="TA1102_Y">Individual!$C$544</definedName>
    <definedName name="TA1103_X">'Value labels'!$A$5865</definedName>
    <definedName name="TA1103_Y">Individual!$C$545</definedName>
    <definedName name="TA1104_X">'Value labels'!$A$5870</definedName>
    <definedName name="TA1104_Y">Individual!$C$550</definedName>
    <definedName name="TA110401_X">'Value labels'!$A$5875</definedName>
    <definedName name="TA110401_Y">Individual!$C$551</definedName>
    <definedName name="TA1105_X">'Value labels'!$A$5879</definedName>
    <definedName name="TA1105_Y">Individual!$C$552</definedName>
    <definedName name="TA1106_X">'Value labels'!$A$5884</definedName>
    <definedName name="TA1106_Y">Individual!$C$553</definedName>
    <definedName name="TA1107_X">'Value labels'!$A$5889</definedName>
    <definedName name="TA1107_Y">Individual!$C$546</definedName>
    <definedName name="TA1108_X">'Value labels'!$A$5893</definedName>
    <definedName name="TA1108_Y">Individual!$C$548</definedName>
    <definedName name="TA1109_X">'Value labels'!$A$5898</definedName>
    <definedName name="TA1109_Y">Individual!$C$547</definedName>
    <definedName name="TA1110_X">'Value labels'!#REF!</definedName>
    <definedName name="TA1110_Y">Individual!$C$549</definedName>
    <definedName name="TA1111_X">'Value labels'!#REF!</definedName>
    <definedName name="TA1111_Y">Individual!#REF!</definedName>
    <definedName name="TA1112_X">'Value labels'!#REF!</definedName>
    <definedName name="TA1112_Y">Individual!#REF!</definedName>
    <definedName name="TA111201_X">'Value labels'!#REF!</definedName>
    <definedName name="TA111201_Y">Individual!#REF!</definedName>
    <definedName name="TA1201_X">'Value labels'!#REF!</definedName>
    <definedName name="TA1201_Y">Individual!#REF!</definedName>
    <definedName name="TA1202_X">'Value labels'!$A$5902</definedName>
    <definedName name="TA1202_Y">Individual!#REF!</definedName>
    <definedName name="TA1203_X">'Value labels'!$A$5907</definedName>
    <definedName name="TA1203_Y">Individual!$C$554</definedName>
    <definedName name="TA1204_X">'Value labels'!$A$5912</definedName>
    <definedName name="TA1204_Y">Individual!$C$555</definedName>
    <definedName name="TA1205_X">'Value labels'!$A$5917</definedName>
    <definedName name="TA1205_Y">Individual!$C$556</definedName>
    <definedName name="TA1206_X">'Value labels'!$A$5922</definedName>
    <definedName name="TA1206_Y">Individual!$C$557</definedName>
    <definedName name="TA1207_X">'Value labels'!$A$5927</definedName>
    <definedName name="TA1207_Y">Individual!$C$558</definedName>
    <definedName name="TA1208_X">'Value labels'!$A$5932</definedName>
    <definedName name="TA1208_Y">Individual!$C$559</definedName>
    <definedName name="TA1209_X">'Value labels'!$A$5937</definedName>
    <definedName name="TA1209_Y">Individual!$C$560</definedName>
    <definedName name="TA1210_X">'Value labels'!$A$5942</definedName>
    <definedName name="TA1210_Y">Individual!$C$561</definedName>
    <definedName name="TA121001_X">'Value labels'!$A$5943</definedName>
    <definedName name="TA121001_Y">Individual!#REF!</definedName>
    <definedName name="TA13_X">'Value labels'!$A$5947</definedName>
    <definedName name="TA13_Y">Individual!#REF!</definedName>
    <definedName name="TA14_X">'Value labels'!#REF!</definedName>
    <definedName name="TA14_Y">Individual!$C$562</definedName>
    <definedName name="TA15_1_Y">Individual!#REF!</definedName>
    <definedName name="TA15_X">'Value labels'!#REF!</definedName>
    <definedName name="TA15_Y">Individual!#REF!</definedName>
    <definedName name="TA16_1_Y">Individual!#REF!</definedName>
    <definedName name="TA16_X">'Value labels'!#REF!</definedName>
    <definedName name="TA16_Y">Individual!#REF!</definedName>
    <definedName name="TA1701_X">'Value labels'!#REF!</definedName>
    <definedName name="TA1701_Y">Individual!#REF!</definedName>
    <definedName name="TA1702_X">'Value labels'!#REF!</definedName>
    <definedName name="TA1702_Y">Individual!#REF!</definedName>
    <definedName name="TA1703_X">'Value labels'!#REF!</definedName>
    <definedName name="TA1703_Y">Individual!#REF!</definedName>
    <definedName name="TA1704_X">'Value labels'!#REF!</definedName>
    <definedName name="TA1704_Y">Individual!#REF!</definedName>
    <definedName name="TA1705_X">'Value labels'!#REF!</definedName>
    <definedName name="TA1705_Y">Individual!#REF!</definedName>
    <definedName name="TA1706_X">'Value labels'!#REF!</definedName>
    <definedName name="TA1706_Y">Individual!#REF!</definedName>
    <definedName name="TA1707_X">'Value labels'!#REF!</definedName>
    <definedName name="TA1707_Y">Individual!#REF!</definedName>
    <definedName name="TA1708_X">'Value labels'!#REF!</definedName>
    <definedName name="TA1708_Y">Individual!#REF!</definedName>
    <definedName name="TA1709_X">'Value labels'!#REF!</definedName>
    <definedName name="TA1709_Y">Individual!#REF!</definedName>
    <definedName name="TA170901_X">'Value labels'!#REF!</definedName>
    <definedName name="TA170901_Y">Individual!#REF!</definedName>
    <definedName name="TA18_Y">Individual!#REF!</definedName>
    <definedName name="TA1801_X">'Value labels'!#REF!</definedName>
    <definedName name="TA1801_Y">Individual!#REF!</definedName>
    <definedName name="TA1802_X">'Value labels'!#REF!</definedName>
    <definedName name="TA1802_Y">Individual!#REF!</definedName>
    <definedName name="TA1803_X">'Value labels'!#REF!</definedName>
    <definedName name="TA1803_Y">Individual!#REF!</definedName>
    <definedName name="TA1804_X">'Value labels'!#REF!</definedName>
    <definedName name="TA1804_Y">Individual!#REF!</definedName>
    <definedName name="TA180401_X">'Value labels'!#REF!</definedName>
    <definedName name="TA180401_Y">Individual!#REF!</definedName>
    <definedName name="TA1805_X">'Value labels'!#REF!</definedName>
    <definedName name="TA1805_Y">Individual!#REF!</definedName>
    <definedName name="TA1806_X">'Value labels'!#REF!</definedName>
    <definedName name="TA1806_Y">Individual!#REF!</definedName>
    <definedName name="TA1807_X">'Value labels'!#REF!</definedName>
    <definedName name="TA1807_Y">Individual!#REF!</definedName>
    <definedName name="TA1808_X">'Value labels'!#REF!</definedName>
    <definedName name="TA1808_Y">Individual!#REF!</definedName>
    <definedName name="TA1809_X">'Value labels'!#REF!</definedName>
    <definedName name="TA1809_Y">Individual!#REF!</definedName>
    <definedName name="TA1810_X">'Value labels'!#REF!</definedName>
    <definedName name="TA1810_Y">Individual!#REF!</definedName>
    <definedName name="TA1811_X">'Value labels'!#REF!</definedName>
    <definedName name="TA1811_Y">Individual!#REF!</definedName>
    <definedName name="TA1812_X">'Value labels'!#REF!</definedName>
    <definedName name="TA1812_Y">Individual!#REF!</definedName>
    <definedName name="TA181201_X">'Value labels'!#REF!</definedName>
    <definedName name="TA181201_Y">Individual!#REF!</definedName>
    <definedName name="TA19__X">'Value labels'!$A$6057</definedName>
    <definedName name="TA19__Y">Individual!$C$1081</definedName>
    <definedName name="TA19_1_X">'Value labels'!$A$6064</definedName>
    <definedName name="TA19_1_Y">Individual!$C$1082</definedName>
    <definedName name="TA2001_1_X">'Value labels'!$A$6076</definedName>
    <definedName name="TA2001_1_Y">Individual!$C$1088</definedName>
    <definedName name="TA2001_X">'Value labels'!$A$6071</definedName>
    <definedName name="TA2001_Y">Individual!$C$1083</definedName>
    <definedName name="TA2002_1_X">'Value labels'!$A$6086</definedName>
    <definedName name="TA2002_1_Y">Individual!$C$1089</definedName>
    <definedName name="TA2002_X">'Value labels'!$A$6081</definedName>
    <definedName name="TA2002_Y">Individual!$C$1084</definedName>
    <definedName name="TA2003_1_X">'Value labels'!#REF!</definedName>
    <definedName name="TA2003_1_Y">Individual!$C$1090</definedName>
    <definedName name="TA2003_X">'Value labels'!#REF!</definedName>
    <definedName name="TA2003_Y">Individual!$C$1085</definedName>
    <definedName name="TA2004_1_X">'Value labels'!#REF!</definedName>
    <definedName name="TA2004_1_Y">Individual!$C$1091</definedName>
    <definedName name="TA2004_X">'Value labels'!#REF!</definedName>
    <definedName name="TA2004_Y">Individual!$C$1086</definedName>
    <definedName name="TA200401_X">'Value labels'!#REF!</definedName>
    <definedName name="TA200401_Y">Individual!$C$1087</definedName>
    <definedName name="TR_1_X">'Value labels'!$A$296</definedName>
    <definedName name="TR_1_Y">Individual!$C$1116</definedName>
    <definedName name="TR_2_X">'Value labels'!$A$301</definedName>
    <definedName name="TR_2_Y">Individual!$C$1117</definedName>
    <definedName name="TR_3_X">'Value labels'!$A$306</definedName>
    <definedName name="TR_3_Y">Individual!$C$1118</definedName>
    <definedName name="TR_4_X">'Value labels'!#REF!</definedName>
    <definedName name="TR_4_Y">Individual!#REF!</definedName>
    <definedName name="TR_5_X">'Value labels'!#REF!</definedName>
    <definedName name="TR_5_Y">Individual!#REF!</definedName>
    <definedName name="TR_6_X">'Value labels'!$A$311</definedName>
    <definedName name="TR_6_Y">Individual!$C$1119</definedName>
    <definedName name="TR_7_X">'Value labels'!$A$316</definedName>
    <definedName name="TR_7_Y">Individual!$C$1120</definedName>
    <definedName name="TR01_1_X">'Value labels'!$A$6190</definedName>
    <definedName name="TR01_1_Y">Individual!$C$1159</definedName>
    <definedName name="TR01_X">'Value labels'!$A$6185</definedName>
    <definedName name="TR01_Y">Individual!$C$1158</definedName>
    <definedName name="TR02_1_X">'Value labels'!$A$6195</definedName>
    <definedName name="TR02_1_Y">Individual!$C$1172</definedName>
    <definedName name="TR02_2_X">'Value labels'!$A$6200</definedName>
    <definedName name="TR02_2_Y">Individual!$C$1173</definedName>
    <definedName name="TR02_3_X">'Value labels'!$A$6205</definedName>
    <definedName name="TR02_3_Y">Individual!$C$1174</definedName>
    <definedName name="TR02_3B_X">'Value labels'!$A$6210</definedName>
    <definedName name="TR02_3B_Y">Individual!$C$1175</definedName>
    <definedName name="TR02_4_X">'Value labels'!$A$6215</definedName>
    <definedName name="TR02_4_Y">Individual!$C$1176</definedName>
    <definedName name="TR02_5_X">'Value labels'!$A$6220</definedName>
    <definedName name="TR02_5_Y">Individual!$C$1177</definedName>
    <definedName name="TR02_6_X">'Value labels'!$A$6225</definedName>
    <definedName name="TR02_6_Y">Individual!$C$1178</definedName>
    <definedName name="TR02_7_X">'Value labels'!$A$6230</definedName>
    <definedName name="TR02_7_Y">Individual!$C$1179</definedName>
    <definedName name="TR02_8_X">'Value labels'!$A$6235</definedName>
    <definedName name="TR02_8_Y">Individual!$C$1180</definedName>
    <definedName name="TR0201_X">'Value labels'!$A$6240</definedName>
    <definedName name="TR0201_Y">Individual!$C$1160</definedName>
    <definedName name="TR0202_X">'Value labels'!$A$6245</definedName>
    <definedName name="TR0202_Y">Individual!$C$1161</definedName>
    <definedName name="TR0203_X">'Value labels'!$A$6250</definedName>
    <definedName name="TR0203_Y">Individual!$C$1162</definedName>
    <definedName name="TR0204_X">'Value labels'!$A$6255</definedName>
    <definedName name="TR0204_Y">Individual!$C$1163</definedName>
    <definedName name="TR0205_X">'Value labels'!$A$6260</definedName>
    <definedName name="TR0205_Y">Individual!$C$1164</definedName>
    <definedName name="TR0206_X">'Value labels'!$A$6265</definedName>
    <definedName name="TR0206_Y">Individual!$C$1165</definedName>
    <definedName name="TR0207_X">'Value labels'!$A$6270</definedName>
    <definedName name="TR0207_Y">Individual!$C$1166</definedName>
    <definedName name="TR0208_X">'Value labels'!$A$6275</definedName>
    <definedName name="TR0208_Y">Individual!$C$1167</definedName>
    <definedName name="TR0211_X">'Value labels'!$A$6280</definedName>
    <definedName name="TR0211_Y">Individual!$C$1168</definedName>
    <definedName name="TR0212_X">'Value labels'!$A$6285</definedName>
    <definedName name="TR0212_Y">Individual!$C$1169</definedName>
    <definedName name="TR0213_X">'Value labels'!$A$6290</definedName>
    <definedName name="TR0213_Y">Individual!$C$1170</definedName>
    <definedName name="TR0214_X">'Value labels'!$A$6295</definedName>
    <definedName name="TR0214_Y">Individual!$C$1171</definedName>
    <definedName name="TR03_1_X">'Value labels'!#REF!</definedName>
    <definedName name="TR03_1_Y">Individual!#REF!</definedName>
    <definedName name="TR03_X">'Value labels'!#REF!</definedName>
    <definedName name="TR03_Y">Individual!#REF!</definedName>
    <definedName name="TR04_1_X">'Value labels'!#REF!</definedName>
    <definedName name="TR04_1_Y">Individual!#REF!</definedName>
    <definedName name="TR04_X">'Value labels'!#REF!</definedName>
    <definedName name="TR04_Y">Individual!#REF!</definedName>
    <definedName name="TR05_1_X">'Value labels'!#REF!</definedName>
    <definedName name="TR05_1_Y">Individual!#REF!</definedName>
    <definedName name="TR05_X">'Value labels'!#REF!</definedName>
    <definedName name="TR05_Y">Individual!#REF!</definedName>
    <definedName name="TR0601_1_X">'Value labels'!$A$6305</definedName>
    <definedName name="TR0601_1_Y">Individual!$C$1182</definedName>
    <definedName name="TR0601_X">'Value labels'!$A$6300</definedName>
    <definedName name="TR0601_Y">Individual!$C$1181</definedName>
    <definedName name="TR0602_1_X">'Value labels'!$A$6315</definedName>
    <definedName name="TR0602_1_Y">Individual!$C$1184</definedName>
    <definedName name="TR0602_X">'Value labels'!$A$6310</definedName>
    <definedName name="TR0602_Y">Individual!$C$1183</definedName>
    <definedName name="TR0603_1_X">'Value labels'!$A$6325</definedName>
    <definedName name="TR0603_1_Y">Individual!$C$1186</definedName>
    <definedName name="TR0603_X">'Value labels'!$A$6320</definedName>
    <definedName name="TR0603_Y">Individual!$C$1185</definedName>
    <definedName name="TR0604_1_X">'Value labels'!$A$6335</definedName>
    <definedName name="TR0604_1_Y">Individual!$C$1188</definedName>
    <definedName name="TR0604_X">'Value labels'!$A$6330</definedName>
    <definedName name="TR0604_Y">Individual!$C$1187</definedName>
    <definedName name="TR0605_1_X">'Value labels'!$A$6345</definedName>
    <definedName name="TR0605_1_Y">Individual!$C$1190</definedName>
    <definedName name="TR0605_X">'Value labels'!$A$6340</definedName>
    <definedName name="TR0605_Y">Individual!$C$1189</definedName>
    <definedName name="TR0606_1_X">'Value labels'!$A$6355</definedName>
    <definedName name="TR0606_1_Y">Individual!$C$1192</definedName>
    <definedName name="TR0606_X">'Value labels'!$A$6350</definedName>
    <definedName name="TR0606_Y">Individual!$C$1191</definedName>
    <definedName name="TR0607_1_X">'Value labels'!$A$6365</definedName>
    <definedName name="TR0607_1_Y">Individual!$C$1194</definedName>
    <definedName name="TR0607_X">'Value labels'!$A$6360</definedName>
    <definedName name="TR0607_Y">Individual!$C$1193</definedName>
    <definedName name="TR0608_1_X">'Value labels'!$A$6375</definedName>
    <definedName name="TR0608_1_Y">Individual!$C$1196</definedName>
    <definedName name="TR0608_X">'Value labels'!$A$6370</definedName>
    <definedName name="TR0608_Y">Individual!$C$1195</definedName>
    <definedName name="TR0609_1_X">'Value labels'!$A$6385</definedName>
    <definedName name="TR0609_1_Y">Individual!$C$1198</definedName>
    <definedName name="TR0609_X">'Value labels'!$A$6380</definedName>
    <definedName name="TR0609_Y">Individual!$C$1197</definedName>
    <definedName name="TR0610_1_X">'Value labels'!$A$6395</definedName>
    <definedName name="TR0610_1_Y">Individual!$C$1200</definedName>
    <definedName name="TR0610_X">'Value labels'!$A$6390</definedName>
    <definedName name="TR0610_Y">Individual!$C$1199</definedName>
    <definedName name="TR0611_1_X">'Value labels'!$A$6405</definedName>
    <definedName name="TR0611_1_Y">Individual!$C$1202</definedName>
    <definedName name="TR0611_X">'Value labels'!$A$6400</definedName>
    <definedName name="TR0611_Y">Individual!$C$1201</definedName>
    <definedName name="TR0701_1_X">'Value labels'!$A$250</definedName>
    <definedName name="TR0701_1_Y">Individual!$C$1110</definedName>
    <definedName name="TR0701_X">'Value labels'!$A$245</definedName>
    <definedName name="TR0701_Y">Individual!$C$1107</definedName>
    <definedName name="TR0702_1_X">'Value labels'!$A$260</definedName>
    <definedName name="TR0702_1_Y">Individual!$C$1111</definedName>
    <definedName name="TR0702_X">'Value labels'!$A$255</definedName>
    <definedName name="TR0702_Y">Individual!$C$1108</definedName>
    <definedName name="TR0703_1_X">'Value labels'!$A$270</definedName>
    <definedName name="TR0703_1_Y">Individual!$C$1112</definedName>
    <definedName name="TR0703_X">'Value labels'!$A$265</definedName>
    <definedName name="TR0703_Y">Individual!$C$1109</definedName>
    <definedName name="TR0704_1_X">'Value labels'!#REF!</definedName>
    <definedName name="TR0704_1_Y">Individual!#REF!</definedName>
    <definedName name="TR0704_X">'Value labels'!#REF!</definedName>
    <definedName name="TR0704_Y">Individual!#REF!</definedName>
    <definedName name="TR0705_1_X">'Value labels'!#REF!</definedName>
    <definedName name="TR0705_1_Y">Individual!#REF!</definedName>
    <definedName name="TR0705_X">'Value labels'!#REF!</definedName>
    <definedName name="TR0705_Y">Individual!#REF!</definedName>
    <definedName name="TR0801_X">'Value labels'!$A$275</definedName>
    <definedName name="TR0801_Y">Individual!$C$1113</definedName>
    <definedName name="TR0802_X">'Value labels'!$A$282</definedName>
    <definedName name="TR0802_Y">Individual!$C$1114</definedName>
    <definedName name="TR0803_X">'Value labels'!$A$289</definedName>
    <definedName name="TR0803_Y">Individual!$C$1115</definedName>
    <definedName name="TR0804_X">'Value labels'!#REF!</definedName>
    <definedName name="TR0804_Y">Individual!#REF!</definedName>
    <definedName name="TR0805_X">'Value labels'!#REF!</definedName>
    <definedName name="TR0805_Y">Individual!#REF!</definedName>
    <definedName name="TR0901_1_X">'Value labels'!#REF!</definedName>
    <definedName name="TR0901_1_Y">Individual!#REF!</definedName>
    <definedName name="TR0901_X">'Value labels'!#REF!</definedName>
    <definedName name="TR0901_Y">Individual!#REF!</definedName>
    <definedName name="TR090101_1_X">'Value labels'!#REF!</definedName>
    <definedName name="TR090101_1_Y">Individual!#REF!</definedName>
    <definedName name="TR090101_2_X">'Value labels'!#REF!</definedName>
    <definedName name="TR090101_2_Y">Individual!#REF!</definedName>
    <definedName name="TR090101_X">'Value labels'!#REF!</definedName>
    <definedName name="TR090101_Y">Individual!#REF!</definedName>
    <definedName name="TR0902_1_X">'Value labels'!#REF!</definedName>
    <definedName name="TR0902_1_Y">Individual!#REF!</definedName>
    <definedName name="TR0902_X">'Value labels'!#REF!</definedName>
    <definedName name="TR0902_Y">Individual!#REF!</definedName>
    <definedName name="TR090201_1_X">'Value labels'!#REF!</definedName>
    <definedName name="TR090201_1_Y">Individual!#REF!</definedName>
    <definedName name="TR090201_2_X">'Value labels'!#REF!</definedName>
    <definedName name="TR090201_2_Y">Individual!#REF!</definedName>
    <definedName name="TR090201_X">'Value labels'!#REF!</definedName>
    <definedName name="TR090201_Y">Individual!#REF!</definedName>
    <definedName name="TR0903_1_X">'Value labels'!#REF!</definedName>
    <definedName name="TR0903_1_Y">Individual!#REF!</definedName>
    <definedName name="TR0903_X">'Value labels'!#REF!</definedName>
    <definedName name="TR0903_Y">Individual!#REF!</definedName>
    <definedName name="TR090301_1_X">'Value labels'!#REF!</definedName>
    <definedName name="TR090301_1_Y">Individual!#REF!</definedName>
    <definedName name="TR090301_2_X">'Value labels'!#REF!</definedName>
    <definedName name="TR090301_2_Y">Individual!#REF!</definedName>
    <definedName name="TR090301_X">'Value labels'!#REF!</definedName>
    <definedName name="TR090301_Y">Individual!#REF!</definedName>
    <definedName name="TR0904_1_X">'Value labels'!#REF!</definedName>
    <definedName name="TR0904_1_Y">Individual!#REF!</definedName>
    <definedName name="TR0904_X">'Value labels'!#REF!</definedName>
    <definedName name="TR0904_Y">Individual!#REF!</definedName>
    <definedName name="TR090401_1_X">'Value labels'!#REF!</definedName>
    <definedName name="TR090401_1_Y">Individual!#REF!</definedName>
    <definedName name="TR090401_2_X">'Value labels'!#REF!</definedName>
    <definedName name="TR090401_2_Y">Individual!#REF!</definedName>
    <definedName name="TR090401_X">'Value labels'!#REF!</definedName>
    <definedName name="TR090401_Y">Individual!#REF!</definedName>
    <definedName name="TR0905_1_X">'Value labels'!#REF!</definedName>
    <definedName name="TR0905_1_Y">Individual!#REF!</definedName>
    <definedName name="TR0905_X">'Value labels'!#REF!</definedName>
    <definedName name="TR0905_Y">Individual!#REF!</definedName>
    <definedName name="TR090501_1_X">'Value labels'!#REF!</definedName>
    <definedName name="TR090501_1_Y">Individual!#REF!</definedName>
    <definedName name="TR090501_2_X">'Value labels'!#REF!</definedName>
    <definedName name="TR090501_2_Y">Individual!#REF!</definedName>
    <definedName name="TR090501_X">'Value labels'!#REF!</definedName>
    <definedName name="TR090501_Y">Individual!#REF!</definedName>
    <definedName name="TR10_1_X">'Value labels'!$A$326</definedName>
    <definedName name="TR10_1_Y">Individual!$C$1122</definedName>
    <definedName name="TR10_X">'Value labels'!$A$321</definedName>
    <definedName name="TR10_Y">Individual!$C$1121</definedName>
    <definedName name="TR11_1_X">'Value labels'!$A$335</definedName>
    <definedName name="TR11_1_Y">Individual!$C$1124</definedName>
    <definedName name="TR11_2_X">'Value labels'!$A$339</definedName>
    <definedName name="TR11_2_Y">Individual!$C$1125</definedName>
    <definedName name="TR11_X">'Value labels'!$A$331</definedName>
    <definedName name="TR11_Y">Individual!$C$1123</definedName>
    <definedName name="TR1201_1_X">'Value labels'!$A$350</definedName>
    <definedName name="TR1201_1_Y">Individual!$C$1127</definedName>
    <definedName name="TR1201_X">'Value labels'!$A$345</definedName>
    <definedName name="TR1201_Y">Individual!$C$1126</definedName>
    <definedName name="TR1202_1_X">'Value labels'!$A$360</definedName>
    <definedName name="TR1202_1_Y">Individual!$C$1129</definedName>
    <definedName name="TR1202_X">'Value labels'!$A$355</definedName>
    <definedName name="TR1202_Y">Individual!$C$1128</definedName>
    <definedName name="TR1203_1_X">'Value labels'!$A$370</definedName>
    <definedName name="TR1203_1_Y">Individual!$C$1131</definedName>
    <definedName name="TR1203_X">'Value labels'!$A$365</definedName>
    <definedName name="TR1203_Y">Individual!$C$1130</definedName>
    <definedName name="TR1204_1_X">'Value labels'!$A$380</definedName>
    <definedName name="TR1204_1_Y">Individual!$C$1133</definedName>
    <definedName name="TR1204_X">'Value labels'!$A$375</definedName>
    <definedName name="TR1204_Y">Individual!$C$1132</definedName>
    <definedName name="TR1205_1_X">'Value labels'!$A$390</definedName>
    <definedName name="TR1205_1_Y">Individual!$C$1135</definedName>
    <definedName name="TR1205_X">'Value labels'!$A$385</definedName>
    <definedName name="TR1205_Y">Individual!$C$1134</definedName>
    <definedName name="TR1206_1_X">'Value labels'!$A$400</definedName>
    <definedName name="TR1206_1_Y">Individual!$C$1137</definedName>
    <definedName name="TR1206_X">'Value labels'!$A$395</definedName>
    <definedName name="TR1206_Y">Individual!$C$1136</definedName>
    <definedName name="TR1207_1_X">'Value labels'!$A$410</definedName>
    <definedName name="TR1207_1_Y">Individual!$C$1139</definedName>
    <definedName name="TR1207_X">'Value labels'!$A$405</definedName>
    <definedName name="TR1207_Y">Individual!$C$1138</definedName>
    <definedName name="TR1208_1_X">'Value labels'!$A$420</definedName>
    <definedName name="TR1208_1_Y">Individual!$C$1141</definedName>
    <definedName name="TR1208_X">'Value labels'!$A$415</definedName>
    <definedName name="TR1208_Y">Individual!$C$1140</definedName>
    <definedName name="TR1209_1_X">'Value labels'!$A$430</definedName>
    <definedName name="TR1209_1_Y">Individual!$C$1143</definedName>
    <definedName name="TR1209_X">'Value labels'!$A$425</definedName>
    <definedName name="TR1209_Y">Individual!$C$1142</definedName>
    <definedName name="TR1301_1_X">'Value labels'!$A$440</definedName>
    <definedName name="TR1301_1_Y">Individual!$C$1145</definedName>
    <definedName name="TR1301_X">'Value labels'!$A$435</definedName>
    <definedName name="TR1301_Y">Individual!$C$1144</definedName>
    <definedName name="TR1302_1_X">'Value labels'!$A$450</definedName>
    <definedName name="TR1302_1_Y">Individual!$C$1147</definedName>
    <definedName name="TR1302_X">'Value labels'!$A$445</definedName>
    <definedName name="TR1302_Y">Individual!$C$1146</definedName>
    <definedName name="TR1303_1_X">'Value labels'!$A$460</definedName>
    <definedName name="TR1303_1_Y">Individual!$C$1149</definedName>
    <definedName name="TR1303_X">'Value labels'!$A$455</definedName>
    <definedName name="TR1303_Y">Individual!$C$1148</definedName>
    <definedName name="TR1304_1_X">'Value labels'!$A$470</definedName>
    <definedName name="TR1304_1_Y">Individual!$C$1151</definedName>
    <definedName name="TR1304_X">'Value labels'!$A$465</definedName>
    <definedName name="TR1304_Y">Individual!$C$1150</definedName>
    <definedName name="TR1305_1_X">'Value labels'!$A$480</definedName>
    <definedName name="TR1305_1_Y">Individual!$C$1153</definedName>
    <definedName name="TR1305_X">'Value labels'!$A$475</definedName>
    <definedName name="TR1305_Y">Individual!$C$1152</definedName>
    <definedName name="TR1306_1_X">'Value labels'!$A$490</definedName>
    <definedName name="TR1306_1_Y">Individual!$C$1155</definedName>
    <definedName name="TR1306_X">'Value labels'!$A$485</definedName>
    <definedName name="TR1306_Y">Individual!$C$1154</definedName>
    <definedName name="TR1307_1_X">'Value labels'!$A$500</definedName>
    <definedName name="TR1307_1_Y">Individual!$C$1157</definedName>
    <definedName name="TR1307_X">'Value labels'!$A$495</definedName>
    <definedName name="TR1307_Y">Individual!$C$1156</definedName>
    <definedName name="urb2001_X">'Value labels'!$A$6098</definedName>
    <definedName name="urb2001_Y">Individual!$C$41</definedName>
    <definedName name="VA_1_X">'Value labels'!$A$6103</definedName>
    <definedName name="VA_1_Y">Individual!$C$761</definedName>
    <definedName name="VA_2_X">'Value labels'!$A$6108</definedName>
    <definedName name="VA_2_Y">Individual!$C$762</definedName>
    <definedName name="VA_3_X">'Value labels'!$A$6113</definedName>
    <definedName name="VA_3_Y">Individual!$C$763</definedName>
    <definedName name="VA_4_X">'Value labels'!$A$6118</definedName>
    <definedName name="VA_4_Y">Individual!$C$764</definedName>
    <definedName name="VA_5_X">'Value labels'!$A$6123</definedName>
    <definedName name="VA_5_Y">Individual!$C$765</definedName>
    <definedName name="VA01_1_X">'Value labels'!$A$6134</definedName>
    <definedName name="VA01_1_Y">Individual!$C$767</definedName>
    <definedName name="VA01_2_X">'Value labels'!$A$6139</definedName>
    <definedName name="VA01_2_Y">Individual!$C$768</definedName>
    <definedName name="VA01_X">'Value labels'!$A$6128</definedName>
    <definedName name="VA01_Y">Individual!$C$766</definedName>
    <definedName name="VA02month_X">'Value labels'!$A$6144</definedName>
    <definedName name="VA02month_Y">Individual!$C$769</definedName>
    <definedName name="VA02year_X">'Value labels'!$A$6149</definedName>
    <definedName name="VA02year_Y">Individual!$C$770</definedName>
    <definedName name="VA03_X">'Value labels'!$A$6154</definedName>
    <definedName name="VA03_Y">Individual!$C$771</definedName>
    <definedName name="VA04_X">'Value labels'!$A$6160</definedName>
    <definedName name="VA04_Y">Individual!$C$772</definedName>
    <definedName name="VA05_1_X">'Value labels'!$A$6172</definedName>
    <definedName name="VA05_1_Y">Individual!$C$774</definedName>
    <definedName name="VA05_X">'Value labels'!$A$6165</definedName>
    <definedName name="VA05_Y">Individual!$C$773</definedName>
    <definedName name="VA06_X">'Value labels'!$A$6177</definedName>
    <definedName name="VA06_Y">Individual!$C$775</definedName>
    <definedName name="WB_1_X">'Value labels'!$A$6589</definedName>
    <definedName name="WB_1_Y">Individual!#REF!</definedName>
    <definedName name="WB_2_X">'Value labels'!$A$6593</definedName>
    <definedName name="WB_2_Y">Individual!#REF!</definedName>
    <definedName name="WB_3_X">'Value labels'!$A$6598</definedName>
    <definedName name="WB_3_Y">Individual!#REF!</definedName>
    <definedName name="WB_4_X">'Value labels'!#REF!</definedName>
    <definedName name="WB_4_Y">Individual!#REF!</definedName>
    <definedName name="WB_5_X">'Value labels'!#REF!</definedName>
    <definedName name="WB_5_Y">Individual!#REF!</definedName>
    <definedName name="WB01_X">'Value labels'!$A$6497</definedName>
    <definedName name="WB01_Y">Individual!#REF!</definedName>
    <definedName name="WB02_X">'Value labels'!$A$6504</definedName>
    <definedName name="WB02_Y">Individual!#REF!</definedName>
    <definedName name="WB03_X">'Value labels'!$A$6511</definedName>
    <definedName name="WB03_Y">Individual!#REF!</definedName>
    <definedName name="WB04_X">'Value labels'!$A$6518</definedName>
    <definedName name="WB04_Y">Individual!#REF!</definedName>
    <definedName name="WB05_X">'Value labels'!$A$6525</definedName>
    <definedName name="WB05_Y">Individual!#REF!</definedName>
    <definedName name="WB06_X">'Value labels'!$A$6532</definedName>
    <definedName name="WB06_Y">Individual!#REF!</definedName>
    <definedName name="WB07_X">'Value labels'!$A$6539</definedName>
    <definedName name="WB07_Y">Individual!#REF!</definedName>
    <definedName name="WB08_X">'Value labels'!$A$6546</definedName>
    <definedName name="WB08_Y">Individual!#REF!</definedName>
    <definedName name="WB09_X">'Value labels'!$A$6553</definedName>
    <definedName name="WB09_Y">Individual!#REF!</definedName>
    <definedName name="WB10_X">'Value labels'!$A$6560</definedName>
    <definedName name="WB10_Y">Individual!#REF!</definedName>
    <definedName name="WB11_X">'Value labels'!$A$6567</definedName>
    <definedName name="WB11_Y">Individual!#REF!</definedName>
    <definedName name="WB12_X">'Value labels'!$A$6574</definedName>
    <definedName name="WB12_Y">Individual!#REF!</definedName>
    <definedName name="WB1301_X">'Value labels'!$A$6450</definedName>
    <definedName name="WB1301_Y">Individual!#REF!</definedName>
    <definedName name="WB1302_X">'Value labels'!$A$6458</definedName>
    <definedName name="WB1302_Y">Individual!#REF!</definedName>
    <definedName name="WB1303_X">'Value labels'!$A$6466</definedName>
    <definedName name="WB1303_Y">Individual!#REF!</definedName>
    <definedName name="WB1304_X">'Value labels'!$A$6474</definedName>
    <definedName name="WB1304_Y">Individual!#REF!</definedName>
    <definedName name="wfin_X">'Value labels'!$A$6615</definedName>
    <definedName name="wfin_Y">Individual!$C$16</definedName>
    <definedName name="wfinhh_X">'Value labels'!$A$6618</definedName>
    <definedName name="wfinhh_Y">Household!$C$13</definedName>
    <definedName name="year">#REF!</definedName>
    <definedName name="year_X">'Value labels'!$A$6634</definedName>
    <definedName name="year_Y">Individual!$C$21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3" i="2" l="1"/>
  <c r="C362" i="2"/>
  <c r="C361" i="2"/>
  <c r="C360" i="2"/>
  <c r="C358" i="2"/>
  <c r="C364" i="2"/>
  <c r="C357" i="2"/>
  <c r="C356" i="2"/>
  <c r="C355" i="2"/>
  <c r="C354" i="2"/>
  <c r="C353" i="2"/>
  <c r="C359" i="2"/>
  <c r="C352" i="2"/>
  <c r="C351" i="2" l="1"/>
  <c r="C350" i="2"/>
  <c r="C349" i="2"/>
  <c r="C348" i="2"/>
  <c r="C347" i="2"/>
  <c r="C346" i="2"/>
  <c r="C345" i="2"/>
  <c r="C344" i="2"/>
  <c r="C343" i="2"/>
  <c r="C342" i="2"/>
  <c r="C341" i="2"/>
  <c r="C340" i="2"/>
  <c r="C339" i="2"/>
  <c r="C338" i="2"/>
  <c r="C337" i="2"/>
  <c r="A3908" i="10" l="1"/>
  <c r="A2313" i="10"/>
  <c r="A6634" i="10"/>
  <c r="A6618" i="10"/>
  <c r="A6615" i="10"/>
  <c r="A5497" i="10"/>
  <c r="A5492" i="10"/>
  <c r="A5209" i="10"/>
  <c r="A5078" i="10"/>
  <c r="A5066" i="10"/>
  <c r="A4575" i="10"/>
  <c r="A3896" i="10"/>
  <c r="A3892" i="10"/>
  <c r="A3890" i="10"/>
  <c r="A3886" i="10"/>
  <c r="A3102" i="10"/>
  <c r="A2679" i="10"/>
  <c r="A2677" i="10"/>
  <c r="A1774" i="10"/>
  <c r="A1229" i="10"/>
  <c r="A235" i="10"/>
  <c r="A226" i="10"/>
  <c r="A207" i="10"/>
  <c r="A201" i="10"/>
  <c r="C14" i="8"/>
  <c r="C13" i="8"/>
  <c r="C28" i="3"/>
  <c r="C27" i="3"/>
  <c r="C26" i="3"/>
  <c r="C24" i="3"/>
  <c r="C23" i="3"/>
  <c r="C21" i="3"/>
  <c r="C20" i="3"/>
  <c r="C19" i="3"/>
  <c r="C18" i="3"/>
  <c r="C17" i="3"/>
  <c r="C16" i="3"/>
  <c r="C15" i="3"/>
  <c r="C14" i="3"/>
  <c r="C13" i="3"/>
  <c r="C44" i="2" l="1"/>
  <c r="C43" i="2"/>
  <c r="C42" i="2"/>
  <c r="C40" i="2"/>
  <c r="C39" i="2"/>
  <c r="C26" i="2"/>
  <c r="C23" i="2"/>
  <c r="A3393" i="10" l="1"/>
  <c r="A3400" i="10"/>
  <c r="A2261" i="10"/>
  <c r="A2266" i="10"/>
  <c r="A2271" i="10"/>
  <c r="A2277" i="10"/>
  <c r="A2282" i="10"/>
  <c r="A2287" i="10"/>
  <c r="A2291" i="10"/>
  <c r="A2297" i="10"/>
  <c r="C394" i="2"/>
  <c r="C395" i="2"/>
  <c r="C396" i="2"/>
  <c r="C374" i="2"/>
  <c r="C375" i="2"/>
  <c r="C69" i="3" l="1"/>
  <c r="C68" i="3"/>
  <c r="C250" i="2" l="1"/>
  <c r="A1465" i="10"/>
  <c r="A1461" i="10"/>
  <c r="A1457" i="10"/>
  <c r="A1453" i="10"/>
  <c r="C19" i="8"/>
  <c r="C18" i="8"/>
  <c r="C17" i="8"/>
  <c r="C16" i="8"/>
  <c r="C15" i="8"/>
  <c r="A1436" i="10"/>
  <c r="C1001" i="2"/>
  <c r="C979" i="2" l="1"/>
  <c r="C974" i="2"/>
  <c r="C992" i="2"/>
  <c r="C991" i="2"/>
  <c r="C989" i="2"/>
  <c r="C988" i="2"/>
  <c r="C987" i="2"/>
  <c r="C986" i="2"/>
  <c r="C985" i="2"/>
  <c r="C984" i="2"/>
  <c r="C983" i="2"/>
  <c r="C982" i="2"/>
  <c r="C981" i="2"/>
  <c r="C980" i="2"/>
  <c r="C978" i="2"/>
  <c r="C977" i="2"/>
  <c r="C976" i="2"/>
  <c r="C971" i="2"/>
  <c r="C970" i="2"/>
  <c r="C968" i="2"/>
  <c r="C967" i="2"/>
  <c r="A1250" i="10"/>
  <c r="A1245" i="10"/>
  <c r="A1238" i="10"/>
  <c r="A1231" i="10"/>
  <c r="A5630" i="10"/>
  <c r="A5624" i="10"/>
  <c r="A5620" i="10"/>
  <c r="A5615" i="10"/>
  <c r="A5610" i="10"/>
  <c r="A5604" i="10"/>
  <c r="C923" i="2"/>
  <c r="C922" i="2"/>
  <c r="C921" i="2"/>
  <c r="C920" i="2"/>
  <c r="C919" i="2"/>
  <c r="C918" i="2"/>
  <c r="C916" i="2"/>
  <c r="C913" i="2"/>
  <c r="C910" i="2"/>
  <c r="C909" i="2"/>
  <c r="C912" i="2"/>
  <c r="C911" i="2"/>
  <c r="C906" i="2"/>
  <c r="C908" i="2"/>
  <c r="A245" i="10" l="1"/>
  <c r="A250" i="10"/>
  <c r="A255" i="10"/>
  <c r="A260" i="10"/>
  <c r="A265" i="10"/>
  <c r="A270" i="10"/>
  <c r="A275" i="10"/>
  <c r="A282" i="10"/>
  <c r="A289" i="10"/>
  <c r="A6589" i="10" l="1"/>
  <c r="A6593" i="10"/>
  <c r="A6598" i="10"/>
  <c r="A6497" i="10"/>
  <c r="A6504" i="10"/>
  <c r="A6511" i="10"/>
  <c r="A6445" i="10" l="1"/>
  <c r="A6440" i="10"/>
  <c r="A6425" i="10"/>
  <c r="A6410" i="10"/>
  <c r="A6405" i="10"/>
  <c r="A6400" i="10"/>
  <c r="A6395" i="10"/>
  <c r="A6390" i="10"/>
  <c r="A6385" i="10"/>
  <c r="A6380" i="10"/>
  <c r="A6375" i="10"/>
  <c r="A6370" i="10"/>
  <c r="A6365" i="10"/>
  <c r="A6360" i="10"/>
  <c r="A6355" i="10"/>
  <c r="A6350" i="10"/>
  <c r="A6345" i="10"/>
  <c r="A6340" i="10"/>
  <c r="A6335" i="10"/>
  <c r="A6330" i="10"/>
  <c r="A6325" i="10"/>
  <c r="A6320" i="10"/>
  <c r="A6315" i="10"/>
  <c r="A6310" i="10"/>
  <c r="A6305" i="10"/>
  <c r="A6300" i="10"/>
  <c r="A6295" i="10"/>
  <c r="A6290" i="10"/>
  <c r="A6285" i="10"/>
  <c r="A6280" i="10"/>
  <c r="A6275" i="10"/>
  <c r="A6270" i="10"/>
  <c r="A6265" i="10"/>
  <c r="A6260" i="10"/>
  <c r="A6255" i="10"/>
  <c r="A6250" i="10"/>
  <c r="A6245" i="10"/>
  <c r="A6240" i="10"/>
  <c r="A6235" i="10"/>
  <c r="A6230" i="10"/>
  <c r="A6225" i="10"/>
  <c r="A6220" i="10"/>
  <c r="A6215" i="10"/>
  <c r="A6210" i="10"/>
  <c r="A6205" i="10"/>
  <c r="A6200" i="10"/>
  <c r="A6195" i="10"/>
  <c r="A6190" i="10"/>
  <c r="A6185" i="10"/>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A4551" i="10"/>
  <c r="A4538" i="10"/>
  <c r="A4533" i="10"/>
  <c r="A4543" i="10"/>
  <c r="A4528" i="10"/>
  <c r="A4523" i="10"/>
  <c r="A4494" i="10"/>
  <c r="A4490" i="10"/>
  <c r="A4472" i="10"/>
  <c r="A4468" i="10"/>
  <c r="A4458" i="10"/>
  <c r="A4451" i="10"/>
  <c r="A4570" i="10"/>
  <c r="A4564" i="10"/>
  <c r="A4555" i="10"/>
  <c r="A4547" i="10"/>
  <c r="A4519" i="10"/>
  <c r="A4515" i="10"/>
  <c r="A4511" i="10"/>
  <c r="C382" i="2"/>
  <c r="C380" i="2"/>
  <c r="A4507" i="10"/>
  <c r="A4499" i="10"/>
  <c r="A4485" i="10"/>
  <c r="A4477" i="10"/>
  <c r="A4464" i="10"/>
  <c r="C393" i="2"/>
  <c r="C392" i="2"/>
  <c r="C391" i="2"/>
  <c r="C390" i="2"/>
  <c r="C389" i="2"/>
  <c r="C388" i="2"/>
  <c r="C387" i="2"/>
  <c r="C386" i="2"/>
  <c r="C385" i="2"/>
  <c r="C384" i="2"/>
  <c r="C383" i="2"/>
  <c r="C381" i="2"/>
  <c r="C379" i="2"/>
  <c r="C378" i="2"/>
  <c r="C377" i="2"/>
  <c r="C376" i="2"/>
  <c r="C365" i="2"/>
  <c r="A4339" i="10"/>
  <c r="A4334" i="10"/>
  <c r="A4329" i="10"/>
  <c r="A4324" i="10"/>
  <c r="A4319" i="10"/>
  <c r="A4314" i="10"/>
  <c r="A4309" i="10"/>
  <c r="A4304" i="10"/>
  <c r="A4299" i="10"/>
  <c r="A4294" i="10"/>
  <c r="A4289" i="10"/>
  <c r="A4284" i="10"/>
  <c r="A4279" i="10"/>
  <c r="A4274" i="10"/>
  <c r="A4269" i="10"/>
  <c r="A4264" i="10"/>
  <c r="A4259" i="10"/>
  <c r="A4254" i="10"/>
  <c r="A4249" i="10"/>
  <c r="A4244" i="10"/>
  <c r="A4239" i="10"/>
  <c r="A4234" i="10"/>
  <c r="A4229" i="10"/>
  <c r="A4224" i="10"/>
  <c r="A4219" i="10"/>
  <c r="A4214" i="10"/>
  <c r="A4209" i="10"/>
  <c r="A4204" i="10"/>
  <c r="A4199" i="10"/>
  <c r="A4194" i="10"/>
  <c r="A4189" i="10"/>
  <c r="A4184" i="10"/>
  <c r="A4179" i="10"/>
  <c r="A4174" i="10"/>
  <c r="A4169" i="10"/>
  <c r="A4164" i="10"/>
  <c r="A4349" i="10"/>
  <c r="A4159" i="10"/>
  <c r="A4149" i="10"/>
  <c r="A4154" i="10"/>
  <c r="A4069" i="10"/>
  <c r="A4064" i="10"/>
  <c r="A4056" i="10"/>
  <c r="A4048" i="10"/>
  <c r="A4043" i="10"/>
  <c r="A4035" i="10"/>
  <c r="A4027" i="10"/>
  <c r="A4023" i="10"/>
  <c r="A4018" i="10"/>
  <c r="A4010" i="10"/>
  <c r="A4002" i="10"/>
  <c r="A3972" i="10"/>
  <c r="C465" i="2"/>
  <c r="C464" i="2"/>
  <c r="C463" i="2"/>
  <c r="C462" i="2"/>
  <c r="C461" i="2"/>
  <c r="C460" i="2"/>
  <c r="C459" i="2"/>
  <c r="C458" i="2"/>
  <c r="C457" i="2"/>
  <c r="C456" i="2"/>
  <c r="C455" i="2"/>
  <c r="C454" i="2"/>
  <c r="C453" i="2"/>
  <c r="C452" i="2"/>
  <c r="C451" i="2"/>
  <c r="C450" i="2"/>
  <c r="C449" i="2"/>
  <c r="C448" i="2"/>
  <c r="C447" i="2"/>
  <c r="C445" i="2"/>
  <c r="C446" i="2"/>
  <c r="C444" i="2"/>
  <c r="C443" i="2"/>
  <c r="C442" i="2"/>
  <c r="C441" i="2"/>
  <c r="C440" i="2"/>
  <c r="C439" i="2"/>
  <c r="C438" i="2"/>
  <c r="C437" i="2"/>
  <c r="C436" i="2"/>
  <c r="C435" i="2"/>
  <c r="C434" i="2"/>
  <c r="C433" i="2"/>
  <c r="C432" i="2"/>
  <c r="C431" i="2"/>
  <c r="C430" i="2"/>
  <c r="C429" i="2"/>
  <c r="C428" i="2"/>
  <c r="C427" i="2"/>
  <c r="C415" i="2"/>
  <c r="C414" i="2"/>
  <c r="C413" i="2"/>
  <c r="C412" i="2"/>
  <c r="C411" i="2"/>
  <c r="C409" i="2"/>
  <c r="C408" i="2"/>
  <c r="C407" i="2"/>
  <c r="C405" i="2"/>
  <c r="C404" i="2"/>
  <c r="C403" i="2"/>
  <c r="C402" i="2"/>
  <c r="A3002" i="10"/>
  <c r="A2995" i="10"/>
  <c r="A2990" i="10"/>
  <c r="A2985" i="10"/>
  <c r="A2978" i="10"/>
  <c r="A2971" i="10"/>
  <c r="A2966" i="10"/>
  <c r="A2961" i="10"/>
  <c r="A2956" i="10"/>
  <c r="A2951" i="10"/>
  <c r="A2946" i="10"/>
  <c r="C959" i="2"/>
  <c r="C958" i="2"/>
  <c r="C957" i="2"/>
  <c r="C956" i="2"/>
  <c r="C955" i="2"/>
  <c r="C954" i="2"/>
  <c r="C953" i="2"/>
  <c r="C952" i="2"/>
  <c r="C951" i="2"/>
  <c r="C950" i="2"/>
  <c r="C949" i="2"/>
  <c r="A500" i="10"/>
  <c r="A495" i="10"/>
  <c r="A490" i="10"/>
  <c r="A485" i="10"/>
  <c r="A480" i="10"/>
  <c r="A475" i="10"/>
  <c r="A470" i="10"/>
  <c r="A465" i="10"/>
  <c r="A460" i="10"/>
  <c r="A455" i="10"/>
  <c r="A450" i="10"/>
  <c r="A445" i="10"/>
  <c r="A440" i="10"/>
  <c r="A435" i="10"/>
  <c r="A430" i="10"/>
  <c r="A425" i="10"/>
  <c r="A420" i="10"/>
  <c r="A415" i="10"/>
  <c r="A410" i="10"/>
  <c r="A405" i="10"/>
  <c r="A400" i="10"/>
  <c r="A395" i="10"/>
  <c r="A390" i="10"/>
  <c r="A385" i="10"/>
  <c r="A380" i="10"/>
  <c r="A375" i="10"/>
  <c r="A370" i="10"/>
  <c r="A365" i="10"/>
  <c r="A360" i="10"/>
  <c r="A355" i="10"/>
  <c r="A350" i="10"/>
  <c r="A345" i="10"/>
  <c r="A339" i="10"/>
  <c r="A335" i="10"/>
  <c r="A331" i="10"/>
  <c r="A326" i="10"/>
  <c r="A321" i="10"/>
  <c r="A316" i="10"/>
  <c r="A311" i="10"/>
  <c r="A306" i="10"/>
  <c r="A301" i="10"/>
  <c r="A296" i="10"/>
  <c r="C1157" i="2"/>
  <c r="C1156" i="2"/>
  <c r="C1155" i="2"/>
  <c r="C1154" i="2"/>
  <c r="C1153" i="2"/>
  <c r="C1152" i="2"/>
  <c r="C1151" i="2"/>
  <c r="C1150" i="2"/>
  <c r="C1149" i="2"/>
  <c r="C1148" i="2"/>
  <c r="C1147" i="2"/>
  <c r="C1146" i="2"/>
  <c r="C1145" i="2"/>
  <c r="C1143" i="2"/>
  <c r="C1142" i="2"/>
  <c r="C1141" i="2"/>
  <c r="C1140" i="2"/>
  <c r="C1139" i="2"/>
  <c r="C1138" i="2"/>
  <c r="C1137" i="2"/>
  <c r="C1136" i="2"/>
  <c r="C1135" i="2"/>
  <c r="C1134" i="2"/>
  <c r="C1133" i="2"/>
  <c r="C1132" i="2"/>
  <c r="C1131" i="2"/>
  <c r="C1130" i="2"/>
  <c r="C1129" i="2"/>
  <c r="C1128" i="2"/>
  <c r="C1127" i="2"/>
  <c r="C1144" i="2"/>
  <c r="C1126" i="2"/>
  <c r="C1125" i="2"/>
  <c r="C1124" i="2"/>
  <c r="C1123" i="2"/>
  <c r="C1122" i="2"/>
  <c r="C1121" i="2"/>
  <c r="C1120" i="2"/>
  <c r="C1119" i="2"/>
  <c r="C1118" i="2"/>
  <c r="C1117" i="2"/>
  <c r="C1116" i="2"/>
  <c r="C1115" i="2"/>
  <c r="C1114" i="2"/>
  <c r="C1113" i="2"/>
  <c r="C1112" i="2"/>
  <c r="C1111" i="2"/>
  <c r="C1110" i="2"/>
  <c r="C1109" i="2"/>
  <c r="C1108" i="2"/>
  <c r="C1107" i="2"/>
  <c r="A3952" i="10" l="1"/>
  <c r="A3947" i="10"/>
  <c r="A3942" i="10"/>
  <c r="A3937" i="10"/>
  <c r="A3932" i="10"/>
  <c r="A3927" i="10"/>
  <c r="A3922" i="10"/>
  <c r="A3917" i="10"/>
  <c r="A3912" i="10"/>
  <c r="C938" i="2"/>
  <c r="C937" i="2"/>
  <c r="C936" i="2"/>
  <c r="C935" i="2"/>
  <c r="C934" i="2"/>
  <c r="C933" i="2"/>
  <c r="C932" i="2"/>
  <c r="C931" i="2"/>
  <c r="C930" i="2"/>
  <c r="A4986" i="10"/>
  <c r="A4981" i="10"/>
  <c r="A4976" i="10"/>
  <c r="A4971" i="10"/>
  <c r="A4966" i="10"/>
  <c r="A4961" i="10"/>
  <c r="C929" i="2"/>
  <c r="C928" i="2"/>
  <c r="C927" i="2"/>
  <c r="C926" i="2"/>
  <c r="C925" i="2"/>
  <c r="C924" i="2"/>
  <c r="A5482" i="10" l="1"/>
  <c r="A5476" i="10"/>
  <c r="C760" i="2"/>
  <c r="C759" i="2"/>
  <c r="A6574" i="10" l="1"/>
  <c r="A6567" i="10"/>
  <c r="A6560" i="10"/>
  <c r="A6553" i="10"/>
  <c r="A6546" i="10"/>
  <c r="A6539" i="10"/>
  <c r="A6532" i="10"/>
  <c r="A6525" i="10"/>
  <c r="A6518" i="10"/>
  <c r="A6177" i="10"/>
  <c r="A6172" i="10"/>
  <c r="A6165" i="10"/>
  <c r="A6160" i="10"/>
  <c r="A6154" i="10"/>
  <c r="A6149" i="10"/>
  <c r="A6144" i="10"/>
  <c r="A6139" i="10"/>
  <c r="A6134" i="10"/>
  <c r="A6128" i="10"/>
  <c r="A6123" i="10"/>
  <c r="A6118" i="10"/>
  <c r="A6113" i="10"/>
  <c r="A6108" i="10"/>
  <c r="A6103" i="10"/>
  <c r="A5596" i="10"/>
  <c r="A5589" i="10"/>
  <c r="A5582" i="10"/>
  <c r="A5574" i="10"/>
  <c r="A5567" i="10"/>
  <c r="A5562" i="10"/>
  <c r="A5556" i="10"/>
  <c r="A5551" i="10"/>
  <c r="A5546" i="10"/>
  <c r="A5530" i="10"/>
  <c r="A5520" i="10"/>
  <c r="A5515" i="10"/>
  <c r="A5510" i="10"/>
  <c r="A5502" i="10"/>
  <c r="A5468" i="10"/>
  <c r="A5462" i="10"/>
  <c r="A5454" i="10"/>
  <c r="A5448" i="10"/>
  <c r="A5440" i="10"/>
  <c r="A5434" i="10"/>
  <c r="A5427" i="10"/>
  <c r="A5422" i="10"/>
  <c r="A5417" i="10"/>
  <c r="A5412" i="10"/>
  <c r="A5407" i="10"/>
  <c r="A5400" i="10"/>
  <c r="A5395" i="10"/>
  <c r="A5390" i="10"/>
  <c r="A5385" i="10"/>
  <c r="A5380" i="10"/>
  <c r="A5376" i="10"/>
  <c r="A5371" i="10"/>
  <c r="A5366" i="10"/>
  <c r="A5361" i="10"/>
  <c r="A5356" i="10"/>
  <c r="A5351" i="10"/>
  <c r="A5346" i="10"/>
  <c r="A5341" i="10"/>
  <c r="A5336" i="10"/>
  <c r="A5331" i="10"/>
  <c r="A5326" i="10"/>
  <c r="A5321" i="10"/>
  <c r="A5316" i="10"/>
  <c r="A5311" i="10"/>
  <c r="A5306" i="10"/>
  <c r="A5301" i="10"/>
  <c r="A5296" i="10"/>
  <c r="A5285" i="10"/>
  <c r="A5272" i="10"/>
  <c r="A5266" i="10"/>
  <c r="A5260" i="10"/>
  <c r="A5254" i="10"/>
  <c r="A5249" i="10"/>
  <c r="A5241" i="10"/>
  <c r="A5236" i="10"/>
  <c r="A5231" i="10"/>
  <c r="A5226" i="10"/>
  <c r="A5222" i="10"/>
  <c r="A5217" i="10"/>
  <c r="A5213" i="10"/>
  <c r="A5149" i="10"/>
  <c r="A5141" i="10"/>
  <c r="A5136" i="10"/>
  <c r="A5128" i="10"/>
  <c r="A5123" i="10"/>
  <c r="A5115" i="10"/>
  <c r="A5110" i="10"/>
  <c r="A5102" i="10"/>
  <c r="A5097" i="10"/>
  <c r="A5093" i="10"/>
  <c r="A5088" i="10"/>
  <c r="A5080" i="10"/>
  <c r="A5059" i="10"/>
  <c r="A5054" i="10"/>
  <c r="A5047" i="10"/>
  <c r="A5042" i="10"/>
  <c r="A5035" i="10"/>
  <c r="A5030" i="10"/>
  <c r="A5022" i="10"/>
  <c r="A5017" i="10"/>
  <c r="A5009" i="10"/>
  <c r="A5004" i="10"/>
  <c r="A4996" i="10"/>
  <c r="A4991" i="10"/>
  <c r="A4956" i="10"/>
  <c r="A4948" i="10"/>
  <c r="A4940" i="10"/>
  <c r="A4935" i="10"/>
  <c r="A4926" i="10"/>
  <c r="A4917" i="10"/>
  <c r="A4913" i="10"/>
  <c r="A4908" i="10"/>
  <c r="A4902" i="10"/>
  <c r="A4897" i="10"/>
  <c r="A4891" i="10"/>
  <c r="A4886" i="10"/>
  <c r="A4881" i="10"/>
  <c r="A4876" i="10"/>
  <c r="A4869" i="10"/>
  <c r="A4862" i="10"/>
  <c r="A4855" i="10"/>
  <c r="A4848" i="10"/>
  <c r="A4843" i="10"/>
  <c r="A4838" i="10"/>
  <c r="A4833" i="10"/>
  <c r="A4826" i="10"/>
  <c r="A4819" i="10"/>
  <c r="A4812" i="10"/>
  <c r="A4805" i="10"/>
  <c r="A4800" i="10"/>
  <c r="A4795" i="10"/>
  <c r="A4790" i="10"/>
  <c r="A4783" i="10"/>
  <c r="A4776" i="10"/>
  <c r="A4769" i="10"/>
  <c r="A4762" i="10"/>
  <c r="A4757" i="10"/>
  <c r="A4752" i="10"/>
  <c r="A4747" i="10"/>
  <c r="A4740" i="10"/>
  <c r="A4733" i="10"/>
  <c r="A4726" i="10"/>
  <c r="A4719" i="10"/>
  <c r="A4714" i="10"/>
  <c r="A4709" i="10"/>
  <c r="A4704" i="10"/>
  <c r="A4699" i="10"/>
  <c r="A4690" i="10"/>
  <c r="A4681" i="10"/>
  <c r="A4672" i="10"/>
  <c r="A4661" i="10"/>
  <c r="A4656" i="10"/>
  <c r="A4651" i="10"/>
  <c r="A4646" i="10"/>
  <c r="A4641" i="10"/>
  <c r="A4631" i="10"/>
  <c r="A4621" i="10"/>
  <c r="A4611" i="10"/>
  <c r="A4597" i="10"/>
  <c r="A4591" i="10"/>
  <c r="A4585" i="10"/>
  <c r="A4578" i="10"/>
  <c r="A4444" i="10"/>
  <c r="A4440" i="10"/>
  <c r="A4436" i="10"/>
  <c r="A4431" i="10"/>
  <c r="A4426" i="10"/>
  <c r="A4421" i="10"/>
  <c r="A4416" i="10"/>
  <c r="A4411" i="10"/>
  <c r="A4404" i="10"/>
  <c r="A4400" i="10"/>
  <c r="A4396" i="10"/>
  <c r="A4388" i="10"/>
  <c r="A4384" i="10"/>
  <c r="A4374" i="10"/>
  <c r="A4368" i="10"/>
  <c r="A4361" i="10"/>
  <c r="A4355" i="10"/>
  <c r="A4144" i="10"/>
  <c r="A4135" i="10"/>
  <c r="A4126" i="10"/>
  <c r="A4121" i="10"/>
  <c r="A4117" i="10"/>
  <c r="A4112" i="10"/>
  <c r="A4104" i="10"/>
  <c r="A4096" i="10"/>
  <c r="A4091" i="10"/>
  <c r="A4083" i="10"/>
  <c r="A4075" i="10"/>
  <c r="A3998" i="10"/>
  <c r="A3993" i="10"/>
  <c r="A3985" i="10"/>
  <c r="A3977" i="10"/>
  <c r="A3967" i="10"/>
  <c r="A3962" i="10"/>
  <c r="A3957" i="10"/>
  <c r="A3904" i="10"/>
  <c r="A3900" i="10"/>
  <c r="A3881" i="10"/>
  <c r="A3876" i="10"/>
  <c r="A3871" i="10"/>
  <c r="A3866" i="10"/>
  <c r="A3861" i="10"/>
  <c r="A3856" i="10"/>
  <c r="A3851" i="10"/>
  <c r="A3847" i="10"/>
  <c r="A3840" i="10"/>
  <c r="A3835" i="10"/>
  <c r="A3828" i="10"/>
  <c r="A3821" i="10"/>
  <c r="A3816" i="10"/>
  <c r="A3809" i="10"/>
  <c r="A3804" i="10"/>
  <c r="A3800" i="10"/>
  <c r="A3796" i="10"/>
  <c r="A3790" i="10"/>
  <c r="A3783" i="10"/>
  <c r="A3779" i="10"/>
  <c r="A3775" i="10"/>
  <c r="A3761" i="10"/>
  <c r="A3756" i="10"/>
  <c r="A3751" i="10"/>
  <c r="A3736" i="10"/>
  <c r="A3728" i="10"/>
  <c r="A3723" i="10"/>
  <c r="A3718" i="10"/>
  <c r="A3713" i="10"/>
  <c r="A3708" i="10"/>
  <c r="A3703" i="10"/>
  <c r="A3698" i="10"/>
  <c r="A3693" i="10"/>
  <c r="A3686" i="10"/>
  <c r="A3610" i="10"/>
  <c r="A3603" i="10"/>
  <c r="A3596" i="10"/>
  <c r="A3589" i="10"/>
  <c r="A3582" i="10"/>
  <c r="A3575" i="10"/>
  <c r="A3568" i="10"/>
  <c r="A3561" i="10"/>
  <c r="A3481" i="10"/>
  <c r="A3476" i="10"/>
  <c r="A3471" i="10"/>
  <c r="A3405" i="10"/>
  <c r="A3091" i="10"/>
  <c r="A3080" i="10"/>
  <c r="A3063" i="10"/>
  <c r="A3058" i="10"/>
  <c r="A2906" i="10"/>
  <c r="A2902" i="10"/>
  <c r="A2897" i="10"/>
  <c r="A2892" i="10"/>
  <c r="A2718" i="10"/>
  <c r="A2712" i="10"/>
  <c r="A2706" i="10"/>
  <c r="A2701" i="10"/>
  <c r="A2695" i="10"/>
  <c r="A2690" i="10"/>
  <c r="A2685" i="10"/>
  <c r="A2648" i="10"/>
  <c r="A2642" i="10"/>
  <c r="A2636" i="10"/>
  <c r="A2630" i="10"/>
  <c r="A2624" i="10"/>
  <c r="A2619" i="10"/>
  <c r="A2613" i="10"/>
  <c r="A2608" i="10"/>
  <c r="A2602" i="10"/>
  <c r="A2498" i="10"/>
  <c r="A2489" i="10"/>
  <c r="A2479" i="10"/>
  <c r="A2435" i="10"/>
  <c r="A2427" i="10"/>
  <c r="A2422" i="10"/>
  <c r="A2396" i="10"/>
  <c r="A2380" i="10"/>
  <c r="A2376" i="10"/>
  <c r="A2360" i="10"/>
  <c r="A2354" i="10"/>
  <c r="A2338" i="10"/>
  <c r="A2332" i="10"/>
  <c r="A2326" i="10"/>
  <c r="A2323" i="10"/>
  <c r="A2315" i="10"/>
  <c r="A1770" i="10"/>
  <c r="A1756" i="10"/>
  <c r="A1739" i="10"/>
  <c r="A1734" i="10"/>
  <c r="A1726" i="10"/>
  <c r="A1718" i="10"/>
  <c r="A1712" i="10"/>
  <c r="A1669" i="10"/>
  <c r="A1664" i="10"/>
  <c r="A1659" i="10"/>
  <c r="A1654" i="10"/>
  <c r="A1644" i="10"/>
  <c r="A1639" i="10"/>
  <c r="A1447" i="10"/>
  <c r="A1441" i="10"/>
  <c r="A1224" i="10"/>
  <c r="A1220" i="10"/>
  <c r="A866" i="10"/>
  <c r="A862" i="10"/>
  <c r="A730" i="10"/>
  <c r="A720" i="10"/>
  <c r="A710" i="10"/>
  <c r="A700" i="10"/>
  <c r="A696" i="10"/>
  <c r="A692" i="10"/>
  <c r="A684" i="10"/>
  <c r="A665" i="10"/>
  <c r="A656" i="10"/>
  <c r="A646" i="10"/>
  <c r="A636" i="10"/>
  <c r="A631" i="10"/>
  <c r="A626" i="10"/>
  <c r="A613" i="10"/>
  <c r="A609" i="10"/>
  <c r="A605" i="10"/>
  <c r="A597" i="10"/>
  <c r="A588" i="10"/>
  <c r="A584" i="10"/>
  <c r="A580" i="10"/>
  <c r="A572" i="10"/>
  <c r="A562" i="10"/>
  <c r="A557" i="10"/>
  <c r="A552" i="10"/>
  <c r="A547" i="10"/>
  <c r="A539" i="10"/>
  <c r="A534" i="10"/>
  <c r="A524" i="10"/>
  <c r="A520" i="10"/>
  <c r="A505" i="10"/>
  <c r="A50" i="10"/>
  <c r="A46" i="10"/>
  <c r="A42" i="10"/>
  <c r="A38" i="10"/>
  <c r="A34" i="10"/>
  <c r="C25" i="8"/>
  <c r="C24" i="8"/>
  <c r="C23" i="8"/>
  <c r="C22" i="8"/>
  <c r="C21" i="8"/>
  <c r="C20" i="8"/>
  <c r="C77" i="3"/>
  <c r="C76" i="3"/>
  <c r="C75" i="3"/>
  <c r="C74" i="3"/>
  <c r="C73" i="3"/>
  <c r="C72" i="3"/>
  <c r="C71" i="3"/>
  <c r="C70" i="3"/>
  <c r="C67" i="3"/>
  <c r="C66" i="3"/>
  <c r="C65" i="3"/>
  <c r="C64" i="3"/>
  <c r="C63" i="3"/>
  <c r="C62" i="3"/>
  <c r="C61" i="3"/>
  <c r="C60" i="3"/>
  <c r="C59" i="3"/>
  <c r="C57" i="3"/>
  <c r="C56" i="3"/>
  <c r="C55" i="3"/>
  <c r="C54" i="3"/>
  <c r="C53" i="3"/>
  <c r="C46" i="3"/>
  <c r="C45" i="3"/>
  <c r="C44" i="3"/>
  <c r="C43" i="3"/>
  <c r="C42" i="3"/>
  <c r="C41" i="3"/>
  <c r="C40" i="3"/>
  <c r="C38" i="3"/>
  <c r="C37" i="3"/>
  <c r="C36" i="3"/>
  <c r="C35" i="3"/>
  <c r="C34" i="3"/>
  <c r="C33" i="3"/>
  <c r="C32" i="3"/>
  <c r="C31" i="3"/>
  <c r="C30" i="3"/>
  <c r="C29" i="3"/>
  <c r="C22" i="3"/>
  <c r="C721" i="2"/>
  <c r="C720" i="2"/>
  <c r="C719" i="2"/>
  <c r="C718" i="2"/>
  <c r="C717" i="2"/>
  <c r="C716" i="2"/>
  <c r="C715" i="2"/>
  <c r="C714" i="2"/>
  <c r="C713" i="2"/>
  <c r="C712"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58" i="2"/>
  <c r="C757" i="2"/>
  <c r="C756" i="2"/>
  <c r="C755" i="2"/>
  <c r="C754" i="2"/>
  <c r="C753" i="2"/>
  <c r="C752" i="2"/>
  <c r="C751" i="2"/>
  <c r="C750" i="2"/>
  <c r="C749" i="2"/>
  <c r="C748" i="2"/>
  <c r="C747" i="2"/>
  <c r="C746" i="2"/>
  <c r="C745" i="2"/>
  <c r="C744" i="2"/>
  <c r="C743" i="2"/>
  <c r="C1222" i="2"/>
  <c r="C1220" i="2"/>
  <c r="C1217" i="2"/>
  <c r="C1216" i="2"/>
  <c r="C1215" i="2"/>
  <c r="C1214" i="2"/>
  <c r="C1213" i="2"/>
  <c r="C1212" i="2"/>
  <c r="C1211" i="2"/>
  <c r="C1210" i="2"/>
  <c r="C1209" i="2"/>
  <c r="C1208" i="2"/>
  <c r="C1207"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0" i="2"/>
  <c r="C999" i="2"/>
  <c r="C998" i="2"/>
  <c r="C997" i="2"/>
  <c r="C996" i="2"/>
  <c r="C995" i="2"/>
  <c r="C994" i="2"/>
  <c r="C993" i="2"/>
  <c r="C990" i="2"/>
  <c r="C975" i="2"/>
  <c r="C973" i="2"/>
  <c r="C972" i="2"/>
  <c r="C969" i="2"/>
  <c r="C966" i="2"/>
  <c r="C965" i="2"/>
  <c r="C964" i="2"/>
  <c r="C963" i="2"/>
  <c r="C962" i="2"/>
  <c r="C961" i="2"/>
  <c r="C960" i="2"/>
  <c r="C942" i="2"/>
  <c r="C941" i="2"/>
  <c r="C940" i="2"/>
  <c r="C939" i="2"/>
  <c r="C917" i="2"/>
  <c r="C915" i="2"/>
  <c r="C914" i="2"/>
  <c r="C907"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426" i="2"/>
  <c r="C425" i="2"/>
  <c r="C424" i="2"/>
  <c r="C423" i="2"/>
  <c r="C422" i="2"/>
  <c r="C421" i="2"/>
  <c r="C420" i="2"/>
  <c r="C419" i="2"/>
  <c r="C418" i="2"/>
  <c r="C417" i="2"/>
  <c r="C416" i="2"/>
  <c r="C410" i="2"/>
  <c r="C406" i="2"/>
  <c r="C401" i="2"/>
  <c r="C400" i="2"/>
  <c r="C399" i="2"/>
  <c r="C398" i="2"/>
  <c r="C397" i="2"/>
  <c r="C373" i="2"/>
  <c r="C372" i="2"/>
  <c r="C371" i="2"/>
  <c r="C370" i="2"/>
  <c r="C369" i="2"/>
  <c r="C368" i="2"/>
  <c r="C367" i="2"/>
  <c r="C366" i="2"/>
  <c r="C331" i="2"/>
  <c r="C330" i="2"/>
  <c r="C329" i="2"/>
  <c r="C328" i="2"/>
  <c r="C327" i="2"/>
  <c r="C326" i="2"/>
  <c r="C325" i="2"/>
  <c r="C324" i="2"/>
  <c r="C323" i="2"/>
  <c r="C322" i="2"/>
  <c r="C321" i="2"/>
  <c r="C320" i="2"/>
  <c r="C319" i="2"/>
  <c r="C318" i="2"/>
  <c r="C317" i="2"/>
  <c r="C316" i="2"/>
  <c r="C315" i="2"/>
  <c r="C314" i="2"/>
  <c r="C313" i="2"/>
  <c r="C856" i="2"/>
  <c r="C855" i="2"/>
  <c r="C854" i="2"/>
  <c r="C853" i="2"/>
  <c r="C852" i="2"/>
  <c r="C851" i="2"/>
  <c r="C8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5" i="2"/>
  <c r="C73" i="2"/>
  <c r="C72" i="2"/>
  <c r="C71" i="2"/>
  <c r="C70" i="2"/>
  <c r="C67" i="2"/>
  <c r="C64" i="2"/>
  <c r="C63" i="2"/>
  <c r="C62" i="2"/>
  <c r="C61" i="2"/>
  <c r="C60" i="2"/>
  <c r="C59" i="2"/>
  <c r="C58" i="2"/>
  <c r="C57" i="2"/>
  <c r="C56" i="2"/>
  <c r="C55" i="2"/>
  <c r="C54" i="2"/>
  <c r="C53" i="2"/>
  <c r="C52" i="2"/>
  <c r="C51" i="2"/>
  <c r="C50" i="2"/>
  <c r="C49" i="2"/>
  <c r="C48" i="2"/>
  <c r="C47" i="2"/>
  <c r="C46" i="2"/>
  <c r="C45" i="2"/>
  <c r="C38" i="2"/>
  <c r="C37" i="2"/>
  <c r="C34" i="2"/>
  <c r="C33" i="2"/>
  <c r="C32" i="2"/>
  <c r="C31" i="2"/>
  <c r="C30" i="2"/>
  <c r="C29" i="2"/>
  <c r="C28" i="2"/>
  <c r="C27" i="2"/>
</calcChain>
</file>

<file path=xl/sharedStrings.xml><?xml version="1.0" encoding="utf-8"?>
<sst xmlns="http://schemas.openxmlformats.org/spreadsheetml/2006/main" count="19705" uniqueCount="4021">
  <si>
    <t>Ever influenza immunisation</t>
  </si>
  <si>
    <t>Influenza immunisation in the past year</t>
  </si>
  <si>
    <t>Better than usual</t>
  </si>
  <si>
    <t>Same as usual</t>
  </si>
  <si>
    <t>Less than usual</t>
  </si>
  <si>
    <t>Much less than usual</t>
  </si>
  <si>
    <t xml:space="preserve">No more than usual </t>
  </si>
  <si>
    <t>Rather more than usual</t>
  </si>
  <si>
    <t>Much more than usual</t>
  </si>
  <si>
    <t>More so than usual</t>
  </si>
  <si>
    <t>Less useful than usual</t>
  </si>
  <si>
    <t>Much less useful than usual</t>
  </si>
  <si>
    <t>Less so than usual</t>
  </si>
  <si>
    <t>Much less capable than usual</t>
  </si>
  <si>
    <t>About the same as usual</t>
  </si>
  <si>
    <t>All of the time</t>
  </si>
  <si>
    <t>Most of the time</t>
  </si>
  <si>
    <t>Some of the time</t>
  </si>
  <si>
    <t>Nationality (3 categories)</t>
  </si>
  <si>
    <t>Quintile 4</t>
  </si>
  <si>
    <t>Quintile 5</t>
  </si>
  <si>
    <t>Antwerpen</t>
  </si>
  <si>
    <t>Vlaams Brabant</t>
  </si>
  <si>
    <t>West-Vlaanderen</t>
  </si>
  <si>
    <t>Oost-Vlaanderen</t>
  </si>
  <si>
    <t>Limburg</t>
  </si>
  <si>
    <t>Brabant Wallon</t>
  </si>
  <si>
    <t>Bruxelles/Brussel</t>
  </si>
  <si>
    <t>Hainaut</t>
  </si>
  <si>
    <t>Liège</t>
  </si>
  <si>
    <t>Luxembourg</t>
  </si>
  <si>
    <t>Namur</t>
  </si>
  <si>
    <t>Brussels' Region</t>
  </si>
  <si>
    <t>Flemish Region</t>
  </si>
  <si>
    <t>Other restriction explained</t>
  </si>
  <si>
    <t>Variable 
name</t>
  </si>
  <si>
    <t>Use of prescribed medicines in the past 2 weeks</t>
  </si>
  <si>
    <t>Use of non prescribed medicines in the past 2 weeks</t>
  </si>
  <si>
    <t>PA02</t>
  </si>
  <si>
    <t>PA04</t>
  </si>
  <si>
    <t>PA06</t>
  </si>
  <si>
    <t>Subjective health</t>
  </si>
  <si>
    <t>Chronic condition</t>
  </si>
  <si>
    <t>Long term limitation</t>
  </si>
  <si>
    <t>VA03, VA04</t>
  </si>
  <si>
    <t>Ever influenza immunisation (population at risk)</t>
  </si>
  <si>
    <t>Influenza immunisation in the past year (population at risk)</t>
  </si>
  <si>
    <t>Influenza immunisation in the last season (population at risk)</t>
  </si>
  <si>
    <t>Ever Influenza vaccine</t>
  </si>
  <si>
    <t>Month last Influenza vaccine</t>
  </si>
  <si>
    <t>Year last Influenza vaccine</t>
  </si>
  <si>
    <t>Ever Pneumococcus vaccine</t>
  </si>
  <si>
    <t>When last Pneumococcus vaccine</t>
  </si>
  <si>
    <t>Very good</t>
  </si>
  <si>
    <t>Good</t>
  </si>
  <si>
    <t>Fair</t>
  </si>
  <si>
    <t>Bad</t>
  </si>
  <si>
    <t>Very bad</t>
  </si>
  <si>
    <t>Yes, severely</t>
  </si>
  <si>
    <t>Good to very good</t>
  </si>
  <si>
    <t>Very bad to fair</t>
  </si>
  <si>
    <t>Less than one year ago</t>
  </si>
  <si>
    <t>One year ago or more but less than 2 years ago</t>
  </si>
  <si>
    <t>Two years ago or more</t>
  </si>
  <si>
    <t>Within past 12 months</t>
  </si>
  <si>
    <t>More than 1 year but not more than 2 years ago</t>
  </si>
  <si>
    <t>More than 2 years but not more than 3 years ago</t>
  </si>
  <si>
    <t>Proportion of past 12-months cannabis quitters in whole population</t>
  </si>
  <si>
    <t>ID01, ID03</t>
  </si>
  <si>
    <t>Never</t>
  </si>
  <si>
    <t>Pneumococcus immunisation in the past 5 years</t>
  </si>
  <si>
    <t>Pneumococcus immunisation in the past 5 years (at risk)</t>
  </si>
  <si>
    <t>Ever used cannabis</t>
  </si>
  <si>
    <t>Past 12-months prevalence of cannabis use</t>
  </si>
  <si>
    <t>Cannabis use in the past 12 months</t>
  </si>
  <si>
    <t>Cannabis use in the past 30 days</t>
  </si>
  <si>
    <t>Past 30 days prevalence of cannabis use</t>
  </si>
  <si>
    <t>Frequency of cannabis use in past 30 days consumers</t>
  </si>
  <si>
    <t>Past 12 months prevalence of taking a drug other than cannabis</t>
  </si>
  <si>
    <t>HO01</t>
  </si>
  <si>
    <t>HO02</t>
  </si>
  <si>
    <t>HO07</t>
  </si>
  <si>
    <t>HO08</t>
  </si>
  <si>
    <t>ID01</t>
  </si>
  <si>
    <t>ID02</t>
  </si>
  <si>
    <t>ID03</t>
  </si>
  <si>
    <t>ID05</t>
  </si>
  <si>
    <t>ID06</t>
  </si>
  <si>
    <t>ID0701</t>
  </si>
  <si>
    <t>ID0702</t>
  </si>
  <si>
    <t>ID0703</t>
  </si>
  <si>
    <t>ID0704</t>
  </si>
  <si>
    <t>ID0705</t>
  </si>
  <si>
    <t>ID0706</t>
  </si>
  <si>
    <t>ID0707</t>
  </si>
  <si>
    <t>ID0708</t>
  </si>
  <si>
    <t>ID0709</t>
  </si>
  <si>
    <t>IL01</t>
  </si>
  <si>
    <t>IL02</t>
  </si>
  <si>
    <t>IL03</t>
  </si>
  <si>
    <t>IL04</t>
  </si>
  <si>
    <t>IL05</t>
  </si>
  <si>
    <t>IL06</t>
  </si>
  <si>
    <t>IL07</t>
  </si>
  <si>
    <t>IL08</t>
  </si>
  <si>
    <t>IL09</t>
  </si>
  <si>
    <t>IL10</t>
  </si>
  <si>
    <t>IL11</t>
  </si>
  <si>
    <t>IL12</t>
  </si>
  <si>
    <t>IL13</t>
  </si>
  <si>
    <t>IL14</t>
  </si>
  <si>
    <t>IL15</t>
  </si>
  <si>
    <t>IL16</t>
  </si>
  <si>
    <t>IL18</t>
  </si>
  <si>
    <t>IL20</t>
  </si>
  <si>
    <t>Someone smokes inside home every day or almost every day</t>
  </si>
  <si>
    <t>DR01</t>
  </si>
  <si>
    <t>DR03</t>
  </si>
  <si>
    <t>DR05</t>
  </si>
  <si>
    <t xml:space="preserve">Availability of data </t>
  </si>
  <si>
    <t>x</t>
  </si>
  <si>
    <t>DR02</t>
  </si>
  <si>
    <t>DR04</t>
  </si>
  <si>
    <t>Feel worn out</t>
  </si>
  <si>
    <t>Feel tired</t>
  </si>
  <si>
    <t>Reported depression in the past 12 months</t>
  </si>
  <si>
    <t>Health practitionner consulted for depression in the past 12 months</t>
  </si>
  <si>
    <t>Use of medicine for depression in the past 12 months</t>
  </si>
  <si>
    <t>Use of psychotherapy for depression in the past 12 months</t>
  </si>
  <si>
    <t>Household cluster</t>
  </si>
  <si>
    <t>Age group of reference person  (5-year categories)</t>
  </si>
  <si>
    <t>Age group of reference person  (9 categories)</t>
  </si>
  <si>
    <t xml:space="preserve">Age of reference person </t>
  </si>
  <si>
    <t>Module</t>
  </si>
  <si>
    <t>1.1. Interview related information</t>
  </si>
  <si>
    <t>1.2. Demographic information</t>
  </si>
  <si>
    <t>1.4. Information on the selected person and the respondent</t>
  </si>
  <si>
    <t>1.5. Education</t>
  </si>
  <si>
    <t>1.6. Employment</t>
  </si>
  <si>
    <t>1.7. Income</t>
  </si>
  <si>
    <t>1.8. Housing</t>
  </si>
  <si>
    <t>2.1. Perceived health</t>
  </si>
  <si>
    <t>2.2. Chronic diseases</t>
  </si>
  <si>
    <t>Chapter</t>
  </si>
  <si>
    <t>1. BACKGROUND CHARACTERISTICS</t>
  </si>
  <si>
    <t>2. HEALTH AND WELBEING</t>
  </si>
  <si>
    <t>1.3. Household characteristics</t>
  </si>
  <si>
    <t>Availability of data</t>
  </si>
  <si>
    <t>2.6. Health related quality of life</t>
  </si>
  <si>
    <t>2.7. Absence of work due to personal health problems</t>
  </si>
  <si>
    <t>CHAPTER</t>
  </si>
  <si>
    <t>MODULE</t>
  </si>
  <si>
    <t>Highlighted in blue: variables based on information from CAPI interview</t>
  </si>
  <si>
    <t>QL01</t>
  </si>
  <si>
    <t>QL02</t>
  </si>
  <si>
    <t>QL03</t>
  </si>
  <si>
    <t>QL04</t>
  </si>
  <si>
    <t>QL05</t>
  </si>
  <si>
    <t>QL01-QL05</t>
  </si>
  <si>
    <t>Reporting any problem in mobility</t>
  </si>
  <si>
    <t>Reporting any problem in self-care</t>
  </si>
  <si>
    <t>Reporting any problem in the performance of the usual activities</t>
  </si>
  <si>
    <t>Reporting any pain/discomfort</t>
  </si>
  <si>
    <t>Reporting any anxiety/depression</t>
  </si>
  <si>
    <t xml:space="preserve">Reporting no problems </t>
  </si>
  <si>
    <t>Problem in mobility</t>
  </si>
  <si>
    <t>Problem in self-care</t>
  </si>
  <si>
    <t>Problem in the performance of the usual activities</t>
  </si>
  <si>
    <t>Pain/discomfort</t>
  </si>
  <si>
    <t>Anxiety/depression</t>
  </si>
  <si>
    <t xml:space="preserve">Problem in mobility </t>
  </si>
  <si>
    <t xml:space="preserve">Reporting any problem in mobility </t>
  </si>
  <si>
    <t xml:space="preserve">I have no problems in walking about      </t>
  </si>
  <si>
    <t xml:space="preserve">I have slight problems in walking about     </t>
  </si>
  <si>
    <t xml:space="preserve">I have moderate problems in walking about     </t>
  </si>
  <si>
    <t xml:space="preserve">I have severe problems in walking about     </t>
  </si>
  <si>
    <t xml:space="preserve">I am unable to walk about      </t>
  </si>
  <si>
    <t xml:space="preserve">Problem in self-care </t>
  </si>
  <si>
    <t xml:space="preserve">I have no problems washing or dressing myself    </t>
  </si>
  <si>
    <t xml:space="preserve">I have slight problems washing or dressing myself    </t>
  </si>
  <si>
    <t xml:space="preserve">I have moderate problems washing or dressing myself   </t>
  </si>
  <si>
    <t xml:space="preserve">I have severe problems washing or dressing myself   </t>
  </si>
  <si>
    <t xml:space="preserve">I am unable to wash or dress myself   </t>
  </si>
  <si>
    <t xml:space="preserve">I have no problems doing my usual activities    </t>
  </si>
  <si>
    <t xml:space="preserve">I have slight problems doing my usual activities    </t>
  </si>
  <si>
    <t xml:space="preserve">I have moderate problems doing my usual activities   </t>
  </si>
  <si>
    <t xml:space="preserve">I have severe problems doing my usual activities    </t>
  </si>
  <si>
    <t xml:space="preserve">I am unable to do my usual activities     </t>
  </si>
  <si>
    <t>Pain/Discomfort</t>
  </si>
  <si>
    <t xml:space="preserve">Anxiety/Depression </t>
  </si>
  <si>
    <t xml:space="preserve">I have no pain or discomfort       </t>
  </si>
  <si>
    <t xml:space="preserve">I have slight pain or discomfort      </t>
  </si>
  <si>
    <t xml:space="preserve">I have moderate pain or discomfort      </t>
  </si>
  <si>
    <t xml:space="preserve">I have severe pain or discomfort      </t>
  </si>
  <si>
    <t xml:space="preserve">I have extreme pain or discomfort    </t>
  </si>
  <si>
    <t xml:space="preserve">I am not anxious or depressed      </t>
  </si>
  <si>
    <t xml:space="preserve">I am slightly anxious or depressed      </t>
  </si>
  <si>
    <t xml:space="preserve">I am moderately anxious or depressed     </t>
  </si>
  <si>
    <t xml:space="preserve">I am severely anxious or depressed      </t>
  </si>
  <si>
    <t xml:space="preserve">I am extremely anxious or depressed     </t>
  </si>
  <si>
    <t xml:space="preserve">Reporting no health problems </t>
  </si>
  <si>
    <t>variable value (EQ5D score)</t>
  </si>
  <si>
    <t xml:space="preserve">Health-related quality of life score </t>
  </si>
  <si>
    <t>SO03 - SO05</t>
  </si>
  <si>
    <t>Quality of social support (binary)</t>
  </si>
  <si>
    <t>Suicidal ideation in the past 12 months</t>
  </si>
  <si>
    <t>Lifetime suicide attempt(s)</t>
  </si>
  <si>
    <t>Suicide attempt in the past 12 months</t>
  </si>
  <si>
    <t>HC04</t>
  </si>
  <si>
    <t>SO01</t>
  </si>
  <si>
    <t>SO02</t>
  </si>
  <si>
    <t>SO03</t>
  </si>
  <si>
    <t>SO04</t>
  </si>
  <si>
    <t>SO05</t>
  </si>
  <si>
    <t>SP01</t>
  </si>
  <si>
    <t>SP02</t>
  </si>
  <si>
    <t>TA01</t>
  </si>
  <si>
    <t>TA02</t>
  </si>
  <si>
    <t>AC02</t>
  </si>
  <si>
    <t>AC04</t>
  </si>
  <si>
    <t>Postponement medical care</t>
  </si>
  <si>
    <t>Postponement dental care</t>
  </si>
  <si>
    <t>Postponement prescribed medications</t>
  </si>
  <si>
    <t>Postponement glasses</t>
  </si>
  <si>
    <t>Postponement mental health care</t>
  </si>
  <si>
    <t>ET01, ET02</t>
  </si>
  <si>
    <t>Being a daytime student</t>
  </si>
  <si>
    <t>Highest diploma</t>
  </si>
  <si>
    <t>Age when ending studies</t>
  </si>
  <si>
    <t>Academic education</t>
  </si>
  <si>
    <t>Post academic training</t>
  </si>
  <si>
    <t>Doctorate</t>
  </si>
  <si>
    <t xml:space="preserve">Visit to an osteopath in the past 12 months </t>
  </si>
  <si>
    <t>Very easy</t>
  </si>
  <si>
    <t>AL02</t>
  </si>
  <si>
    <t xml:space="preserve">Do not know </t>
  </si>
  <si>
    <t>Do not know what it is</t>
  </si>
  <si>
    <t>Last contact</t>
  </si>
  <si>
    <t>Before last contact</t>
  </si>
  <si>
    <t>Third last contact</t>
  </si>
  <si>
    <t>Last hospitalisation</t>
  </si>
  <si>
    <t>Before last hospitalisation</t>
  </si>
  <si>
    <t>Third last hospitalisation</t>
  </si>
  <si>
    <t>I'm blind or cannot see at all</t>
  </si>
  <si>
    <t>I'm completely deaf</t>
  </si>
  <si>
    <t>Yes, some difficulty</t>
  </si>
  <si>
    <t>Yes, a lot of difficulty</t>
  </si>
  <si>
    <t>Able to make ends meet with available household income</t>
  </si>
  <si>
    <t>Other type of dwelling</t>
  </si>
  <si>
    <t>Year since person lived in residence for elderly people</t>
  </si>
  <si>
    <t>Weight of household within the sample</t>
  </si>
  <si>
    <t>ET01, ET02, ET03, HC02, HC03, National Register</t>
  </si>
  <si>
    <t>IN01</t>
  </si>
  <si>
    <t>PR01, PR02</t>
  </si>
  <si>
    <t>PR05, PR06</t>
  </si>
  <si>
    <t>Based on
question</t>
  </si>
  <si>
    <t>AC01</t>
  </si>
  <si>
    <t>Rank number of contact with GP in the past 2 months</t>
  </si>
  <si>
    <t>Rank number of contact with specialist in the past 2 months</t>
  </si>
  <si>
    <t xml:space="preserve">SC01 </t>
  </si>
  <si>
    <t>VA06</t>
  </si>
  <si>
    <t>Smokers are asked to refrain from smoking inside the dwelling</t>
  </si>
  <si>
    <t>Smoking is allowed in certain rooms only</t>
  </si>
  <si>
    <t>Smoking is restricted in the presence of young children</t>
  </si>
  <si>
    <t>Other restriction</t>
  </si>
  <si>
    <t xml:space="preserve">Day patient hospitalisations in the past 12 months </t>
  </si>
  <si>
    <t>AL05</t>
  </si>
  <si>
    <t>AL06</t>
  </si>
  <si>
    <t>AL07</t>
  </si>
  <si>
    <t>AL08</t>
  </si>
  <si>
    <t>Number of times (day patient hospitalisation)</t>
  </si>
  <si>
    <t>1 time</t>
  </si>
  <si>
    <t>55-59 yrs</t>
  </si>
  <si>
    <t>60-64 yrs</t>
  </si>
  <si>
    <t>65-69 yrs</t>
  </si>
  <si>
    <t>70-74 yrs</t>
  </si>
  <si>
    <t>75-79 yrs</t>
  </si>
  <si>
    <t>80-84 yrs</t>
  </si>
  <si>
    <t>85+ yrs</t>
  </si>
  <si>
    <t>25-34 yrs</t>
  </si>
  <si>
    <t>35-44 yrs</t>
  </si>
  <si>
    <t>45-54 yrs</t>
  </si>
  <si>
    <t>55-64 yrs</t>
  </si>
  <si>
    <t>65-74 yrs</t>
  </si>
  <si>
    <t>75+ yrs</t>
  </si>
  <si>
    <t>75-84 yrs</t>
  </si>
  <si>
    <t>not applicable</t>
  </si>
  <si>
    <t>&lt; 6 months ago</t>
  </si>
  <si>
    <t>6 to &lt; 12 months ago</t>
  </si>
  <si>
    <t>&gt; 12 months ago</t>
  </si>
  <si>
    <t>Never had a contact</t>
  </si>
  <si>
    <t>Do not know</t>
  </si>
  <si>
    <t>Once a day</t>
  </si>
  <si>
    <t xml:space="preserve">Yes </t>
  </si>
  <si>
    <t>Very difficult</t>
  </si>
  <si>
    <t>&lt; 12 months ago</t>
  </si>
  <si>
    <t>12 months ago or longer</t>
  </si>
  <si>
    <t>Man</t>
  </si>
  <si>
    <t>Woman</t>
  </si>
  <si>
    <t>Single (never married)</t>
  </si>
  <si>
    <t>Maried or legally cohabiting</t>
  </si>
  <si>
    <t>Widow(er) (not remarried)</t>
  </si>
  <si>
    <t xml:space="preserve">Divorced (not remarried) </t>
  </si>
  <si>
    <t>Belgian</t>
  </si>
  <si>
    <t>Non Belgian - EU</t>
  </si>
  <si>
    <t>Non-Belgian - non EU</t>
  </si>
  <si>
    <t>Single</t>
  </si>
  <si>
    <t>One parent with child(ren)</t>
  </si>
  <si>
    <t>Couple with child(ren)</t>
  </si>
  <si>
    <t>Couple without child(ren)</t>
  </si>
  <si>
    <t>Other or unknown</t>
  </si>
  <si>
    <t>No anwer</t>
  </si>
  <si>
    <t>Highlighted in green: variables based on information from self questionnaire</t>
  </si>
  <si>
    <t>Some concern and interest</t>
  </si>
  <si>
    <t>Uncertain</t>
  </si>
  <si>
    <t>Little concern and interest</t>
  </si>
  <si>
    <t>Other</t>
  </si>
  <si>
    <t>2-4 times</t>
  </si>
  <si>
    <t>5 times or more</t>
  </si>
  <si>
    <t>Identification number of respondent</t>
  </si>
  <si>
    <t>Participated to survey</t>
  </si>
  <si>
    <t>Last time specialist was contacted</t>
  </si>
  <si>
    <t>Obesity in the adult population (BMI&gt;=30)</t>
  </si>
  <si>
    <t>Num</t>
  </si>
  <si>
    <t>Char</t>
  </si>
  <si>
    <t>Highest educational level within the household</t>
  </si>
  <si>
    <t>Gender</t>
  </si>
  <si>
    <t>Age group (5 categories)</t>
  </si>
  <si>
    <t>Age group (8 categories)</t>
  </si>
  <si>
    <t>Age group (9 categories)</t>
  </si>
  <si>
    <t>Age group (5-year categories)</t>
  </si>
  <si>
    <t>Household composition</t>
  </si>
  <si>
    <t>Equivalent household income (quintiles based on Belgian population)</t>
  </si>
  <si>
    <t>Number of household members</t>
  </si>
  <si>
    <t>Ever thought of committing suicide</t>
  </si>
  <si>
    <t xml:space="preserve">Thought of committing suicide in the past 12 months </t>
  </si>
  <si>
    <t>Number of cigars/cigarillos smoked daily</t>
  </si>
  <si>
    <t>Number of pipes of tobacco smoked daily</t>
  </si>
  <si>
    <t>Number of water pipes episodes daily</t>
  </si>
  <si>
    <t>Type of other products smoked daily</t>
  </si>
  <si>
    <t>Lifetime attempt of quitting smoking in daily smokers</t>
  </si>
  <si>
    <t>HE04</t>
  </si>
  <si>
    <t xml:space="preserve">No </t>
  </si>
  <si>
    <t>Able to concentrate</t>
  </si>
  <si>
    <t>Loss of sleep over worry</t>
  </si>
  <si>
    <t>Feel useful</t>
  </si>
  <si>
    <t>Able to make decisions</t>
  </si>
  <si>
    <t>Feel under strain</t>
  </si>
  <si>
    <t>Cannot overcome difficulties</t>
  </si>
  <si>
    <t>Able to enjoy activities</t>
  </si>
  <si>
    <t>Able to face up to problems</t>
  </si>
  <si>
    <t>Feel unhappy-depressed</t>
  </si>
  <si>
    <t>Loss of self-confidence</t>
  </si>
  <si>
    <t>Feel worthless</t>
  </si>
  <si>
    <t>Feel reasonably happy</t>
  </si>
  <si>
    <t>Mean score of positive mental health (SF-36 Vitality Index)</t>
  </si>
  <si>
    <t>Age at first cannabis consumption</t>
  </si>
  <si>
    <t>Proportion of past 12-months quitters among ever cannabis users</t>
  </si>
  <si>
    <t>Lifetime prevalence of taking a drug other than cannabis</t>
  </si>
  <si>
    <t>Good subjective health</t>
  </si>
  <si>
    <t>Bad subjective health</t>
  </si>
  <si>
    <t>Broad and correct knowledge about HIV</t>
  </si>
  <si>
    <t>Having already been tested for HIV</t>
  </si>
  <si>
    <t>AC03</t>
  </si>
  <si>
    <t>Reason why a proxy was used</t>
  </si>
  <si>
    <t>Other reason</t>
  </si>
  <si>
    <t>Based on question(s)</t>
  </si>
  <si>
    <t>HO04</t>
  </si>
  <si>
    <t>DR06</t>
  </si>
  <si>
    <t>DR07</t>
  </si>
  <si>
    <t>DR08</t>
  </si>
  <si>
    <t>DR09</t>
  </si>
  <si>
    <t>HC02, HC03</t>
  </si>
  <si>
    <t>Frequency of tooth brushing</t>
  </si>
  <si>
    <t>Last contact with dentist/orthodontist</t>
  </si>
  <si>
    <t>Past 12 months frequency of alcohol consumption</t>
  </si>
  <si>
    <t>Use of antidepressants in the past 24 hours</t>
  </si>
  <si>
    <t>HO03</t>
  </si>
  <si>
    <t>Moderate dependency</t>
  </si>
  <si>
    <t>Low dependency</t>
  </si>
  <si>
    <t>Very low dependency</t>
  </si>
  <si>
    <t>Five years ago or more</t>
  </si>
  <si>
    <t>More than 5 years ago</t>
  </si>
  <si>
    <t>Less than monthly</t>
  </si>
  <si>
    <t>Monthly</t>
  </si>
  <si>
    <t>Weekly</t>
  </si>
  <si>
    <t>10 to 19 days</t>
  </si>
  <si>
    <t>4 to 9 days</t>
  </si>
  <si>
    <t>1 to 3 days</t>
  </si>
  <si>
    <t>Not at all</t>
  </si>
  <si>
    <t>A little bit</t>
  </si>
  <si>
    <t>Moderately</t>
  </si>
  <si>
    <t>Quite a bit</t>
  </si>
  <si>
    <t>Extremely</t>
  </si>
  <si>
    <t>No answer</t>
  </si>
  <si>
    <t>Yes</t>
  </si>
  <si>
    <t>No</t>
  </si>
  <si>
    <t>Not applicable</t>
  </si>
  <si>
    <t>Income from work (as imployee or self-employed)</t>
  </si>
  <si>
    <t>Unemployment benefits</t>
  </si>
  <si>
    <t>Old-age pension or survivor's benefits</t>
  </si>
  <si>
    <t>Sickness or disability benefits</t>
  </si>
  <si>
    <t>Social support (OCMW/CPAS)</t>
  </si>
  <si>
    <t>Family - child(ren) related allowances</t>
  </si>
  <si>
    <t>Education related allowance</t>
  </si>
  <si>
    <t>Other regular benefits (rental income, annuity)</t>
  </si>
  <si>
    <t>Frequency of social contacts</t>
  </si>
  <si>
    <t>Quality of social support</t>
  </si>
  <si>
    <t>Eating at least 2 portions fruit daily</t>
  </si>
  <si>
    <t>Body Mass Index - adults (continuous variable)</t>
  </si>
  <si>
    <t>Body Mass Index - adults (categorical variable)</t>
  </si>
  <si>
    <t>Overweight in the adult population (BMI&gt;=25)</t>
  </si>
  <si>
    <t>Underweight in the adult population (BMI&lt;18,5)</t>
  </si>
  <si>
    <t>Overweight in youngsters (2-17 years)</t>
  </si>
  <si>
    <t>Obesity in youngsters (2-17 years)</t>
  </si>
  <si>
    <t>Handicap in mobility</t>
  </si>
  <si>
    <t>PR04</t>
  </si>
  <si>
    <t>Rank number of contact with emergency department in the past 2 months</t>
  </si>
  <si>
    <t>Value</t>
  </si>
  <si>
    <t>Value label</t>
  </si>
  <si>
    <t>Rural</t>
  </si>
  <si>
    <t>Annoyance at home: at least one of the listed environmental condition(s)</t>
  </si>
  <si>
    <t xml:space="preserve">Leisure time physical activity </t>
  </si>
  <si>
    <t>Rank order of medicine in questionnaire</t>
  </si>
  <si>
    <t>Less than 1 month ago</t>
  </si>
  <si>
    <t>Year of the survey</t>
  </si>
  <si>
    <t>Households where smoking occurs inside the dwelling on most days</t>
  </si>
  <si>
    <t>MA10</t>
  </si>
  <si>
    <t>MA11</t>
  </si>
  <si>
    <t>MA0101</t>
  </si>
  <si>
    <t>MA0105</t>
  </si>
  <si>
    <t>MA0121</t>
  </si>
  <si>
    <t>xxx</t>
  </si>
  <si>
    <t>Belgium</t>
  </si>
  <si>
    <t>Poor support</t>
  </si>
  <si>
    <t xml:space="preserve">Inpatient hospitalisations in the past 12 months </t>
  </si>
  <si>
    <t>EM01</t>
  </si>
  <si>
    <t>EM02</t>
  </si>
  <si>
    <t>EM03</t>
  </si>
  <si>
    <t>EM04</t>
  </si>
  <si>
    <t>EM05</t>
  </si>
  <si>
    <t>ET01</t>
  </si>
  <si>
    <t>ET02</t>
  </si>
  <si>
    <t>ET03</t>
  </si>
  <si>
    <t>GP01</t>
  </si>
  <si>
    <t>GP03</t>
  </si>
  <si>
    <t>HC01</t>
  </si>
  <si>
    <t>HC05</t>
  </si>
  <si>
    <t>HC06</t>
  </si>
  <si>
    <t>HC07</t>
  </si>
  <si>
    <t>HE0201</t>
  </si>
  <si>
    <t>HE0202</t>
  </si>
  <si>
    <t>HE0203</t>
  </si>
  <si>
    <t>HE0204</t>
  </si>
  <si>
    <t>HE0205</t>
  </si>
  <si>
    <t>HI03</t>
  </si>
  <si>
    <t>HI04</t>
  </si>
  <si>
    <t>HI0101</t>
  </si>
  <si>
    <t>HI0102</t>
  </si>
  <si>
    <t>HI0103</t>
  </si>
  <si>
    <t>HI0104</t>
  </si>
  <si>
    <t>Less than 5 years ago</t>
  </si>
  <si>
    <t>Use of anti-depressors in the past 2 weeks</t>
  </si>
  <si>
    <t>Use of psychotropic medicine in the past 2 weeks</t>
  </si>
  <si>
    <t>Severity bodily pain in past 4 weeks - 6 categories</t>
  </si>
  <si>
    <t>Ever smokers</t>
  </si>
  <si>
    <t>Daily smokers</t>
  </si>
  <si>
    <t>Number of years of daily smoking</t>
  </si>
  <si>
    <t>Annoyance at home: vibrations from road, train, airplane traffic or factory</t>
  </si>
  <si>
    <t>Annoyance at home: noise from train traffic</t>
  </si>
  <si>
    <t>Annoyance at home: noise from airplane traffic</t>
  </si>
  <si>
    <t>Annoyance at home: noise from nearby factory, workshop</t>
  </si>
  <si>
    <t>Annoyance at home: noise from neighbours (voices, dogs, children)</t>
  </si>
  <si>
    <t>Body height in centimetres</t>
  </si>
  <si>
    <t>PI01, PI02</t>
  </si>
  <si>
    <t>SF-36 score bodily pain</t>
  </si>
  <si>
    <t>Moderate to very severe bodily pain in past 4 weeks</t>
  </si>
  <si>
    <t>Interference pain in normal work in past 4 weeks - 5 categories</t>
  </si>
  <si>
    <t>Overweight (25,0-29,9)</t>
  </si>
  <si>
    <t>Obese (30+)</t>
  </si>
  <si>
    <t>Very mild</t>
  </si>
  <si>
    <t>Mild</t>
  </si>
  <si>
    <t>Moderate</t>
  </si>
  <si>
    <t>Severe</t>
  </si>
  <si>
    <t>A little of the time</t>
  </si>
  <si>
    <t>None of the time</t>
  </si>
  <si>
    <t>Contact with dentist in past 12 months</t>
  </si>
  <si>
    <t>Quintile 1</t>
  </si>
  <si>
    <t>Quintile 2</t>
  </si>
  <si>
    <t>Quintile 3</t>
  </si>
  <si>
    <t>Province of residence</t>
  </si>
  <si>
    <t>Stratum</t>
  </si>
  <si>
    <t>Region of residence</t>
  </si>
  <si>
    <t>Level of urbanization (morphologic and functional)</t>
  </si>
  <si>
    <t>Number of times (daypatient hospitalisation)</t>
  </si>
  <si>
    <t>Regular GP</t>
  </si>
  <si>
    <t>Last contact with GP</t>
  </si>
  <si>
    <t>IL17</t>
  </si>
  <si>
    <t>Wearing glasses or contact lenses</t>
  </si>
  <si>
    <t>Seeing ones face at 4 meters distance</t>
  </si>
  <si>
    <t>Wearing hearing aid</t>
  </si>
  <si>
    <t>MA0221</t>
  </si>
  <si>
    <t>Able to get in and out a bed</t>
  </si>
  <si>
    <t>Able to get in and out a chair</t>
  </si>
  <si>
    <t>Able to dress and undress</t>
  </si>
  <si>
    <t>Able to take a bad or shower</t>
  </si>
  <si>
    <t>Able to wash hands and face</t>
  </si>
  <si>
    <t xml:space="preserve">Able to use toilets </t>
  </si>
  <si>
    <t>IL19</t>
  </si>
  <si>
    <t>Annoyance at home: vibrations from road, train, airplane traffic or factory (binary)</t>
  </si>
  <si>
    <t>Annoyance at home: noise from road traffic (binary)</t>
  </si>
  <si>
    <t>Annoyance at home: noise from train traffic (binary)</t>
  </si>
  <si>
    <t>Annoyance at home: noise from airplane traffic (binary)</t>
  </si>
  <si>
    <t>Annoyance at home: noise from nearby factory, workshop (binary)</t>
  </si>
  <si>
    <t>Annoyance at home: noise from neighbours (voices, dogs, children) (binary)</t>
  </si>
  <si>
    <t>Very</t>
  </si>
  <si>
    <t>Slightly</t>
  </si>
  <si>
    <t>Body weight in kg</t>
  </si>
  <si>
    <t>Ever cervical smear</t>
  </si>
  <si>
    <t>When last cervical smear</t>
  </si>
  <si>
    <t>TA03</t>
  </si>
  <si>
    <t>TA04</t>
  </si>
  <si>
    <t>TA05</t>
  </si>
  <si>
    <t>TA08</t>
  </si>
  <si>
    <t>TA13</t>
  </si>
  <si>
    <t>TA14</t>
  </si>
  <si>
    <t>VA01</t>
  </si>
  <si>
    <t>VA03</t>
  </si>
  <si>
    <t>VA04</t>
  </si>
  <si>
    <t>VA05</t>
  </si>
  <si>
    <t xml:space="preserve"> </t>
  </si>
  <si>
    <t>Other diploma</t>
  </si>
  <si>
    <t>No diploma</t>
  </si>
  <si>
    <t>No diploma or primary education</t>
  </si>
  <si>
    <t>Lower secondary</t>
  </si>
  <si>
    <t>Higher secondary</t>
  </si>
  <si>
    <t xml:space="preserve">Higher </t>
  </si>
  <si>
    <t>A paid job at this moment</t>
  </si>
  <si>
    <t>Current non employment status</t>
  </si>
  <si>
    <t>Ever had paid job</t>
  </si>
  <si>
    <t>Mammography in the past 2 years (women only)</t>
  </si>
  <si>
    <t>Time since last mammography (women only)</t>
  </si>
  <si>
    <t>Cervix smear test in the past 3 years (women only)</t>
  </si>
  <si>
    <t>Fecal occult blood test in the past 2 years</t>
  </si>
  <si>
    <t xml:space="preserve">Time since last fecal occult blood test </t>
  </si>
  <si>
    <t>Several times</t>
  </si>
  <si>
    <t>Once</t>
  </si>
  <si>
    <t>Daily smoker</t>
  </si>
  <si>
    <t>Occasional smoker</t>
  </si>
  <si>
    <t>Former smoker</t>
  </si>
  <si>
    <t>Never smoked</t>
  </si>
  <si>
    <t>Current smoking status</t>
  </si>
  <si>
    <t>Within 5 minutes</t>
  </si>
  <si>
    <t>Within 6 to 30 minutes</t>
  </si>
  <si>
    <t>Within 31 to 60 minutes</t>
  </si>
  <si>
    <t>After 60 minutes</t>
  </si>
  <si>
    <t>Strong dependency</t>
  </si>
  <si>
    <t>Feel full of life</t>
  </si>
  <si>
    <t>Have lots of energy</t>
  </si>
  <si>
    <t>Variable name</t>
  </si>
  <si>
    <t>Format</t>
  </si>
  <si>
    <t>Variable label</t>
  </si>
  <si>
    <t>Gender of reference person</t>
  </si>
  <si>
    <t>HE03</t>
  </si>
  <si>
    <t>IN04</t>
  </si>
  <si>
    <t>LO01</t>
  </si>
  <si>
    <t>Age group of reference person (5 categories)</t>
  </si>
  <si>
    <t>Age group of reference person (8 categories)</t>
  </si>
  <si>
    <t>Yes, less than 1 week ago</t>
  </si>
  <si>
    <t>Contact with GP in past 12 months</t>
  </si>
  <si>
    <t>NH01</t>
  </si>
  <si>
    <t>NH02</t>
  </si>
  <si>
    <t>NH03</t>
  </si>
  <si>
    <t>NH04</t>
  </si>
  <si>
    <t>NH06</t>
  </si>
  <si>
    <t>NH07</t>
  </si>
  <si>
    <t>NH08</t>
  </si>
  <si>
    <t>NH09</t>
  </si>
  <si>
    <t>NH10</t>
  </si>
  <si>
    <t>NH11</t>
  </si>
  <si>
    <t>NR02</t>
  </si>
  <si>
    <t>NR03</t>
  </si>
  <si>
    <t>NS01</t>
  </si>
  <si>
    <t>NS02</t>
  </si>
  <si>
    <t>PA01</t>
  </si>
  <si>
    <t>PA03</t>
  </si>
  <si>
    <t>PA05</t>
  </si>
  <si>
    <t>PA08</t>
  </si>
  <si>
    <t>PI01</t>
  </si>
  <si>
    <t>PI02</t>
  </si>
  <si>
    <t>PR01</t>
  </si>
  <si>
    <t>PR02</t>
  </si>
  <si>
    <t>PR03</t>
  </si>
  <si>
    <t>PR05</t>
  </si>
  <si>
    <t>PR06</t>
  </si>
  <si>
    <t>SC02</t>
  </si>
  <si>
    <t>SC03</t>
  </si>
  <si>
    <t>SC04</t>
  </si>
  <si>
    <t>SC05</t>
  </si>
  <si>
    <t>SH01</t>
  </si>
  <si>
    <t>SH02</t>
  </si>
  <si>
    <t>SH03</t>
  </si>
  <si>
    <t>Mean GHQ-12 score of psychological distress</t>
  </si>
  <si>
    <t>Psychological distress (GHQ score 2+)</t>
  </si>
  <si>
    <t>Probable mental disorder (GHQ score 4+)</t>
  </si>
  <si>
    <t>Lifetime suicidal ideation</t>
  </si>
  <si>
    <t>Date of interview</t>
  </si>
  <si>
    <t>Weight of individual within the sample</t>
  </si>
  <si>
    <t>0-14 yrs</t>
  </si>
  <si>
    <t>15-24 yrs</t>
  </si>
  <si>
    <t>25-44 yrs</t>
  </si>
  <si>
    <t>45-64 yrs</t>
  </si>
  <si>
    <t>65+ yrs</t>
  </si>
  <si>
    <t>0-4 yrs</t>
  </si>
  <si>
    <t>5-9 yrs</t>
  </si>
  <si>
    <t>Need to cut down alcohol consumption</t>
  </si>
  <si>
    <t>Annoyed by criticizism about drinking</t>
  </si>
  <si>
    <t>Feeling guilty about drinking</t>
  </si>
  <si>
    <t>Age at start of drinking alcohol</t>
  </si>
  <si>
    <t>Injured in a road traffic accident in the past 12 months</t>
  </si>
  <si>
    <t>No information</t>
  </si>
  <si>
    <t>variable value</t>
  </si>
  <si>
    <t>Severity of handicap in mobility</t>
  </si>
  <si>
    <t>AL01</t>
  </si>
  <si>
    <t>AL04</t>
  </si>
  <si>
    <t>Face to face questionnaire completed</t>
  </si>
  <si>
    <t>GP02</t>
  </si>
  <si>
    <t>4 to 6 times a week</t>
  </si>
  <si>
    <t>1 to 3 times a week</t>
  </si>
  <si>
    <t>Less than once a week</t>
  </si>
  <si>
    <t>10-14 yrs</t>
  </si>
  <si>
    <t>15-19 yrs</t>
  </si>
  <si>
    <t>20-24 yrs</t>
  </si>
  <si>
    <t>25-29 yrs</t>
  </si>
  <si>
    <t>30-34 yrs</t>
  </si>
  <si>
    <t>35-39 yrs</t>
  </si>
  <si>
    <t>40-44 yrs</t>
  </si>
  <si>
    <t>No concern and interest</t>
  </si>
  <si>
    <t>Easy</t>
  </si>
  <si>
    <t>Possible</t>
  </si>
  <si>
    <t>Difficult</t>
  </si>
  <si>
    <t xml:space="preserve">At least once a week  </t>
  </si>
  <si>
    <t xml:space="preserve">Less than once a week </t>
  </si>
  <si>
    <t>Poor  support</t>
  </si>
  <si>
    <t>Strong support</t>
  </si>
  <si>
    <t>HE01</t>
  </si>
  <si>
    <t xml:space="preserve">Annoyance at home: air pollution </t>
  </si>
  <si>
    <t>Annoyance at home: noise from road traffic</t>
  </si>
  <si>
    <t>Annoyance at home: air pollution (binary)</t>
  </si>
  <si>
    <t>Really satisfying</t>
  </si>
  <si>
    <t>Rather satisfying</t>
  </si>
  <si>
    <t>Rather unsatisfying</t>
  </si>
  <si>
    <t>Really unsatisfying</t>
  </si>
  <si>
    <t>At least once a week</t>
  </si>
  <si>
    <t>At least once a month</t>
  </si>
  <si>
    <t>At least 3 or 4 times a year</t>
  </si>
  <si>
    <t>At least once a year</t>
  </si>
  <si>
    <t>1 or 2</t>
  </si>
  <si>
    <t>3 to 5</t>
  </si>
  <si>
    <t>6 or more</t>
  </si>
  <si>
    <t>A lot of concern and interest</t>
  </si>
  <si>
    <t>Very hard</t>
  </si>
  <si>
    <t>Hard</t>
  </si>
  <si>
    <t>Rather hard</t>
  </si>
  <si>
    <t>Rather easily</t>
  </si>
  <si>
    <t>Easily</t>
  </si>
  <si>
    <t>Very easily</t>
  </si>
  <si>
    <t>No paid job</t>
  </si>
  <si>
    <t>Unemployed</t>
  </si>
  <si>
    <t>Sick or disabled</t>
  </si>
  <si>
    <t>Student</t>
  </si>
  <si>
    <t>Employee</t>
  </si>
  <si>
    <t>Self-employed</t>
  </si>
  <si>
    <t>45-49 yrs</t>
  </si>
  <si>
    <t>50-54 yrs</t>
  </si>
  <si>
    <t>Highly dependent smokers</t>
  </si>
  <si>
    <t>Relationship with reference person</t>
  </si>
  <si>
    <t>Civil status</t>
  </si>
  <si>
    <t>No, never</t>
  </si>
  <si>
    <t>Yes, more than 3 months ago, but less than 1 year ago</t>
  </si>
  <si>
    <t>Yes, more than 1 year ago</t>
  </si>
  <si>
    <t>Yes, more than 1 week ago, but less than 3 months ago</t>
  </si>
  <si>
    <t>SC03, SC04</t>
  </si>
  <si>
    <t>Mammography in the past 2 years (women 50-69 only)</t>
  </si>
  <si>
    <t>SC01, SC02</t>
  </si>
  <si>
    <t>Fecal occult blood test in the past 2 years (50-74 years old)</t>
  </si>
  <si>
    <t>Ever feacal occult blood testing</t>
  </si>
  <si>
    <t>When last feacal occult blood testing</t>
  </si>
  <si>
    <t>Ever mammography</t>
  </si>
  <si>
    <t>When last mammography</t>
  </si>
  <si>
    <t>SC06</t>
  </si>
  <si>
    <t>Normal (18,5-24,9)</t>
  </si>
  <si>
    <t>No difficulty</t>
  </si>
  <si>
    <t>I can’t achieve it by myself</t>
  </si>
  <si>
    <t>Able ro feed one self</t>
  </si>
  <si>
    <t>Yes, at least for one activity</t>
  </si>
  <si>
    <t>No, I do all these activities by myself</t>
  </si>
  <si>
    <t>None</t>
  </si>
  <si>
    <t>Limited to house or garden</t>
  </si>
  <si>
    <t>Limited to a seat</t>
  </si>
  <si>
    <t>Limited to a bed</t>
  </si>
  <si>
    <t>Appreciation social contacts (binary)</t>
  </si>
  <si>
    <t>Frequency of social contacts (binary)</t>
  </si>
  <si>
    <t>Appreciation of social contacts</t>
  </si>
  <si>
    <t>People that are close by</t>
  </si>
  <si>
    <t>Concern of people in what one is doing</t>
  </si>
  <si>
    <t>Practical help in case one needs it</t>
  </si>
  <si>
    <t>Eating disorder</t>
  </si>
  <si>
    <t>EB01</t>
  </si>
  <si>
    <t>Recent loss of weight</t>
  </si>
  <si>
    <t>EB02</t>
  </si>
  <si>
    <t>Loss of control over quantity</t>
  </si>
  <si>
    <t>EB03</t>
  </si>
  <si>
    <t>Throwing up when feeling too full</t>
  </si>
  <si>
    <t>EB04</t>
  </si>
  <si>
    <t>Distorted body image</t>
  </si>
  <si>
    <t>EB05</t>
  </si>
  <si>
    <t>Food dominates life</t>
  </si>
  <si>
    <t>Optimal energy level (SF-36 VT Mean + 1 SD)</t>
  </si>
  <si>
    <t>Lifetime thoughts of ending life</t>
  </si>
  <si>
    <t>Past 12 months thoughts of ending life</t>
  </si>
  <si>
    <t>Lifetime suicide attempt</t>
  </si>
  <si>
    <t>Past 12 months suicide attempt</t>
  </si>
  <si>
    <t>Use of sedatives (tranquilizers or sleeping tablets) in the past 2 weeks</t>
  </si>
  <si>
    <t>DR02, DR03</t>
  </si>
  <si>
    <t>Use of prescribed sleeping tablets and/or tranquilisers in the past 2 weeks</t>
  </si>
  <si>
    <t>Use of prescribed antidepressors in the past 2 weeks</t>
  </si>
  <si>
    <t>Use of prescribed psychotropic medicines in the past 2 weeks</t>
  </si>
  <si>
    <t>Past 12 months prevalence of using cocaine</t>
  </si>
  <si>
    <t>Past 12 months prevalence of using amphetamine/ecstasy</t>
  </si>
  <si>
    <t>ID0710</t>
  </si>
  <si>
    <t>Everyday or almost</t>
  </si>
  <si>
    <t>5-6 days a week</t>
  </si>
  <si>
    <t>3-4 days a week</t>
  </si>
  <si>
    <t>1-2 days a week</t>
  </si>
  <si>
    <t>2-3 days a month</t>
  </si>
  <si>
    <t>1 day per month</t>
  </si>
  <si>
    <t>Less than 1 day per month</t>
  </si>
  <si>
    <t>Not in the past 12 months</t>
  </si>
  <si>
    <t>Never in lifetime</t>
  </si>
  <si>
    <t>Number of drinking days from Monday to Thursday</t>
  </si>
  <si>
    <t>4 days</t>
  </si>
  <si>
    <t>3 days</t>
  </si>
  <si>
    <t>2 days</t>
  </si>
  <si>
    <t>1 days</t>
  </si>
  <si>
    <t>Average number of drinks on a weekday</t>
  </si>
  <si>
    <t>16 + drinks</t>
  </si>
  <si>
    <t>10-15 drinks</t>
  </si>
  <si>
    <t>6-9 drinks</t>
  </si>
  <si>
    <t>4-5 drinks</t>
  </si>
  <si>
    <t>3 drinks</t>
  </si>
  <si>
    <t>2 drinks</t>
  </si>
  <si>
    <t>1 drink</t>
  </si>
  <si>
    <t>Number of drinking days from Friday to Sunday</t>
  </si>
  <si>
    <t>Average number of drinks on a weekend day</t>
  </si>
  <si>
    <t>Frequency of Risky Single Occasion Drinking</t>
  </si>
  <si>
    <t>Variable value</t>
  </si>
  <si>
    <t>AL09</t>
  </si>
  <si>
    <t>AL10</t>
  </si>
  <si>
    <t>AL11</t>
  </si>
  <si>
    <t>AL12</t>
  </si>
  <si>
    <t>Drinking after waking (eye-opener)</t>
  </si>
  <si>
    <t>Average number of drinks per day</t>
  </si>
  <si>
    <t>Past 12-months alcohol drinkers</t>
  </si>
  <si>
    <t>Distribution according to alcohol drinking frequency categories</t>
  </si>
  <si>
    <t>Daily</t>
  </si>
  <si>
    <t>Daily alcohol drinkers</t>
  </si>
  <si>
    <t>Lifetime alcohol abstainers</t>
  </si>
  <si>
    <t>Alcohol quitters (have drank alcohol, but not in past 12 months)</t>
  </si>
  <si>
    <t>Number of drinks on a drinking day during the week</t>
  </si>
  <si>
    <t>Average number of drinks across the 4 weekdays</t>
  </si>
  <si>
    <t>Number of drinks on a drinking day during the weekend</t>
  </si>
  <si>
    <t>Average number of drinks across the 3 weekend days</t>
  </si>
  <si>
    <t>Distribution according to the number of drinks per week</t>
  </si>
  <si>
    <t>Abstainers / less than weekly</t>
  </si>
  <si>
    <t>1-7 drinks/week</t>
  </si>
  <si>
    <t>8-14 drinks/week</t>
  </si>
  <si>
    <t>15-21 drinks/week</t>
  </si>
  <si>
    <t>22 or more drinks/week</t>
  </si>
  <si>
    <t>Overconsumption (F &gt; 14 drinks/week; M &gt; 21 drinks/week) in total population</t>
  </si>
  <si>
    <t>Hazardous drinking (F &gt; 20g/d ethanol / M &gt; 40g/d ethanol) - weekly drinkers</t>
  </si>
  <si>
    <t>Hazardous drinking (F &gt; 20g/j ethanol / M &gt; 40g/j ethanol) - total pop°</t>
  </si>
  <si>
    <t>Hazardous drinking (F &gt; 20g/j ethanol / M &gt; 40g/j ethanol) - daily drinkers</t>
  </si>
  <si>
    <t>Distribution according to frequency of 6+ drinks per occasion (RSOD)</t>
  </si>
  <si>
    <t>Alcohol abstainers</t>
  </si>
  <si>
    <t xml:space="preserve">Never or no RSOD in past year </t>
  </si>
  <si>
    <t>Less than monthly RSOD</t>
  </si>
  <si>
    <t>Monthly RSOD</t>
  </si>
  <si>
    <t>Weekly RSOD</t>
  </si>
  <si>
    <t>Daily RSOD</t>
  </si>
  <si>
    <t>Weekly consumption of 6+ drinks per occasion (RSOD)</t>
  </si>
  <si>
    <t>Age at start of alcohol consumption</t>
  </si>
  <si>
    <t>AL03</t>
  </si>
  <si>
    <t>Frequency of Risky Single Occasion Drinking (6+/occasion)</t>
  </si>
  <si>
    <t>AL09 to AL12</t>
  </si>
  <si>
    <t>Alcohol quitters (have drunk alcohol, but not in past 12 months)</t>
  </si>
  <si>
    <t>AL02, AL03</t>
  </si>
  <si>
    <t>AL04, AL05</t>
  </si>
  <si>
    <t>AL02 to AL05</t>
  </si>
  <si>
    <t>Age at first cigarette</t>
  </si>
  <si>
    <t>Ever daily smoking</t>
  </si>
  <si>
    <t>TA06</t>
  </si>
  <si>
    <t>TA0701</t>
  </si>
  <si>
    <t>TA0702</t>
  </si>
  <si>
    <t>TA0703</t>
  </si>
  <si>
    <t>TA0704</t>
  </si>
  <si>
    <t>TA0705</t>
  </si>
  <si>
    <t>TA06, TA07</t>
  </si>
  <si>
    <t>TA06, TA07, TA08</t>
  </si>
  <si>
    <t>TA09</t>
  </si>
  <si>
    <t>TA10</t>
  </si>
  <si>
    <t>Time since last attempt to quit smoking</t>
  </si>
  <si>
    <t>X</t>
  </si>
  <si>
    <t>TA1101</t>
  </si>
  <si>
    <t>Quit attempt method: none</t>
  </si>
  <si>
    <t>TA1102</t>
  </si>
  <si>
    <t>TA1103</t>
  </si>
  <si>
    <t>TA1104</t>
  </si>
  <si>
    <t>Quit attempt method: health care provider</t>
  </si>
  <si>
    <t>TA1105</t>
  </si>
  <si>
    <t>TA1106</t>
  </si>
  <si>
    <t>TA1107</t>
  </si>
  <si>
    <t>TA1108</t>
  </si>
  <si>
    <t>TA1109</t>
  </si>
  <si>
    <t>Quit attempt method: nicotine substitutes</t>
  </si>
  <si>
    <t>Quit attempt method: self help means</t>
  </si>
  <si>
    <t>Non-smoker</t>
  </si>
  <si>
    <t>Age at first whole cigarette</t>
  </si>
  <si>
    <t>Tobacco dependence categories</t>
  </si>
  <si>
    <t>Less than 6 months ago</t>
  </si>
  <si>
    <t>Between 6 and 12 months ago</t>
  </si>
  <si>
    <t>More than 12 months ago</t>
  </si>
  <si>
    <t>Having already been tested for HIV in the past 12 months</t>
  </si>
  <si>
    <t xml:space="preserve">Ever been tested for HIV </t>
  </si>
  <si>
    <t xml:space="preserve">Testing for HIV </t>
  </si>
  <si>
    <t xml:space="preserve">Ever had blood pressure measured by a health professional </t>
  </si>
  <si>
    <t>Last time blood pressure measure by a health professional</t>
  </si>
  <si>
    <t>Last time blood cholesterol measured by a health professional</t>
  </si>
  <si>
    <t>Ever had blood cholesterol measured by a health professional</t>
  </si>
  <si>
    <t>Ever had blood sugar measured by a health professional</t>
  </si>
  <si>
    <t>Blood pressure measurement by a health professional in de last 5 years</t>
  </si>
  <si>
    <t>Blood cholesterol measurement by a health professional in the past 5 years</t>
  </si>
  <si>
    <t>Blood sugar measurement by a health professional in the last 3 years</t>
  </si>
  <si>
    <t xml:space="preserve">Time past since last blood pressure measurement by a health professional </t>
  </si>
  <si>
    <t xml:space="preserve">Time past since last blood cholesterol measurement by a health professional </t>
  </si>
  <si>
    <t>Time past since lasst blood sugar measurement by a health professional</t>
  </si>
  <si>
    <t>PR03,PR04</t>
  </si>
  <si>
    <t xml:space="preserve">Last time blood sugar measured by a health professional </t>
  </si>
  <si>
    <t>IC01</t>
  </si>
  <si>
    <t>IC03</t>
  </si>
  <si>
    <t>Providing informal care or help</t>
  </si>
  <si>
    <t>Number of hours spent weekly on informal care or help</t>
  </si>
  <si>
    <t>IC02</t>
  </si>
  <si>
    <t>Confined to bed</t>
  </si>
  <si>
    <t>Confined to chair</t>
  </si>
  <si>
    <t>Confined to house/flat</t>
  </si>
  <si>
    <t>Wearing glasses/contact lenses</t>
  </si>
  <si>
    <t>Able to see a face at 1 meter distance</t>
  </si>
  <si>
    <t>Wearing a hearing aid</t>
  </si>
  <si>
    <t>Able to walk 500 meters</t>
  </si>
  <si>
    <t>Able to walk up/down a flight of stairs</t>
  </si>
  <si>
    <t>Difficulty in preparing meals</t>
  </si>
  <si>
    <t>Difficulty in using the telephone</t>
  </si>
  <si>
    <t>Difficulty in shopping</t>
  </si>
  <si>
    <t>Difficulty in managing medication</t>
  </si>
  <si>
    <t>Difficulty in light housework</t>
  </si>
  <si>
    <t>Difficulty in occasional heavy housework</t>
  </si>
  <si>
    <t>Difficulty in financial/administrative tasks</t>
  </si>
  <si>
    <t>Difficulty in getting in and out of a bed</t>
  </si>
  <si>
    <t>Difficulty in getting in and out of a chair</t>
  </si>
  <si>
    <t>Difficulty in bathing and showering</t>
  </si>
  <si>
    <t>Difficulty in washing hands and face</t>
  </si>
  <si>
    <t>Difficulty in feeding oneselves</t>
  </si>
  <si>
    <t>Difficulty in using toilets</t>
  </si>
  <si>
    <t>IL01, IL02, IL03</t>
  </si>
  <si>
    <t>Having help in performing personal care activities</t>
  </si>
  <si>
    <t>Severity of handicap in mobility in the elderly</t>
  </si>
  <si>
    <t>Handicap in mobility in the elderly</t>
  </si>
  <si>
    <t>Mobility: restricted to bed</t>
  </si>
  <si>
    <t>Mobility: restricted to chair</t>
  </si>
  <si>
    <t>Mobility: restricted to house or flat</t>
  </si>
  <si>
    <t>Never tried it</t>
  </si>
  <si>
    <t>Gets professional help in doing household activities</t>
  </si>
  <si>
    <t>Last time blood pressure measured by a health professional</t>
  </si>
  <si>
    <t xml:space="preserve"> Less than a year ago</t>
  </si>
  <si>
    <t>1 to less than 3 years</t>
  </si>
  <si>
    <t>3 to less than 5 years</t>
  </si>
  <si>
    <t>More than 5 years</t>
  </si>
  <si>
    <t xml:space="preserve">Last time blood sugar measure by a health professional </t>
  </si>
  <si>
    <t>Blood pressure measured by a health professional in the last 5 years</t>
  </si>
  <si>
    <t>Delay since last blood pressure measurement by a health professional</t>
  </si>
  <si>
    <t>Less than 1 year ago</t>
  </si>
  <si>
    <t>More than 1 year,  but less than 3 years ago</t>
  </si>
  <si>
    <t>More than 3 years, but less than 5 years ago</t>
  </si>
  <si>
    <t>Blood cholesterol measured by a health professional in the last 5 years</t>
  </si>
  <si>
    <t>Delay since last blood cholesterol measurement by a health professional</t>
  </si>
  <si>
    <t>Blood sugar measured by a health professional in the last 3 years</t>
  </si>
  <si>
    <t>Delay since last blood sugar measurement by a health professional</t>
  </si>
  <si>
    <t>Blood pressure never measured by a health professional</t>
  </si>
  <si>
    <t>Blood cholesterol never measured by a health professional</t>
  </si>
  <si>
    <t>Blood sugar never measured by a health professional</t>
  </si>
  <si>
    <t>Perceived quality of support: persons one can count on</t>
  </si>
  <si>
    <t>Perceived quality of social support (binary)</t>
  </si>
  <si>
    <t>Perceived quality of support: concern of people in what one is doing</t>
  </si>
  <si>
    <t>Perceived quality of support: practical help in case one needs it</t>
  </si>
  <si>
    <t>Perceived quality of social support</t>
  </si>
  <si>
    <t>Necessity to postpone medical consumption</t>
  </si>
  <si>
    <t>Yes,a paid job (even temporarily interrupted</t>
  </si>
  <si>
    <t>Retirement</t>
  </si>
  <si>
    <t>I do the housekeeping, without benefits</t>
  </si>
  <si>
    <t>I am a family worker</t>
  </si>
  <si>
    <t>Other situation</t>
  </si>
  <si>
    <t>A work contract of unlimited duration</t>
  </si>
  <si>
    <t>A work contract of limited duration</t>
  </si>
  <si>
    <t>EM06</t>
  </si>
  <si>
    <t>Fulltime</t>
  </si>
  <si>
    <t>Parttime</t>
  </si>
  <si>
    <t>Ever had a paid job (for those not having a paid job at the moment of the interview)</t>
  </si>
  <si>
    <t>Current (last) work contract with the employer (only employees)</t>
  </si>
  <si>
    <t>Current (last) working fulltime or parttime</t>
  </si>
  <si>
    <t>Absence from work in the last 12 months due to a health probem</t>
  </si>
  <si>
    <t>Number of days absence from work</t>
  </si>
  <si>
    <t>Correct identification of 2 non-protective methods against the sexual transmission of HIV</t>
  </si>
  <si>
    <t>Having been tested for HIV in the past 12 months</t>
  </si>
  <si>
    <t>Having been tested for HIV during the past 12 months and having received the result of the test</t>
  </si>
  <si>
    <t>RH01</t>
  </si>
  <si>
    <t>RH02</t>
  </si>
  <si>
    <t>RH03</t>
  </si>
  <si>
    <t>RH04</t>
  </si>
  <si>
    <t>RH05</t>
  </si>
  <si>
    <t>RH0717</t>
  </si>
  <si>
    <t>RH01, RH02, HC_01</t>
  </si>
  <si>
    <t>RH03, HC_01</t>
  </si>
  <si>
    <t>RH03, RH04, HC_01</t>
  </si>
  <si>
    <t>RH03, RH04, RH05, HC_01</t>
  </si>
  <si>
    <t>RH06, RH03, HC_01, HC04, RH0701-RH0717</t>
  </si>
  <si>
    <t xml:space="preserve">Ever had sexual intercourse </t>
  </si>
  <si>
    <t xml:space="preserve">Age of the first sexual intercourse </t>
  </si>
  <si>
    <t xml:space="preserve">Had the first sexual intercourse before age 15 </t>
  </si>
  <si>
    <t xml:space="preserve">Sexual intercourse in the past 12 months </t>
  </si>
  <si>
    <t xml:space="preserve">Number of sexual partners in the past 12 months </t>
  </si>
  <si>
    <t xml:space="preserve">Had two partners or more in the past 12 months </t>
  </si>
  <si>
    <t xml:space="preserve">Use of condom among those who had two partners or more in the past 12 months </t>
  </si>
  <si>
    <t xml:space="preserve">Use of condom during the last sexual intercourse </t>
  </si>
  <si>
    <t xml:space="preserve">Contraception use in the past 12 months </t>
  </si>
  <si>
    <t xml:space="preserve">Had sexual intercourse in the past 12 months </t>
  </si>
  <si>
    <t>RH06, RH0701-RH0717</t>
  </si>
  <si>
    <t>RH03, RH06, HC_01, HC04, RH0701-RH0717</t>
  </si>
  <si>
    <t>RH0701, RH0717</t>
  </si>
  <si>
    <t>RH0702, RH0717</t>
  </si>
  <si>
    <t>RH0703, RH0717</t>
  </si>
  <si>
    <t>RH0704, RH0717</t>
  </si>
  <si>
    <t>RH0705, RH0717</t>
  </si>
  <si>
    <t>RH0706, RH0717</t>
  </si>
  <si>
    <t>RH0707, RH0717</t>
  </si>
  <si>
    <t>RH0708, RH0717</t>
  </si>
  <si>
    <t>RH0709, RH0717</t>
  </si>
  <si>
    <t>RH0710, RH0717</t>
  </si>
  <si>
    <t>RH0711, RH0717</t>
  </si>
  <si>
    <t>RH0712, RH0717</t>
  </si>
  <si>
    <t>RH0713, RH0717</t>
  </si>
  <si>
    <t>RH0714, RH0717</t>
  </si>
  <si>
    <t>RH0715, RH0717</t>
  </si>
  <si>
    <t>RH0716, RH0717</t>
  </si>
  <si>
    <t>Contraception use in the past 12 months: contraceptive pill</t>
  </si>
  <si>
    <t xml:space="preserve">Contraception use in the past 12 months: patch </t>
  </si>
  <si>
    <t xml:space="preserve">Contraception use in the past 12 months: implant </t>
  </si>
  <si>
    <t>Contraception use in the past 12 months: injectable contraceptives</t>
  </si>
  <si>
    <t xml:space="preserve">Contraception use in the past 12 months: vaginal ring </t>
  </si>
  <si>
    <t>Contraception use in the past 12 months: intra-uterine device (IUD)</t>
  </si>
  <si>
    <t>Contraception use in the past 12 months: morning after pill</t>
  </si>
  <si>
    <t>Contraception use in the past 12 months: diaphragm</t>
  </si>
  <si>
    <t>Contraception use in the past 12 months: spermicide or a contraceptive sponge</t>
  </si>
  <si>
    <t xml:space="preserve">Contraception use in the past 12 months: male condom </t>
  </si>
  <si>
    <t xml:space="preserve">Contraception use in the past 12 months: female condom </t>
  </si>
  <si>
    <t>Contraception use in the past 12 months: periodical abstention</t>
  </si>
  <si>
    <t>Contraception use in the past 12 months: withdrawal</t>
  </si>
  <si>
    <t>Contraception use in the past 12 months: sterilization of the women</t>
  </si>
  <si>
    <t>Contraception use in the past 12 months: sterilization of the men</t>
  </si>
  <si>
    <t>Contraception use in the past 12 months: other methods</t>
  </si>
  <si>
    <t xml:space="preserve">Contraception use in the past 12 months: which other methods </t>
  </si>
  <si>
    <t xml:space="preserve">variable value in years </t>
  </si>
  <si>
    <t xml:space="preserve">1 partner </t>
  </si>
  <si>
    <t>2 partners</t>
  </si>
  <si>
    <t xml:space="preserve">3 partners </t>
  </si>
  <si>
    <t xml:space="preserve">4 partners or more </t>
  </si>
  <si>
    <t xml:space="preserve">Don't know </t>
  </si>
  <si>
    <t>Use of condom during the last sexual intercourse</t>
  </si>
  <si>
    <t>Contraception use in the past 12 months: patch</t>
  </si>
  <si>
    <t>Contraception use in the past 12 months: implant</t>
  </si>
  <si>
    <t>Contraception use in the past 12 months: vaginal ring</t>
  </si>
  <si>
    <t>Contraception use in the past 12 months: male condom</t>
  </si>
  <si>
    <t>Contraception use in the past 12 months: female condom</t>
  </si>
  <si>
    <t xml:space="preserve">Contraception use in the past 12 months: other methods </t>
  </si>
  <si>
    <t xml:space="preserve">Description of the method </t>
  </si>
  <si>
    <t>Patch or vaginal ring</t>
  </si>
  <si>
    <t>Contraceptive pill</t>
  </si>
  <si>
    <t>Implant or injectable contraceptive</t>
  </si>
  <si>
    <t>IUD (intra-uterine device)</t>
  </si>
  <si>
    <t>Morning after pill</t>
  </si>
  <si>
    <t>Barrier methods: diaphragm, spermicide, contraceptive sponge, condom</t>
  </si>
  <si>
    <t>Sterilization</t>
  </si>
  <si>
    <t>Other methods: periodic abstinence, coitus interruptus (withdrawal)</t>
  </si>
  <si>
    <t>No method used</t>
  </si>
  <si>
    <t>No sexual activity</t>
  </si>
  <si>
    <t>Ever colonoscopy</t>
  </si>
  <si>
    <t>When last colonoscopy</t>
  </si>
  <si>
    <t>Not within the past 3 years</t>
  </si>
  <si>
    <t>SC05, SC06</t>
  </si>
  <si>
    <t>SC05, SC06, HC_01</t>
  </si>
  <si>
    <t>Cervix smear test in the past 3 years (women 20-69 only)</t>
  </si>
  <si>
    <t>SC03, SC04, HC_01</t>
  </si>
  <si>
    <t>Colonoscopy in the past 10 years</t>
  </si>
  <si>
    <t>Colonoscopy in the past 10 years (50-74 years old)</t>
  </si>
  <si>
    <t>More than 1 year but not more than 5 years ago</t>
  </si>
  <si>
    <t>More than 5 years but not more than 10 years ago</t>
  </si>
  <si>
    <t>Not within the past 10 years</t>
  </si>
  <si>
    <t>Lower education</t>
  </si>
  <si>
    <t>Lower secondary education or secondary education of the 1st and 2nd degree</t>
  </si>
  <si>
    <t>Higher secondary education or secondary education of the 3th degree</t>
  </si>
  <si>
    <t xml:space="preserve"> Post-secondary not-higher education (4th grade, 7th year, training management  small enterprises ,...)</t>
  </si>
  <si>
    <t>Higher education outside the university - short type, graduate (A1), professional bachelor</t>
  </si>
  <si>
    <t xml:space="preserve">Higher education outside the university - long type, master on a high school </t>
  </si>
  <si>
    <t xml:space="preserve"> Academic bachelor (higher school or university)</t>
  </si>
  <si>
    <t>University, licentiate, engineer or master</t>
  </si>
  <si>
    <t xml:space="preserve">Doctorate with thesis </t>
  </si>
  <si>
    <t>Other branch of studies</t>
  </si>
  <si>
    <t>Current branch of studies</t>
  </si>
  <si>
    <t>ET01, ET03</t>
  </si>
  <si>
    <t>ET01, ET02, ET03</t>
  </si>
  <si>
    <t>Current branch of studies (daytime students)</t>
  </si>
  <si>
    <t xml:space="preserve">Environmental nuisance in the neighbourhood: at least one of the listed conditions is a serious problem </t>
  </si>
  <si>
    <t>Environmental nuisance in the neighbourhood: accumulation of rubbish</t>
  </si>
  <si>
    <t xml:space="preserve">Environmental nuisance in the neighbourhood: vandalism, graffiti or deliberate damage of property </t>
  </si>
  <si>
    <t>Environmental nuisance in the neighbourhood: speed of traffic (binary)</t>
  </si>
  <si>
    <t>Environmental nuisance in the neighbourhood: accumulation of rubbish (binary)</t>
  </si>
  <si>
    <t>Environmental nuisance in the neighbourhood: vandalism, graffiti or deliberate damage of property (binary)</t>
  </si>
  <si>
    <t xml:space="preserve">Environmental nuisance in the neighbourhood: lack of access to parks or other green or recreational public places </t>
  </si>
  <si>
    <t>Environmental nuisance in the neighbourhood: lack of access to parks or other green or recreational public places (binary)</t>
  </si>
  <si>
    <t>HE0206</t>
  </si>
  <si>
    <t>HE0207</t>
  </si>
  <si>
    <t>HE0208</t>
  </si>
  <si>
    <t>More than 3 years but not more than 5 years ago</t>
  </si>
  <si>
    <t>Not within the past 5 years</t>
  </si>
  <si>
    <t xml:space="preserve">Not at all a problem </t>
  </si>
  <si>
    <t xml:space="preserve">Minor problem </t>
  </si>
  <si>
    <t xml:space="preserve">Fairly big problem </t>
  </si>
  <si>
    <t xml:space="preserve">Very big problem </t>
  </si>
  <si>
    <t>Annoyance at home: noise from all sources (binary)</t>
  </si>
  <si>
    <t xml:space="preserve">Frequency of exposure to tobacco smoke indoors </t>
  </si>
  <si>
    <t xml:space="preserve">Num </t>
  </si>
  <si>
    <t xml:space="preserve">Exposure to tobbaco smoke indoors: at home </t>
  </si>
  <si>
    <t xml:space="preserve">Exposure to tobacco smoke indoors: in public places </t>
  </si>
  <si>
    <t xml:space="preserve">Exposure to tobacco smoke indoors: in other locations </t>
  </si>
  <si>
    <t xml:space="preserve">Never or almost never </t>
  </si>
  <si>
    <t xml:space="preserve">Exposure to tobacco smoke indoors: at home </t>
  </si>
  <si>
    <t>Exposure to tobacco smoke indoors: at work</t>
  </si>
  <si>
    <t>Exposure to tobacco smoke indoors: in other places</t>
  </si>
  <si>
    <t xml:space="preserve">Exposure to tobacco smoke indoors: description of other places </t>
  </si>
  <si>
    <t xml:space="preserve">x </t>
  </si>
  <si>
    <t xml:space="preserve">description of other places </t>
  </si>
  <si>
    <t xml:space="preserve">Exposure to tobacco smoke indoors: in other places </t>
  </si>
  <si>
    <t>Restrictions against smoking cigarettes inside the dwelling</t>
  </si>
  <si>
    <t>Households with restrictions against smoking inside the dwelling</t>
  </si>
  <si>
    <t>Restrictions against smoking inside the dwelling</t>
  </si>
  <si>
    <t>HE0501</t>
  </si>
  <si>
    <t>HE0502</t>
  </si>
  <si>
    <t>Households with restrictions against smoking cigarettes inside the dwelling</t>
  </si>
  <si>
    <t>Yes (Restrictions applied)</t>
  </si>
  <si>
    <t>No (No restrictions applied)</t>
  </si>
  <si>
    <t>Description of other smoking restrictions at home</t>
  </si>
  <si>
    <t xml:space="preserve">Description of the other restriction </t>
  </si>
  <si>
    <t>LO02</t>
  </si>
  <si>
    <t>LO03</t>
  </si>
  <si>
    <t xml:space="preserve">Housing tenure </t>
  </si>
  <si>
    <t xml:space="preserve">Monthly rent </t>
  </si>
  <si>
    <t>LO04</t>
  </si>
  <si>
    <t xml:space="preserve">Number of bedrooms in the household </t>
  </si>
  <si>
    <t>LO05</t>
  </si>
  <si>
    <t>LO06</t>
  </si>
  <si>
    <t>LO07</t>
  </si>
  <si>
    <t xml:space="preserve">Unable to keep home warm in the winter </t>
  </si>
  <si>
    <t xml:space="preserve">Humidity problems in the household  </t>
  </si>
  <si>
    <t xml:space="preserve">Mold problems in the household </t>
  </si>
  <si>
    <t xml:space="preserve">Humidity or mold is a problem intbhe household </t>
  </si>
  <si>
    <t>Unable to keep household warm in the winter</t>
  </si>
  <si>
    <t>LO06, LO07</t>
  </si>
  <si>
    <t>LO04_2, LO05_1, LO_1</t>
  </si>
  <si>
    <t xml:space="preserve">At least one problem in the household </t>
  </si>
  <si>
    <t xml:space="preserve">HE0503 </t>
  </si>
  <si>
    <t xml:space="preserve">HE0504 </t>
  </si>
  <si>
    <t xml:space="preserve">HE050401 </t>
  </si>
  <si>
    <t>HE0201-HE0209</t>
  </si>
  <si>
    <t>Description of the dwelling</t>
  </si>
  <si>
    <t>Detached house</t>
  </si>
  <si>
    <t xml:space="preserve">Semi-detached </t>
  </si>
  <si>
    <t xml:space="preserve">Terraced house </t>
  </si>
  <si>
    <t>Apartment or flat in a building with two dwellings</t>
  </si>
  <si>
    <t>Apartment or flat in a building with three to nine dwellings</t>
  </si>
  <si>
    <t xml:space="preserve">Apartment or flat in a building with ten or more dwellings  </t>
  </si>
  <si>
    <t>Room or furnished studio</t>
  </si>
  <si>
    <t>Residential home for the elderly</t>
  </si>
  <si>
    <t xml:space="preserve">Institution for the elderly(care home, nursing home) </t>
  </si>
  <si>
    <t>Others</t>
  </si>
  <si>
    <t xml:space="preserve">Not applicable </t>
  </si>
  <si>
    <t xml:space="preserve">variable value (date) </t>
  </si>
  <si>
    <t>description of the type of dwelling</t>
  </si>
  <si>
    <t>Owner, co-owner or usufructuary</t>
  </si>
  <si>
    <t>Renter from an individual private landlord or society</t>
  </si>
  <si>
    <t>Renter from a social housing association or another public association</t>
  </si>
  <si>
    <t>I live here rent free</t>
  </si>
  <si>
    <t>Renter from a social housing association or living rent free</t>
  </si>
  <si>
    <t>value of the variable</t>
  </si>
  <si>
    <t>value of the variable (in Euro)</t>
  </si>
  <si>
    <t xml:space="preserve">Never </t>
  </si>
  <si>
    <t>Occasionally</t>
  </si>
  <si>
    <t>Quite often</t>
  </si>
  <si>
    <t xml:space="preserve">No, not a problem </t>
  </si>
  <si>
    <t xml:space="preserve">Yes, a minor problem </t>
  </si>
  <si>
    <t xml:space="preserve">Yes, a fairly serious problem </t>
  </si>
  <si>
    <t xml:space="preserve">Yes, a very serious problem </t>
  </si>
  <si>
    <t xml:space="preserve">Mould problems in the household  </t>
  </si>
  <si>
    <t xml:space="preserve">Humidity or mould problems </t>
  </si>
  <si>
    <t xml:space="preserve">Time since last faecal occult blood test </t>
  </si>
  <si>
    <t>faecal occult blood test in the past 2 years</t>
  </si>
  <si>
    <t>faecal occult blood test in the past 2 years (50-74 years old)</t>
  </si>
  <si>
    <t>VA02month</t>
  </si>
  <si>
    <t>VA02year</t>
  </si>
  <si>
    <t>Ever HPV vaccination</t>
  </si>
  <si>
    <t>When last HPV vaccination</t>
  </si>
  <si>
    <t>Month last influenza vaccination</t>
  </si>
  <si>
    <t>1 to 12</t>
  </si>
  <si>
    <t>Don’t know</t>
  </si>
  <si>
    <t>Year last influenza vaccination</t>
  </si>
  <si>
    <t>Ever Human Papilloma Virus vaccination</t>
  </si>
  <si>
    <t>Don’t know what you are talking about</t>
  </si>
  <si>
    <t>When last Human Papilloma Virus vaccination</t>
  </si>
  <si>
    <t xml:space="preserve">Within the past 12 month </t>
  </si>
  <si>
    <t>More than 1 year, but not more than 2 years</t>
  </si>
  <si>
    <t>More than 2 years, but not more than 5 years</t>
  </si>
  <si>
    <t>Total days absence from work in the last 12 months due to a health problem</t>
  </si>
  <si>
    <t>VA01, HC_01, MAxx</t>
  </si>
  <si>
    <t>VA01, VA02month, VA02year</t>
  </si>
  <si>
    <t>VA01, VA02month, VA02year, HC_01, MAxx</t>
  </si>
  <si>
    <t>VA03, VA04, HC_01, MAxx</t>
  </si>
  <si>
    <t>Asthma (allergic asthma included) in the past 12 months</t>
  </si>
  <si>
    <t xml:space="preserve">MA0102 </t>
  </si>
  <si>
    <t>Chronic bronchitis, chronic obstructive pulmonary disease, emphysema in the past 12 months</t>
  </si>
  <si>
    <t xml:space="preserve">MA0103 </t>
  </si>
  <si>
    <t>Myocardial infarction in the past 12 months</t>
  </si>
  <si>
    <t xml:space="preserve">MA0104 </t>
  </si>
  <si>
    <t>Coronary heart disease (angina pectoris) in the past 12 months</t>
  </si>
  <si>
    <t>Other serious heart disease in the past 12 months</t>
  </si>
  <si>
    <t xml:space="preserve">MA0106 </t>
  </si>
  <si>
    <t xml:space="preserve">High blood pressure (hypertension) in the past 12 months  </t>
  </si>
  <si>
    <t xml:space="preserve">MA0107 </t>
  </si>
  <si>
    <t>High cholesterol level in blood in the past 12 months</t>
  </si>
  <si>
    <t xml:space="preserve">MA0108 </t>
  </si>
  <si>
    <t>Stroke (cerebral haemorrhage, cerebral thrombosis) in the past 12 months</t>
  </si>
  <si>
    <t xml:space="preserve">MA0109 </t>
  </si>
  <si>
    <t>Narrowing of bloodvessels in belly or legs (no varicose veins) in the past 12 months</t>
  </si>
  <si>
    <t xml:space="preserve">MA0110 </t>
  </si>
  <si>
    <t>Rheumatoid arthritis (inflammation of the joints) in the past 12 months</t>
  </si>
  <si>
    <t xml:space="preserve">MA0111 </t>
  </si>
  <si>
    <t>Osteoarthritis (arthrosis, joint degeneration) in the past 12 months</t>
  </si>
  <si>
    <t xml:space="preserve">MA0112 </t>
  </si>
  <si>
    <t>Low back disorder or other chronic back defect in the past 12 months</t>
  </si>
  <si>
    <t xml:space="preserve">MA0113 </t>
  </si>
  <si>
    <t>Neck disorder or other chronic neck defect in the past 12 months</t>
  </si>
  <si>
    <t xml:space="preserve">MA0114 </t>
  </si>
  <si>
    <t>Diabetes in the past 12 months</t>
  </si>
  <si>
    <t xml:space="preserve">MA0115 </t>
  </si>
  <si>
    <t>Allergy, such as rhinitis,  eye inflammation, dermatitis, food allergy or other (allergic asthma excluded) in the past 12 months</t>
  </si>
  <si>
    <t xml:space="preserve">MA0116 </t>
  </si>
  <si>
    <t>Stomach ulcer (gastric or duodenal ulcer) in the past 12 months</t>
  </si>
  <si>
    <t xml:space="preserve">MA0117 </t>
  </si>
  <si>
    <t>Cirrhosis of the liver, liver dysfunction  in the past 12 months</t>
  </si>
  <si>
    <t xml:space="preserve">MA0118 </t>
  </si>
  <si>
    <t>Cancer (malignant tumour, also including leukaemia and lymphoma) in the past 12 months</t>
  </si>
  <si>
    <t xml:space="preserve">MA0119 </t>
  </si>
  <si>
    <t>Severe headache such as migraine in the past 12 months</t>
  </si>
  <si>
    <t xml:space="preserve">MA0120 </t>
  </si>
  <si>
    <t>Urinary incontinence, problems in controlling the bladder in the past 12 months</t>
  </si>
  <si>
    <t xml:space="preserve">MA0121 </t>
  </si>
  <si>
    <t>Serious gloom or depression for a period of at least 2 weeks in the past 12 months</t>
  </si>
  <si>
    <t xml:space="preserve">MA0122 </t>
  </si>
  <si>
    <t>Thyroid problems in the past 12 months</t>
  </si>
  <si>
    <t xml:space="preserve">MA0123 </t>
  </si>
  <si>
    <t>Eye disease in the past 12 months</t>
  </si>
  <si>
    <t xml:space="preserve">MA012301 </t>
  </si>
  <si>
    <t>Cataract  in the past 12 months</t>
  </si>
  <si>
    <t xml:space="preserve">MA012302 </t>
  </si>
  <si>
    <t>Glaucoma in the past 12 months</t>
  </si>
  <si>
    <t xml:space="preserve">MA012303 </t>
  </si>
  <si>
    <t>Diabetic retinopathy  in the past 12 months</t>
  </si>
  <si>
    <t xml:space="preserve">MA012304 </t>
  </si>
  <si>
    <t>Macula degeneration in the past 12 months</t>
  </si>
  <si>
    <t xml:space="preserve">MA012305 </t>
  </si>
  <si>
    <t>Other eye disease in the past 12 months</t>
  </si>
  <si>
    <t xml:space="preserve">MA0124 </t>
  </si>
  <si>
    <t>Parkinson’s disease in the past 12 months</t>
  </si>
  <si>
    <t xml:space="preserve">MA0125 </t>
  </si>
  <si>
    <t>Epilepsy in the past 12 months</t>
  </si>
  <si>
    <t xml:space="preserve">MA0126 </t>
  </si>
  <si>
    <t>Chronic fatigue for a period of at least 3 months in the past 12 months</t>
  </si>
  <si>
    <t xml:space="preserve">MA0127 </t>
  </si>
  <si>
    <t xml:space="preserve">Osteoporosis in the past 12 months </t>
  </si>
  <si>
    <t xml:space="preserve">MA0128 </t>
  </si>
  <si>
    <t>Broken hip in the past 12 months</t>
  </si>
  <si>
    <t xml:space="preserve">MA0129 </t>
  </si>
  <si>
    <t>Disorder of the large or the small bowel for longer than 3 months in the past 12 months</t>
  </si>
  <si>
    <t xml:space="preserve">MA0130 </t>
  </si>
  <si>
    <t>Stones in the kidney in the past 12 months</t>
  </si>
  <si>
    <t xml:space="preserve">MA0131 </t>
  </si>
  <si>
    <t>Serious disease of the kidney, other than stones in the kidney in the past 12 months</t>
  </si>
  <si>
    <t xml:space="preserve">MA0132 </t>
  </si>
  <si>
    <t>Chronic cystitis in the past 12 months</t>
  </si>
  <si>
    <t xml:space="preserve">MA0133 </t>
  </si>
  <si>
    <t>Serious or chronic skin disease  in the past 12 months</t>
  </si>
  <si>
    <t xml:space="preserve">MA0134 </t>
  </si>
  <si>
    <t>Gall-stones or inflammation of the gall-bladder in the past 12 months</t>
  </si>
  <si>
    <t xml:space="preserve">MA0135 </t>
  </si>
  <si>
    <t>Prostate complaints  in the past 12 months</t>
  </si>
  <si>
    <t xml:space="preserve">MA0136 </t>
  </si>
  <si>
    <t>Other chronic diseases in the past 12 months</t>
  </si>
  <si>
    <t xml:space="preserve">MA0201 </t>
  </si>
  <si>
    <t>Among those with asthma (allergic asthma included):consulted for this problem a health professional in the past 12 months</t>
  </si>
  <si>
    <t xml:space="preserve">MA0202 </t>
  </si>
  <si>
    <t xml:space="preserve">Among those with chronic bronchitis, chronic obstructive pulmonary disease, emphysema:consulted for this problem a health professional in the past 12 months </t>
  </si>
  <si>
    <t xml:space="preserve">MA0203 </t>
  </si>
  <si>
    <t>Among those with myocardial infarction:consulted for this problem a health professional in the past 12 months</t>
  </si>
  <si>
    <t xml:space="preserve">MA0204 </t>
  </si>
  <si>
    <t>Among those with coronary heart disease (angina pectoris):consulted for this problem a health professional in the past 12 months</t>
  </si>
  <si>
    <t xml:space="preserve">MA0205 </t>
  </si>
  <si>
    <t>Among those with other serious heart disease:consulted for this problem a health professional in the past 12 months</t>
  </si>
  <si>
    <t xml:space="preserve">MA0206 </t>
  </si>
  <si>
    <t xml:space="preserve">Among those with high blood pressure (hypertension):consulted for this problem a health professional in the past 12 months   </t>
  </si>
  <si>
    <t xml:space="preserve">MA0207 </t>
  </si>
  <si>
    <t>Among those with high cholesterol level in blood:consulted for this problem a health professional in the past 12 months</t>
  </si>
  <si>
    <t xml:space="preserve">MA0208 </t>
  </si>
  <si>
    <t>Among those with stroke (cerebral haemorrhage, cerebral thrombosis):consulted for this problem a health professional in the past 12 months</t>
  </si>
  <si>
    <t xml:space="preserve">MA0209 </t>
  </si>
  <si>
    <t>Among those with narrowing of bloodvessels in belly or legs (no varicose veins):consulted for this problem a health professional in the past 12 months</t>
  </si>
  <si>
    <t xml:space="preserve">MA0210 </t>
  </si>
  <si>
    <t>Among those with rheumatoid arthritis (inflammation of the joints):consulted for this problem a health professional in the past 12 months</t>
  </si>
  <si>
    <t xml:space="preserve">MA0211 </t>
  </si>
  <si>
    <t>Among those with osteoarthritis (arthrosis, joint degeneration):consulted for this problem a health professional in the past 12 months</t>
  </si>
  <si>
    <t xml:space="preserve">MA0212 </t>
  </si>
  <si>
    <t>Among those with low back disorder or other chronic back defect:consulted for this problem a health professional in the past 12 months</t>
  </si>
  <si>
    <t xml:space="preserve">MA0213 </t>
  </si>
  <si>
    <t>Among those with neck disorder or other chronic neck defect:consulted for this problem a health professional in the past 12 months</t>
  </si>
  <si>
    <t xml:space="preserve">MA0214 </t>
  </si>
  <si>
    <t>Among those with diabetes:consulted for this problem a health professional in the past 12 months</t>
  </si>
  <si>
    <t xml:space="preserve">MA0215 </t>
  </si>
  <si>
    <t>Among those with allergy, such as rhinitis,  eye inflammation, dermatitis, food allergy or other (allergic asthma excluded):consulted for this problem a health professional in the past 12 months</t>
  </si>
  <si>
    <t xml:space="preserve">MA0216 </t>
  </si>
  <si>
    <t>Among those with stomach ulcer (gastric or duodenal ulcer):consulted for this problem a health professional in the past 12 months</t>
  </si>
  <si>
    <t xml:space="preserve">MA0217 </t>
  </si>
  <si>
    <t xml:space="preserve">Among those with cirrhosis of the liver, liver dysfunction:consulted for this problem a health professional in the past 12 months  </t>
  </si>
  <si>
    <t xml:space="preserve">MA0218 </t>
  </si>
  <si>
    <t>Among those with cancer (malignant tumour, also including leukaemia and lymphoma):consulted for this problem a health professional in the past 12 months</t>
  </si>
  <si>
    <t xml:space="preserve">MA0219 </t>
  </si>
  <si>
    <t>Among those with severe headache such as migraine:consulted for this problem a health professional in the past 12 months</t>
  </si>
  <si>
    <t xml:space="preserve">MA0220 </t>
  </si>
  <si>
    <t>Among those with urinary incontinence, problems in controlling the bladder:consulted for this problem a health professional in the past 12 months</t>
  </si>
  <si>
    <t xml:space="preserve">MA0221 </t>
  </si>
  <si>
    <t>Among those with serious gloom or depression for a period of at least 2 weeks:consulted for this problem a health professional in the past 12 months</t>
  </si>
  <si>
    <t xml:space="preserve">MA0222 </t>
  </si>
  <si>
    <t>Among those with thyroid problems:consulted for this problem a health professional in the past 12 months</t>
  </si>
  <si>
    <t xml:space="preserve">MA0223 </t>
  </si>
  <si>
    <t>Among those with eye disease:consulted for this problem a health professional in the past 12 months</t>
  </si>
  <si>
    <t xml:space="preserve">MA0224 </t>
  </si>
  <si>
    <t>Among those with Parkinson’s disease:consulted for this problem a health professional in the past 12 months</t>
  </si>
  <si>
    <t xml:space="preserve">MA0225 </t>
  </si>
  <si>
    <t>Among those with epilepsy:consulted for this problem a health professional in the past 12 months</t>
  </si>
  <si>
    <t xml:space="preserve">MA0226 </t>
  </si>
  <si>
    <t xml:space="preserve">Among those with chronic fatigue for a period of at least 3 months:consulted for this problem a health professional in the past 12 months  </t>
  </si>
  <si>
    <t xml:space="preserve">MA0227 </t>
  </si>
  <si>
    <t xml:space="preserve">Among those with osteoporosis :consulted for this problem a health professional in the past 12 months </t>
  </si>
  <si>
    <t xml:space="preserve">MA0228 </t>
  </si>
  <si>
    <t>Among those with broken hip:consulted for this problem a health professional in the past 12 months</t>
  </si>
  <si>
    <t xml:space="preserve">MA0229 </t>
  </si>
  <si>
    <t>Among those with disorder of the large or the small bowel for longer than 3 months:consulted for this problem a health professional in the past 12 months</t>
  </si>
  <si>
    <t xml:space="preserve">MA0230 </t>
  </si>
  <si>
    <t>Among those with stones in the kidney:consulted for this problem a health professional in the past 12 months</t>
  </si>
  <si>
    <t xml:space="preserve">MA0231 </t>
  </si>
  <si>
    <t>Among those with serious disease of the kidney, other than stones in the kidney:consulted for this problem a health professional in the past 12 months</t>
  </si>
  <si>
    <t xml:space="preserve">MA0232 </t>
  </si>
  <si>
    <t>Among those with chronic cystitis:consulted for this problem a health professional in the past 12 months</t>
  </si>
  <si>
    <t xml:space="preserve">MA0233 </t>
  </si>
  <si>
    <t xml:space="preserve">Among those with serious or chronic skin disease:consulted for this problem a health professional in the past 12 months  </t>
  </si>
  <si>
    <t xml:space="preserve">MA0234 </t>
  </si>
  <si>
    <t xml:space="preserve">Among those with gall-stones or inflammation of the gall-bladder:consulted for this problem a health professional in the past 12 months  </t>
  </si>
  <si>
    <t xml:space="preserve">MA0235 </t>
  </si>
  <si>
    <t xml:space="preserve">Among those with prostate complaints:consulted for this problem a health professional in the past 12 months  </t>
  </si>
  <si>
    <t xml:space="preserve">MA0236 </t>
  </si>
  <si>
    <t xml:space="preserve">Among those with other chronic diseases:consulted for this problem a health professional in the past 12 months  </t>
  </si>
  <si>
    <t xml:space="preserve">MA03 </t>
  </si>
  <si>
    <t>Among those with high blood pressure (hypertension):followed diet for this in the past 12 months</t>
  </si>
  <si>
    <t xml:space="preserve">MA04 </t>
  </si>
  <si>
    <t>Among those with high blood pressure (hypertension):took medicines for this in the past 12 months</t>
  </si>
  <si>
    <t xml:space="preserve">MA05 </t>
  </si>
  <si>
    <t>Among those with high cholesterol level in blood:followed diet for this in the past 12 months</t>
  </si>
  <si>
    <t xml:space="preserve">MA06 </t>
  </si>
  <si>
    <t>Among those with high cholesterol level in blood:took medicines for this in the past 12 months</t>
  </si>
  <si>
    <t xml:space="preserve">MA07 </t>
  </si>
  <si>
    <t>Among those with diabetes:followed diet for this in the past 12 months</t>
  </si>
  <si>
    <t xml:space="preserve">MA08 </t>
  </si>
  <si>
    <t>Among those with diabetes:took insuline injections in the past 12 months</t>
  </si>
  <si>
    <t xml:space="preserve">MA09 </t>
  </si>
  <si>
    <t>Among those with diabetes:took oral antidiabetics in the past 12 months</t>
  </si>
  <si>
    <t xml:space="preserve">MA10 </t>
  </si>
  <si>
    <t>Among those with serious gloom or depression:took tablets for this in the past 12 months</t>
  </si>
  <si>
    <t>Among those with serious gloom or depression:made use of psychotherapy in the past 12 months</t>
  </si>
  <si>
    <t>Asthma in the past 12 months</t>
  </si>
  <si>
    <t>Among those with asthma:consulted for this problem a health professional in the past 12 months</t>
  </si>
  <si>
    <t>Chronic bronchitis, COPD or emphysema in the past 12 months</t>
  </si>
  <si>
    <t>Among those with chronic bronchitis, COPD or emphysema :consulted for this problem a health professional in the past 12 months</t>
  </si>
  <si>
    <t>Coronary heart disease in the past 12 months</t>
  </si>
  <si>
    <t>Among those with coronary heart disease:consulted for this problem a health professional in the past 12 months</t>
  </si>
  <si>
    <t>Serious heart disease (except myocardial infarction of coronary heart disease) in the past 12 months</t>
  </si>
  <si>
    <t>Among those with serious heart disease (except myocardial infarction of coronary heart disease):consulted for this problem a health professional in the past 12 months</t>
  </si>
  <si>
    <t>High blood pressure in the past 12 months</t>
  </si>
  <si>
    <t>Among those with high blood pressure in the past 12 months:followed diet for this in the past 12 months</t>
  </si>
  <si>
    <t>Among those with high blood pressure in the past 12 months:took medicines for this in the past 12 months</t>
  </si>
  <si>
    <t>Among those with high cholesterol level in blood in the past 12 months that indicates that they consulted for this problem a health professional</t>
  </si>
  <si>
    <t>Stroke (or consequences) in the past 12 months</t>
  </si>
  <si>
    <t>Among those with stroke (or consequences) in the past 12 months that indicates that they consulted for this problem a health professional</t>
  </si>
  <si>
    <t>Narrowing of bloodvessels in belly or legs in the past 12 months</t>
  </si>
  <si>
    <t>Among those with narrowing of bloodvessels in belly or legs in the past 12 months that indicates that they consulted for this problem a health professional</t>
  </si>
  <si>
    <t>Rheumatoid arthritis in the past 12 months</t>
  </si>
  <si>
    <t>Among those with rheumatoid arthritis:consulted for this problem a health professional in the past 12 months</t>
  </si>
  <si>
    <t>Osteoarthritis in the past 12 months</t>
  </si>
  <si>
    <t>Among those with osteoarthritis:consulted for this problem a health professional in the past 12 months</t>
  </si>
  <si>
    <t>Low back disorder in the past 12 months</t>
  </si>
  <si>
    <t>Among those with low back disorder in the past 12 months that indicates that they consulted for this problem a health professional</t>
  </si>
  <si>
    <t>Neck disorder in the past 12 months</t>
  </si>
  <si>
    <t>Among those with neck disorder in the past 12 months that indicates that they consulted for this problem+D573 a health professional</t>
  </si>
  <si>
    <t>MA08 -MA09</t>
  </si>
  <si>
    <t>Among those with diabetes:took medicines for this in the past 12 months</t>
  </si>
  <si>
    <t>Among those with diabetes:used insuline in the past 12 months</t>
  </si>
  <si>
    <t>Among those with diabetes:used oral antidiabetics in the past 12 months</t>
  </si>
  <si>
    <t>Allergy in the past 12 months</t>
  </si>
  <si>
    <t>Among those with allergy:consulted for this problem a health professional in the past 12 months</t>
  </si>
  <si>
    <t>Stomach ulcer in the past 12 months</t>
  </si>
  <si>
    <t>Among those with stomach ulcer:consulted for this problem a health professional in the past 12 months</t>
  </si>
  <si>
    <t>Cirrhosis of the liver, liver dysfunction in the past 12 months</t>
  </si>
  <si>
    <t>Among those with cirrhosis of the liver, liver dysfunction:consulted for this problem a health professional in the past 12 months</t>
  </si>
  <si>
    <t>Cancer in the past 12 months</t>
  </si>
  <si>
    <t>Among those with cancer:consulted for this problem a health professional in the past 12 months</t>
  </si>
  <si>
    <t>Among those with severe headache such as migraine in the past 12 months that indicates that they consulted for this problem a health professional</t>
  </si>
  <si>
    <t>Urinary incontinence in the past 12 months</t>
  </si>
  <si>
    <t>Among those with urinary incontinence in the past 12 months that indicates that they consulted for this problem a health professional</t>
  </si>
  <si>
    <t>Serious gloom or depression in the past 12 months</t>
  </si>
  <si>
    <t>Among those with serious gloom or depression in the past 12 months that indicates that they consulted for this problem a health professional</t>
  </si>
  <si>
    <t>Among those with thyroid problems in the past 12 months that indicates that they consulted for this problem a health professional</t>
  </si>
  <si>
    <t>MA0123 -MA012301</t>
  </si>
  <si>
    <t>MA0123 -MA012301-MA0223</t>
  </si>
  <si>
    <t>Among those with glaucoma:consulted for this problem a health professional in the past 12 months</t>
  </si>
  <si>
    <t>MA0123 -MA012302</t>
  </si>
  <si>
    <t>Cataract in the past 12 months</t>
  </si>
  <si>
    <t>MA0123-MA012302-MA0223</t>
  </si>
  <si>
    <t>Among those with cataract:consulted for this problem a health professional in the past 12 months</t>
  </si>
  <si>
    <t>MA0123 -MA012303</t>
  </si>
  <si>
    <t>Diabetic retinopathy in the past 12 months</t>
  </si>
  <si>
    <t>MA0123-MA012303-MA0223</t>
  </si>
  <si>
    <t>Among those with diabetic retinopathy:consulted for this problem a health professional in the past 12 months</t>
  </si>
  <si>
    <t>MA0123 -MA012304</t>
  </si>
  <si>
    <t>MA0123-MA012304-MA0223</t>
  </si>
  <si>
    <t>Among those with macula degeneration:consulted for this problem a health professional in the past 12 months</t>
  </si>
  <si>
    <t>Parkinson's disease in the past 12 months</t>
  </si>
  <si>
    <t>Among those with Parkinson's disease:consulted for this problem a health professional in the past 12 months</t>
  </si>
  <si>
    <t>Among those with chronic fatigue for a period of at least 3 months:consulted for this problem a health professional in the past 12 months</t>
  </si>
  <si>
    <t>Osteoporosis in the past 12 months</t>
  </si>
  <si>
    <t>Among those with osteoporosis:consulted for this problem a health professional in the past 12 months</t>
  </si>
  <si>
    <t>Among those with broken hip in the past 12 months that indicates that they consulted for this condition a health professional</t>
  </si>
  <si>
    <t>Disorder of the larger or the small bowel for at least 3 months in the past 12 months</t>
  </si>
  <si>
    <t>Among those with disorder of the larger or the small bowel for at least 3 months:consulted for this problem a health professional in the past 12 months</t>
  </si>
  <si>
    <t>Serious or chronic skin disease in the past 12 months</t>
  </si>
  <si>
    <t>Among those with serious or chronic skin disease:consulted for this problem a health professional in the past 12 months</t>
  </si>
  <si>
    <t>Gallstones of inflammation of the gallbladder in the past 12 months</t>
  </si>
  <si>
    <t>Among those with gallstones of inflammation of the gallbladder:consulted for this problem a health professional in the past 12 months</t>
  </si>
  <si>
    <t>Prostate problems in the past 12 months</t>
  </si>
  <si>
    <t>MA0101-MA0102-MA0103-MA0104-MA0105-MA0106-MA0110-MA0111-MA0114-MA0118</t>
  </si>
  <si>
    <t>Multimorbidity</t>
  </si>
  <si>
    <t>MA0101-MA0102-MA0103-MA0104-MA0105-MA0106-MA0108-MA0110-MA0111-MA0114-MA0115-MA0116-MA0117-MA0118-MA0119-MA0121-MA0122-MA0123-MA012301-MA0124-MA0125-MA0126-MA0127-MA0129-MA0130-MA0131-MA0132-MA0133-MA0134</t>
  </si>
  <si>
    <t>Among those with prostate problems:consulted for this problem a health professional in the past 12 months</t>
  </si>
  <si>
    <t>Number of chronic conditions (on total of 6)</t>
  </si>
  <si>
    <t>Mean number of chronic conditions (on total of 25)</t>
  </si>
  <si>
    <t>Value labels for all MA variables and indicators (except for MA_1 and MA_3)</t>
  </si>
  <si>
    <t>3 or more</t>
  </si>
  <si>
    <t>PE0101</t>
  </si>
  <si>
    <t>Last type of ambulatory contact if during the past year, there was a contact with GP and specialist</t>
  </si>
  <si>
    <t>PE0102</t>
  </si>
  <si>
    <t>Last type of ambulatory contact if during the past year, there was a contact with GP, but not with specialist</t>
  </si>
  <si>
    <t>PE0103</t>
  </si>
  <si>
    <t>Last type of ambulatory contact if during the past year, there was a contact with specialist, but not with GP</t>
  </si>
  <si>
    <t>PE02</t>
  </si>
  <si>
    <t>How quickly getting appointment</t>
  </si>
  <si>
    <t>PE0101-PE0102-PE0103-PE02</t>
  </si>
  <si>
    <t xml:space="preserve">Time to get an appointment to see doctor </t>
  </si>
  <si>
    <t xml:space="preserve">Time to get an appointment to see GP </t>
  </si>
  <si>
    <t>Time to get an appointment to see specialist</t>
  </si>
  <si>
    <t>PE03</t>
  </si>
  <si>
    <t>Waiting time for appointment was a problem</t>
  </si>
  <si>
    <t>PE0101-PE0102-PE0103-PE03</t>
  </si>
  <si>
    <t xml:space="preserve">Had problem with waiting time to get an appointment to see doctor  </t>
  </si>
  <si>
    <t xml:space="preserve">Had problem with waiting time to get an appointment to see GP  </t>
  </si>
  <si>
    <t xml:space="preserve">Had problem with waiting time to get an appointment to see specialist  </t>
  </si>
  <si>
    <t>PE04</t>
  </si>
  <si>
    <t>Waiting time for consultation</t>
  </si>
  <si>
    <t>PE0101-PE0102-PE0103-PE04</t>
  </si>
  <si>
    <t>Waiting time in doctor's waiting room</t>
  </si>
  <si>
    <t>Waiting time in GP's waiting room</t>
  </si>
  <si>
    <t>Waiting time in specialist's waiting room</t>
  </si>
  <si>
    <t>PE05</t>
  </si>
  <si>
    <t>Waiting time for consultation was a problem</t>
  </si>
  <si>
    <t>PE0101-PE0102-PE0103-PE05</t>
  </si>
  <si>
    <t xml:space="preserve">Had problem with waiting time in doctor’s waiting room </t>
  </si>
  <si>
    <t xml:space="preserve">Had problem with waiting time in GP's waiting room </t>
  </si>
  <si>
    <t xml:space="preserve">Had problem with waiting time in specialist's waiting room </t>
  </si>
  <si>
    <t>PE06</t>
  </si>
  <si>
    <t>Enough time spent with doctor</t>
  </si>
  <si>
    <t>PE0101-PE0102-PE0103-PE06</t>
  </si>
  <si>
    <t>PE07</t>
  </si>
  <si>
    <t>Doctor explained things in an understandable way</t>
  </si>
  <si>
    <t>PE0101-PE0102-PE0103-PE07</t>
  </si>
  <si>
    <t>PE08</t>
  </si>
  <si>
    <t>Doctor gave opportunity to ask questions about recommended treatment</t>
  </si>
  <si>
    <t>PE0101-PE0102-PE0103-PE08</t>
  </si>
  <si>
    <t>PE09</t>
  </si>
  <si>
    <t>Involved in decisions on care and treatment by doctor</t>
  </si>
  <si>
    <t>PE0101-PE0102-PE0103-PE09</t>
  </si>
  <si>
    <t>PE10</t>
  </si>
  <si>
    <t>Postponement of health care due to long waiting time</t>
  </si>
  <si>
    <t xml:space="preserve">Experienced delay in getting health care because time to get appointment was too long </t>
  </si>
  <si>
    <t>PE11</t>
  </si>
  <si>
    <t>Postponement of health care due to transport problems</t>
  </si>
  <si>
    <t xml:space="preserve">Experienced delay in getting health care due to distance or transport problems </t>
  </si>
  <si>
    <t>Last type of ambulatory contact, if during the past year there was a contact with GP and specialist</t>
  </si>
  <si>
    <t>Last type of ambulatory contact, if during the past year there was a contact with GP, but not with specialist</t>
  </si>
  <si>
    <t>Last type of ambulatory contact, if during the past year there was a contact with specialist, but not with GP</t>
  </si>
  <si>
    <t>Consultation with general practitioner/family physician at a doctor's office</t>
  </si>
  <si>
    <t>Consultation with specialist at an outpatient department of a hospital</t>
  </si>
  <si>
    <t>Consultation with a specialist at a doctor's office</t>
  </si>
  <si>
    <t>Telephone consultation either by a general practitioner/family physician or specialist</t>
  </si>
  <si>
    <t>Consultation with general practitioner/family physician at a GP's office</t>
  </si>
  <si>
    <t>Telephone consultation by a GP</t>
  </si>
  <si>
    <t>No consultation with a GP at his office and no telephone consultation during the past 12 months</t>
  </si>
  <si>
    <t>Telephone consultation by a specialist</t>
  </si>
  <si>
    <t xml:space="preserve">0 days (= same day) </t>
  </si>
  <si>
    <t>1 day (= next day)</t>
  </si>
  <si>
    <t>2 to 5 days (= couple of days)</t>
  </si>
  <si>
    <t>6 to 7 days (= just less than a week)</t>
  </si>
  <si>
    <t>8 to 14 days (= more than 1 week)</t>
  </si>
  <si>
    <t>15 to 30 days (= more than 2 weeks)</t>
  </si>
  <si>
    <t>31 to 60 days (= more than 1 month)</t>
  </si>
  <si>
    <t>61 to 90 days (= more than 2 months)</t>
  </si>
  <si>
    <t>91 days or longer (= more than 3 months)</t>
  </si>
  <si>
    <t>Did not make an appointment, went directly to the doctor</t>
  </si>
  <si>
    <t>The appointment was already made during the previous consultation</t>
  </si>
  <si>
    <t>More than 2 weeks</t>
  </si>
  <si>
    <t>8 to 14 days (= 1 to 2 weeks)</t>
  </si>
  <si>
    <t>Up to 15 minutes (= up to quarter of an hour)</t>
  </si>
  <si>
    <t>More than 15 and up to 30 minutes (= up to half an hour)</t>
  </si>
  <si>
    <t>More than 30 and up to 60 minutes (= up to an hour)</t>
  </si>
  <si>
    <t>More than 1 and up to 2 hours</t>
  </si>
  <si>
    <t>More than 2 and up to 4 hours</t>
  </si>
  <si>
    <t>More than 4 and up to 8 hours</t>
  </si>
  <si>
    <t>More than 8 hours</t>
  </si>
  <si>
    <t>Left before seeing the doctor that day</t>
  </si>
  <si>
    <t>More than 2 hours</t>
  </si>
  <si>
    <t>Yes, to some extent</t>
  </si>
  <si>
    <t>No, not really</t>
  </si>
  <si>
    <t>No, definitely not</t>
  </si>
  <si>
    <t>Yes, definitely</t>
  </si>
  <si>
    <t>No need for health care</t>
  </si>
  <si>
    <t>Use of a reimbursed medicine in the past 24 hours</t>
  </si>
  <si>
    <t>Use of a non reimbursed medicine in the past 24 hours</t>
  </si>
  <si>
    <t>Use of 5 or more medicines in the past 24 hours (polypharmacy)</t>
  </si>
  <si>
    <t>Use of 9 or more medicines in the past 24 hours (excesssive polypharmacy)</t>
  </si>
  <si>
    <t>Use of drugs used in diabetes in the past 24 hours</t>
  </si>
  <si>
    <t>Use of antibacterials for systemic use in the past 24 hours</t>
  </si>
  <si>
    <t>Use of antiinflammatory and antirheumatic products in the past 24 hours</t>
  </si>
  <si>
    <t>Use of analgetics in the past 24 hours</t>
  </si>
  <si>
    <t>Use of medicines obtained via internet in the past 2 weeks</t>
  </si>
  <si>
    <t>Brand name  + CNK code (based on picklist)</t>
  </si>
  <si>
    <t>Brand name (free tekst)</t>
  </si>
  <si>
    <t>CNK code (free tekst)</t>
  </si>
  <si>
    <t>DR10</t>
  </si>
  <si>
    <t>Reason for use</t>
  </si>
  <si>
    <t>Type of medicine</t>
  </si>
  <si>
    <t>Reimbursement status of medicine</t>
  </si>
  <si>
    <t>CNK code available</t>
  </si>
  <si>
    <t>CNK code</t>
  </si>
  <si>
    <t>ATC code available</t>
  </si>
  <si>
    <t>ATC code</t>
  </si>
  <si>
    <t>Prescribed medicine</t>
  </si>
  <si>
    <t xml:space="preserve">Speciality </t>
  </si>
  <si>
    <t>Pharmaceutical preparation</t>
  </si>
  <si>
    <t xml:space="preserve">Food supplement/homeopathic product/herbal product/body care product  </t>
  </si>
  <si>
    <t>Reimbursable</t>
  </si>
  <si>
    <t>Non reimbursable (unless under certain conditions)</t>
  </si>
  <si>
    <t xml:space="preserve">Non reimbursable  </t>
  </si>
  <si>
    <t>NR04</t>
  </si>
  <si>
    <t>Reason why selected person was not capable to answer him/herself</t>
  </si>
  <si>
    <t>Other reason why selected person was not capable to answer him/herself</t>
  </si>
  <si>
    <t>Respondent of interview</t>
  </si>
  <si>
    <t>NR05</t>
  </si>
  <si>
    <t>NR06</t>
  </si>
  <si>
    <t>Reason why selected person could not be contacted</t>
  </si>
  <si>
    <t>Reason why selected person refused to answer him/herself</t>
  </si>
  <si>
    <t>Other reason why selected person refused to answer him/herself</t>
  </si>
  <si>
    <t>Reported equivalent household income (Belgian weighted quintiles)</t>
  </si>
  <si>
    <t>IN02, HC01</t>
  </si>
  <si>
    <t>Reported  household income (after imputation)</t>
  </si>
  <si>
    <t>2.5. Bodily pain</t>
  </si>
  <si>
    <t xml:space="preserve">Moderately to extremely interfered by pain in normal work in past 4 weeks </t>
  </si>
  <si>
    <t>Very severe</t>
  </si>
  <si>
    <t>Mean</t>
  </si>
  <si>
    <t>Leisure time physical activity last 12 months</t>
  </si>
  <si>
    <t>At risk due to a lack of leisure time physical activity</t>
  </si>
  <si>
    <t>Variable value: number of hours</t>
  </si>
  <si>
    <t>Variable value: number of minutes</t>
  </si>
  <si>
    <t>Hard training and competitive sport more than once a week</t>
  </si>
  <si>
    <t>Jogging and other recreational sports or gardening, at least 4 hours per week</t>
  </si>
  <si>
    <t>Jogging and other recreational sports or gardening, at the most 4 hours per week</t>
  </si>
  <si>
    <t>Walking, bicycling or other light activities at least 4 hours a week</t>
  </si>
  <si>
    <t>Walking, bicycling or other light activities at the most 4 hours a week</t>
  </si>
  <si>
    <t>Reading, watching TV or other sedentary activities</t>
  </si>
  <si>
    <t>Intensive training / sport ≥ 4 hours per week</t>
  </si>
  <si>
    <t xml:space="preserve">Sport &lt; 4 houres / light activities </t>
  </si>
  <si>
    <t>Sedentary activities</t>
  </si>
  <si>
    <t>Underweight (&lt; 18,5)</t>
  </si>
  <si>
    <t>Eating fruit  (excluding juice) daily</t>
  </si>
  <si>
    <t>Number of potions of fruit, of any sort, eating each day</t>
  </si>
  <si>
    <t>Currently (last) employed as employee or self-employed</t>
  </si>
  <si>
    <t>Current (last) employment (ISCO - 1 digit code)</t>
  </si>
  <si>
    <t>Current (last) industrial sector of employment (NACE - 1 digit code)</t>
  </si>
  <si>
    <t>Frequency of eating fruit (excluding juice)</t>
  </si>
  <si>
    <t>Frequency of eating vegetables or salad (excluding juice and potatoes)</t>
  </si>
  <si>
    <t>Eating vegetables or salad (excluding juice and potatoes) daily</t>
  </si>
  <si>
    <t>Number of potions of vegetables or salad, excluding juice and potatoes, eating each day</t>
  </si>
  <si>
    <t>Eating at least 2 portions vegetables or salad daily</t>
  </si>
  <si>
    <t>Eating at least 5 portions fruits and vegetables daily</t>
  </si>
  <si>
    <t>Frequency of drinking sugared soft drinks (no "light")</t>
  </si>
  <si>
    <t>Drinking sugared soft drinks daily</t>
  </si>
  <si>
    <t>Frequency of eating sweet or salty snacks</t>
  </si>
  <si>
    <t>Eating sweet or salty snacks daily</t>
  </si>
  <si>
    <t>Frequency of consuming milk or vegetable products enriched in calcium</t>
  </si>
  <si>
    <t>Consuming milk or vegetable products enriched in calcium daily</t>
  </si>
  <si>
    <t>Number of glasses of water (150 ml) drinking daily</t>
  </si>
  <si>
    <t>Drinking the daily recommended amount of water (1 litre)</t>
  </si>
  <si>
    <t>Frequency of eating breakfast</t>
  </si>
  <si>
    <t>Eating breakfast daily</t>
  </si>
  <si>
    <t>Once or more a day</t>
  </si>
  <si>
    <t xml:space="preserve">Once or more a day </t>
  </si>
  <si>
    <t xml:space="preserve">4 to 6 times a week </t>
  </si>
  <si>
    <t xml:space="preserve">1 to 3 times a week </t>
  </si>
  <si>
    <t>Every day</t>
  </si>
  <si>
    <t>5 to 6 times per week</t>
  </si>
  <si>
    <t>1 to 4 times per week</t>
  </si>
  <si>
    <t>1 time per week</t>
  </si>
  <si>
    <t>1 to 3 months per month</t>
  </si>
  <si>
    <t>Never or almost never</t>
  </si>
  <si>
    <t>Visiting a physiotherapist / kinesitherapist in the past 12 months</t>
  </si>
  <si>
    <t>Visiting a dietician in the past 12 months</t>
  </si>
  <si>
    <t xml:space="preserve">Visiting an homeopath in the past 12 months </t>
  </si>
  <si>
    <t xml:space="preserve">Visiting an acupuncturist in the past 12 months </t>
  </si>
  <si>
    <t xml:space="preserve">Visiting a chiropractor in the past 12 months </t>
  </si>
  <si>
    <t>Visiting a non-conventional therapist* in the past 12 months (* a homeopath, an acupuncturist, a chiropractor and/or an osteopath)</t>
  </si>
  <si>
    <t>Visiting a non-conventional therapist* in the past 12 months 
(* a homeopath, an acupuncturist, a chiropractor and/or an osteopath)</t>
  </si>
  <si>
    <t xml:space="preserve">Using home care service in the past 12 months </t>
  </si>
  <si>
    <t>Injured in an accident at home in the past 12 months</t>
  </si>
  <si>
    <t>Injured in a leisure accident in the past 12 months</t>
  </si>
  <si>
    <t>Medical care as a result of accident at home</t>
  </si>
  <si>
    <t>Medical care as a result of road traffic accident</t>
  </si>
  <si>
    <t>Medical care as a result of leisure accident</t>
  </si>
  <si>
    <t>Accidents with a medical care intervention whereby this intervention concerned an admission to a hospital or any other health care facility</t>
  </si>
  <si>
    <t>A doctor or a nurse</t>
  </si>
  <si>
    <t>No intervention was needed</t>
  </si>
  <si>
    <t>Injured in a road traffic accident in the past 12 months for which a medical care intervention was needed</t>
  </si>
  <si>
    <t>Injured in an accident at home in the past 12 months for which a medical care intervention was needed</t>
  </si>
  <si>
    <t>Injured in a leisure accident in the past 12 months for which a medical care intervention was needed</t>
  </si>
  <si>
    <t>Injured in an accident in the past 12 months for which a medical care intervention was needed</t>
  </si>
  <si>
    <t>Accidents with a medical care intervention whereby this intervention concerned an admission to a hospital 
or any other health care facility</t>
  </si>
  <si>
    <t>Victim of burglary, robbery, or armed robbery, of verbal or psychological violence (eg. insults, threats, isolation), of physical violence (eg. being pushed, being beaten) or of sexual violence (eg. exhibitionisme, rape) in the past 12 months</t>
  </si>
  <si>
    <t>Victim of burglary, robbery or armed robbery in the past 12 months</t>
  </si>
  <si>
    <t>Victim of insults, mockery, humiliations, sarcasm, constant critism in the past 12 months</t>
  </si>
  <si>
    <t>Victim of threats, intimidation, blackmail, stalking, denigration, sexual or racist comments/harassment in the past 12 months</t>
  </si>
  <si>
    <t>Victim of isolation, deprivation of freedom in the past 12 months</t>
  </si>
  <si>
    <t>Victim of being knocked down, pushed, shaken... in the past 12 months</t>
  </si>
  <si>
    <t>Victim of being hit/beaten, wounded with a weapon, strangled... in the past 12 months</t>
  </si>
  <si>
    <t>Victim of exhibitionism in the past 12 months</t>
  </si>
  <si>
    <t>Victim of sexual assualt, forced intercourse, rape in the past 12 months</t>
  </si>
  <si>
    <t>Victim of violence at home in the past 12 months</t>
  </si>
  <si>
    <t>Victim of violence at work or school in the past 12 months</t>
  </si>
  <si>
    <t>Victim of violence in a public place or on the public road in the past 12 months</t>
  </si>
  <si>
    <t>Victim of violence elsewhere in the past 12 months</t>
  </si>
  <si>
    <t>Victim of physical violence (sexual violence not included) in the past 12 months</t>
  </si>
  <si>
    <t>Victim of verbal or psychological violence in the past 12 months</t>
  </si>
  <si>
    <t>Victim of physical violence (sexual violence included) in the past 12 months</t>
  </si>
  <si>
    <t>Victim of sexual violence in the past 12 months</t>
  </si>
  <si>
    <t>Victim of burglary, robbery, or armed robbery, of verbal or psychological violence (eg. insults, threats, isolation), 
of physical violence (eg. being pushed, being beaten) or of sexual violence (eg. exhibitionisme, rape) in the past 12 months</t>
  </si>
  <si>
    <t>Victim of threats, intimidation, blackmail, stalking, denigration, sexual or racist comments/harassment 
in the past 12 months</t>
  </si>
  <si>
    <t>Consulted or contacted family (father, mother, brother, sister,…) as a result of this act of violence</t>
  </si>
  <si>
    <t>Consulted or contacted friends as a result of this act of violence</t>
  </si>
  <si>
    <t>Consulted or contacted trustee at work or in school, Confidential Doctors Bureau (CDB) as a result of this act of violence</t>
  </si>
  <si>
    <t>Consulted or contacted the police as a result of this act of violence</t>
  </si>
  <si>
    <t>Consulted or contacted a medical service (practitioner, hospital,…) as a result of this act of violence</t>
  </si>
  <si>
    <t>Consulted or contacted a psychologist as a result of this act of violence</t>
  </si>
  <si>
    <t>Consulted or contacted a law- or juridical agency, lawyer, courthouse as a result of this act of violence</t>
  </si>
  <si>
    <t>Consulted or contacted victim assisitence or support services, youth help services, shelter/safe house as a result of this act of violence</t>
  </si>
  <si>
    <t>Consulted or contacted call-centers for assistance (télé-accuiel, SOS children, SOS sexual abuse, Center for battered women) as a result of this act of violence</t>
  </si>
  <si>
    <t>Consulted or contacted other person as a result of this act of violence</t>
  </si>
  <si>
    <t>Didn't consulted or contacted anyone as a result of this act of violence</t>
  </si>
  <si>
    <t>Consulted or contacted trustee at work or in school, Confidential Doctors Bureau (CDB) 
as a result of this act of violence</t>
  </si>
  <si>
    <t>Consulted or contacted victim assisitence or support services, youth help services, shelter/safe house 
as a result of this act of violence</t>
  </si>
  <si>
    <t>Consulted or contacted call-centers for assistance (télé-accuiel, SOS children, SOS sexual abuse, 
Center for battered women) as a result of this act of violence</t>
  </si>
  <si>
    <t>Country of birth (3 categories)</t>
  </si>
  <si>
    <t xml:space="preserve">Age  at immigration </t>
  </si>
  <si>
    <t>HC08</t>
  </si>
  <si>
    <t>HC09</t>
  </si>
  <si>
    <t xml:space="preserve">HC10 </t>
  </si>
  <si>
    <t xml:space="preserve">Southern EU countries </t>
  </si>
  <si>
    <t xml:space="preserve">Northern EU countries </t>
  </si>
  <si>
    <t xml:space="preserve">Eastern EU countries </t>
  </si>
  <si>
    <t xml:space="preserve">Other European countries </t>
  </si>
  <si>
    <t xml:space="preserve">Turkey </t>
  </si>
  <si>
    <t xml:space="preserve">Morocco </t>
  </si>
  <si>
    <t>Congo-Kinshasa, Burundi, Rwanda</t>
  </si>
  <si>
    <t xml:space="preserve">Other African countries </t>
  </si>
  <si>
    <t xml:space="preserve">Other Asian countries </t>
  </si>
  <si>
    <t>Central and South America</t>
  </si>
  <si>
    <t>Countries neighbouring Belgium</t>
  </si>
  <si>
    <t>Country of birth (13 categories)</t>
  </si>
  <si>
    <t>Nationality (13 categories)</t>
  </si>
  <si>
    <t xml:space="preserve">Country of birth of the father (13 categories) </t>
  </si>
  <si>
    <t xml:space="preserve">Age at immigration </t>
  </si>
  <si>
    <t>Country of birth of the mother (13 categories)</t>
  </si>
  <si>
    <t>Country of birth of the father (13 categories)</t>
  </si>
  <si>
    <t xml:space="preserve">Country of birth of the mother (13 categories) </t>
  </si>
  <si>
    <t xml:space="preserve">Date of interview </t>
  </si>
  <si>
    <t>DD/MM/YYYY</t>
  </si>
  <si>
    <t>Rank number of medicine that was taken in the past 24 hours</t>
  </si>
  <si>
    <t>Rank number of day patient hospitalisation in the past 12 months</t>
  </si>
  <si>
    <t>Rank number of inpatient hospitalisation in the past 12 months</t>
  </si>
  <si>
    <t>Age (in years)</t>
  </si>
  <si>
    <t xml:space="preserve">Overcrowded households </t>
  </si>
  <si>
    <t>Walloon Region</t>
  </si>
  <si>
    <t>Number</t>
  </si>
  <si>
    <t xml:space="preserve">Prevention measure taken among elderly (65+) who fell: perform power and balance exercices </t>
  </si>
  <si>
    <t xml:space="preserve">Prevention measure taken among elderly (65+) who fell: making the home safer </t>
  </si>
  <si>
    <t xml:space="preserve">Prevention measure taken among elderly (65+) who fell: adapting shoes </t>
  </si>
  <si>
    <t>Prevention measure taken among elderly (65+) who fell: daily intake of vitamin D</t>
  </si>
  <si>
    <t>Prevention measure taken among elderly (65+) who fell: daily intake of calcium</t>
  </si>
  <si>
    <t>Prevention measure taken among elderly (65+) who fell: medication checked</t>
  </si>
  <si>
    <t>Prevention measure taken among elderly (65+) who fell: blood pressure checked</t>
  </si>
  <si>
    <t>Prevention measure taken among elderly (65+) who fell: eyes (vision) checked</t>
  </si>
  <si>
    <t>Prevention measure taken among elderly (65+) who fell: no measures taken</t>
  </si>
  <si>
    <t>Person who gave advice to prevent falling among elderly (65+) who fell: nobody</t>
  </si>
  <si>
    <t>Person who gave advice to prevent falling among elderly (65+) who fell: the general practitioner</t>
  </si>
  <si>
    <t>Person who gave advice to prevent falling among elderly (65+) who fell: the physiotherapist</t>
  </si>
  <si>
    <t>Person who gave advice to prevent falling among elderly (65+) who fell: the nurse</t>
  </si>
  <si>
    <t>Person who gave advice to prevent falling among elderly (65+) who fell: the occupation therapist</t>
  </si>
  <si>
    <t>Person who gave advice to prevent falling among elderly (65+) who fell: family or friends</t>
  </si>
  <si>
    <t>Person who gave advice to prevent falling among elderly (65+) who fell: other</t>
  </si>
  <si>
    <t xml:space="preserve">Northern America, Australia, Oceania </t>
  </si>
  <si>
    <t>The selected person</t>
  </si>
  <si>
    <t xml:space="preserve">A proxy, another member of the household  </t>
  </si>
  <si>
    <t>A proxy, a person not member of the household</t>
  </si>
  <si>
    <t>The selected person could not be contacted</t>
  </si>
  <si>
    <t xml:space="preserve">The selected person was not capable to respond personally </t>
  </si>
  <si>
    <t xml:space="preserve">The selected person refused to respond personally </t>
  </si>
  <si>
    <t xml:space="preserve">The person was absent, at work, at school or university or on holiday </t>
  </si>
  <si>
    <t xml:space="preserve"> The person was hospitalised</t>
  </si>
  <si>
    <t xml:space="preserve">The person was institutionalised </t>
  </si>
  <si>
    <t>Because of a physical disorder (e.g. bedridden)</t>
  </si>
  <si>
    <t>Because of a memory problem (e.g. amnesia, senile dementia)</t>
  </si>
  <si>
    <t>Because of a language problem (e.g. foreign language)</t>
  </si>
  <si>
    <t>Because of a speech defect (e.g. muteness, aphasie)</t>
  </si>
  <si>
    <t xml:space="preserve"> Because of a hearing problems (e.g. deafness)</t>
  </si>
  <si>
    <t>Because of a serious mental disorder</t>
  </si>
  <si>
    <t>Because of the length of the interview (e.g. had no time)</t>
  </si>
  <si>
    <t>This is the case for all interviews</t>
  </si>
  <si>
    <t>Because of the procedure applied during the interview (e.g. face to face interview with an interviewer)</t>
  </si>
  <si>
    <t>Because of the content of the interview (e.g. too private, not interesting</t>
  </si>
  <si>
    <t xml:space="preserve">Current (last) professional activity as employee or self-employed </t>
  </si>
  <si>
    <t>Managers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</si>
  <si>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</si>
  <si>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</si>
  <si>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</si>
  <si>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</si>
  <si>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</si>
  <si>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</si>
  <si>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</si>
  <si>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</si>
  <si>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Armed forces occupations</t>
  </si>
  <si>
    <t>Agriculture, forestry and fishing </t>
  </si>
  <si>
    <t> Mining and quarrying</t>
  </si>
  <si>
    <t>Manufacturing </t>
  </si>
  <si>
    <t> Electricity, gas, steam and air conditioning supply </t>
  </si>
  <si>
    <t>Water supply; sewerage; waste managment and remediation activities</t>
  </si>
  <si>
    <t>Construction </t>
  </si>
  <si>
    <t>Wholesale and retail trade; repair of motor vehicles and motorcycles </t>
  </si>
  <si>
    <t>Transporting and storage</t>
  </si>
  <si>
    <t> Accommodation and food service activities</t>
  </si>
  <si>
    <t>Information and communication</t>
  </si>
  <si>
    <t> Financial and insurance activities </t>
  </si>
  <si>
    <t>Real estate activities</t>
  </si>
  <si>
    <t> Professional, scientific and technical activities </t>
  </si>
  <si>
    <t>Administrative and support service activities </t>
  </si>
  <si>
    <t>Public administration and defence; compulsory social security </t>
  </si>
  <si>
    <t>Education</t>
  </si>
  <si>
    <t>Human health and social work activities</t>
  </si>
  <si>
    <t>Arts, entertainment and recreation</t>
  </si>
  <si>
    <t>Other services activities</t>
  </si>
  <si>
    <t>Activities of households as employers; undifferentiated goods - and services - producing activities of households for own use</t>
  </si>
  <si>
    <t>Activities of extraterritorial organisations and bodies</t>
  </si>
  <si>
    <t>IN02, HC01,NBR_PER</t>
  </si>
  <si>
    <t>Absence from work due to a health probem</t>
  </si>
  <si>
    <t>Days absence from work due to a health problem (all employed people)</t>
  </si>
  <si>
    <t>Individual</t>
  </si>
  <si>
    <t>Household</t>
  </si>
  <si>
    <t>WORKSHEET</t>
  </si>
  <si>
    <t>Medicines</t>
  </si>
  <si>
    <t>Highlighted in yellow: variables based on survey information</t>
  </si>
  <si>
    <t>Partner</t>
  </si>
  <si>
    <t>Child</t>
  </si>
  <si>
    <t>Other family bond</t>
  </si>
  <si>
    <t>Parent (mother or father)</t>
  </si>
  <si>
    <t>No family bond</t>
  </si>
  <si>
    <t>Socioeconomic status of municipality (for residents of Brussels' Region)</t>
  </si>
  <si>
    <t>Low</t>
  </si>
  <si>
    <t>Average</t>
  </si>
  <si>
    <t>High</t>
  </si>
  <si>
    <t>The selected person is younger than 15 years</t>
  </si>
  <si>
    <t>not applicable (not selected)</t>
  </si>
  <si>
    <t>Not applicable (reference person)</t>
  </si>
  <si>
    <t>Among those with high blood pressure in the past 12 months:consulted for this problem a health professional in the past 12 monthS</t>
  </si>
  <si>
    <t>Doctor spent enough time with patient (4 categories)</t>
  </si>
  <si>
    <t>GP spent enough time with patient (4 categories)</t>
  </si>
  <si>
    <t>Specialist spent enough time with patient (4 categories)</t>
  </si>
  <si>
    <t>Doctor spent enough time with patient (2 categories)</t>
  </si>
  <si>
    <t>GP spent enough time with patient (2 categories)</t>
  </si>
  <si>
    <t>Specialist spent enough time with patient (2 categories)</t>
  </si>
  <si>
    <t>Doctor explained things in a way that was easy to understand (4 categories)</t>
  </si>
  <si>
    <t>GP explained things in a way that was easy to understand (4 categories)</t>
  </si>
  <si>
    <t>Specialist explained things in a way that was easy to understand (4 categories)</t>
  </si>
  <si>
    <t>Doctor explained things in a way that was easy to understand (2 categories)</t>
  </si>
  <si>
    <t>GP explained things in a way that was easy to understand (2 categories)</t>
  </si>
  <si>
    <t>Specialist explained things in a way that was easy to understand (2 categories)</t>
  </si>
  <si>
    <t>Doctor gave the opportunity to ask questions or raise concerns about recommended treatment (4 categories)</t>
  </si>
  <si>
    <t>GP gave the opportunity to ask questions or raise concerns about recommended treatment (4 categories)</t>
  </si>
  <si>
    <t>Specialist gave the opportunity to ask questions or raise concerns about recommended treatment (4 categories)</t>
  </si>
  <si>
    <t>Doctor gave the opportunity to ask questions or raise concerns about recommended treatment (2 categories)</t>
  </si>
  <si>
    <t>GP gave the opportunity to ask questions or raise concerns about recommended treatment (2 categories)</t>
  </si>
  <si>
    <t>Specialist gave the opportunity to ask questions or raise concerns about recommended treatment (2 categories)</t>
  </si>
  <si>
    <t>Patient sufficiently involved in decisions of doctor about care and treatment (4 categories)</t>
  </si>
  <si>
    <t xml:space="preserve">Patient sufficiently involved in decisions of GP about care and treatment (4 categories)  </t>
  </si>
  <si>
    <t>Patient sufficiently involved in decisions of specialist about care and treatment (4 categories)</t>
  </si>
  <si>
    <t>Patient sufficiently involved in decisions of doctor about care and treatment (2 categories)</t>
  </si>
  <si>
    <t xml:space="preserve">Patient sufficiently involved in decisions of GP about care and treatment (2 categories)  </t>
  </si>
  <si>
    <t>Patient sufficiently involved in decisions of specialist about care and treatment (2 categories)</t>
  </si>
  <si>
    <t>Availability of self-competed questionnaire</t>
  </si>
  <si>
    <t>Availability of self-completed questionnaire</t>
  </si>
  <si>
    <t xml:space="preserve">Self-completed questionnaire required and available </t>
  </si>
  <si>
    <t>Self-competed questionnaire not required and not available</t>
  </si>
  <si>
    <t>Self-competed questionnaire not required, but available</t>
  </si>
  <si>
    <t>Self-completed questionnaire required, but not available</t>
  </si>
  <si>
    <t>Absence from work in the last 12 months due to a health problem</t>
  </si>
  <si>
    <t>Financial burden of prescribed and non prescribed medicines</t>
  </si>
  <si>
    <t>AC01 AC02 AC03</t>
  </si>
  <si>
    <t>AC0401 AC0402 AC0403 AC0404</t>
  </si>
  <si>
    <t>AC_1</t>
  </si>
  <si>
    <t>AC_2</t>
  </si>
  <si>
    <t>Financial burden of medical care</t>
  </si>
  <si>
    <t>Postponement of medical care due to financial reasons</t>
  </si>
  <si>
    <t>Heavy burden</t>
  </si>
  <si>
    <t>Not a heavy burden</t>
  </si>
  <si>
    <t>Financial burden of medical examinations or treatments</t>
  </si>
  <si>
    <t>Financial burden of dental examinations or treatments</t>
  </si>
  <si>
    <t>Somewhat a burden</t>
  </si>
  <si>
    <t>Not a burden at all</t>
  </si>
  <si>
    <t>A heavy burden</t>
  </si>
  <si>
    <t>No one in the household needed medical examinations or treatments</t>
  </si>
  <si>
    <t>No one in the household needed dental examinations or treatments</t>
  </si>
  <si>
    <t>Financial burden of (prescribed and non-prescribed) medicines</t>
  </si>
  <si>
    <t>No one in the household needed (prescribed or non-prescribed) medicines</t>
  </si>
  <si>
    <t xml:space="preserve">Able to hear what is said in a quite room </t>
  </si>
  <si>
    <t>Able to hear what is said in a noisier room</t>
  </si>
  <si>
    <t>Difficulty in remembering and concentration</t>
  </si>
  <si>
    <t>Difficulty in communicating</t>
  </si>
  <si>
    <t>Having help in performing ADL activities</t>
  </si>
  <si>
    <t>Need help in performing ADL activities</t>
  </si>
  <si>
    <t>IL1801</t>
  </si>
  <si>
    <t>IL1802</t>
  </si>
  <si>
    <t>IL1803</t>
  </si>
  <si>
    <t>IL1804</t>
  </si>
  <si>
    <t>IL1805</t>
  </si>
  <si>
    <t>IL1806</t>
  </si>
  <si>
    <t>IL1807</t>
  </si>
  <si>
    <t xml:space="preserve">Difficulty in preparing meals </t>
  </si>
  <si>
    <t>Difficulty in using the phone</t>
  </si>
  <si>
    <t xml:space="preserve">Difficulty in shopping </t>
  </si>
  <si>
    <t>Difficulty in doing light housework</t>
  </si>
  <si>
    <t>Difficulty in doing occasional heavy housework</t>
  </si>
  <si>
    <t>Difficulty in taking care of finances and everyday administrative tasks</t>
  </si>
  <si>
    <t>Having help in doing IADL activities</t>
  </si>
  <si>
    <t>No, no difficulty</t>
  </si>
  <si>
    <t>Can't do this at all</t>
  </si>
  <si>
    <t>IL_4</t>
  </si>
  <si>
    <t>IL_5</t>
  </si>
  <si>
    <t>IL_6</t>
  </si>
  <si>
    <t>IL_7</t>
  </si>
  <si>
    <t>IL_8</t>
  </si>
  <si>
    <t>IL17_1</t>
  </si>
  <si>
    <t>IL_9</t>
  </si>
  <si>
    <t>IL_10</t>
  </si>
  <si>
    <t>IL19_1</t>
  </si>
  <si>
    <t>IL20_1</t>
  </si>
  <si>
    <t>IL16_1</t>
  </si>
  <si>
    <t>Limited</t>
  </si>
  <si>
    <t>Not limited</t>
  </si>
  <si>
    <t>Gets help</t>
  </si>
  <si>
    <t>Does not get help</t>
  </si>
  <si>
    <t>Needs help</t>
  </si>
  <si>
    <t>Does not need help</t>
  </si>
  <si>
    <t>SC07, SC08</t>
  </si>
  <si>
    <t>SC07, SC08, HC_01</t>
  </si>
  <si>
    <t>SC01, SC02, HC_01</t>
  </si>
  <si>
    <t>SC07</t>
  </si>
  <si>
    <t>SC08</t>
  </si>
  <si>
    <t>19xx to 2018</t>
  </si>
  <si>
    <t>(Rather) unsatisfied</t>
  </si>
  <si>
    <t>(Rather) satisfied</t>
  </si>
  <si>
    <t>Moderate support</t>
  </si>
  <si>
    <t>Strong/moderate support</t>
  </si>
  <si>
    <t>People to whom informal care is provided</t>
  </si>
  <si>
    <t>IC_3</t>
  </si>
  <si>
    <t>IC_4</t>
  </si>
  <si>
    <t>Less than 10 hours per week</t>
  </si>
  <si>
    <t>One or more members of the household</t>
  </si>
  <si>
    <t>One or more members of the family not part of the household</t>
  </si>
  <si>
    <t>One or more persons not part of the household or family</t>
  </si>
  <si>
    <t>20 hours per week or more</t>
  </si>
  <si>
    <t>Spending at least 20 hours per week on informal care or help</t>
  </si>
  <si>
    <t>At least 10 but less than 20 hours per week</t>
  </si>
  <si>
    <t>Visiting a psychologist, psychotherapist or psychiatrist in the past 12 months</t>
  </si>
  <si>
    <t>PM01</t>
  </si>
  <si>
    <t>PM02</t>
  </si>
  <si>
    <t>PM03</t>
  </si>
  <si>
    <t>NC01</t>
  </si>
  <si>
    <t>NC02</t>
  </si>
  <si>
    <t>NC03</t>
  </si>
  <si>
    <t>NC04</t>
  </si>
  <si>
    <t>NC01, NC02, NC03 and NC04</t>
  </si>
  <si>
    <t>AI0101</t>
  </si>
  <si>
    <t>AI0102</t>
  </si>
  <si>
    <t>AI0103</t>
  </si>
  <si>
    <t>AI0201</t>
  </si>
  <si>
    <t>AI0202</t>
  </si>
  <si>
    <t>AI0203</t>
  </si>
  <si>
    <t>AI0101, AI0201</t>
  </si>
  <si>
    <t>AI0102, AI0202</t>
  </si>
  <si>
    <t>AI0103, AI0203</t>
  </si>
  <si>
    <t>AI0101-AI0103, AI0201-A0203</t>
  </si>
  <si>
    <t>AI03 (and AGE8)</t>
  </si>
  <si>
    <t>AI04</t>
  </si>
  <si>
    <t>AI03 and AI04</t>
  </si>
  <si>
    <t>AI0501</t>
  </si>
  <si>
    <t>AI03 and AI0501</t>
  </si>
  <si>
    <t>AI0502</t>
  </si>
  <si>
    <t>AI03 and AI0502</t>
  </si>
  <si>
    <t>AI0503</t>
  </si>
  <si>
    <t>AI03 and AI0503</t>
  </si>
  <si>
    <t>AI0504</t>
  </si>
  <si>
    <t>AI03 and AI0504</t>
  </si>
  <si>
    <t>AI0505</t>
  </si>
  <si>
    <t>AI03 and AI0505</t>
  </si>
  <si>
    <t>AI0506</t>
  </si>
  <si>
    <t>AI03 and AI0506</t>
  </si>
  <si>
    <t>AI0507</t>
  </si>
  <si>
    <t>AI03 and AI0507</t>
  </si>
  <si>
    <t>AI0508</t>
  </si>
  <si>
    <t>AI03 and AI0508</t>
  </si>
  <si>
    <t>AI0509</t>
  </si>
  <si>
    <t>AI03 and AI0509</t>
  </si>
  <si>
    <t>AI0601</t>
  </si>
  <si>
    <t>AI03 and AI0601</t>
  </si>
  <si>
    <t>AI0602</t>
  </si>
  <si>
    <t>AI03 and AI0602</t>
  </si>
  <si>
    <t>AI0603</t>
  </si>
  <si>
    <t>AI03 and AI0603</t>
  </si>
  <si>
    <t>AI0604</t>
  </si>
  <si>
    <t>AI03 and AI0604</t>
  </si>
  <si>
    <t>AI0605</t>
  </si>
  <si>
    <t>AI03 and AI0605</t>
  </si>
  <si>
    <t>AI0606</t>
  </si>
  <si>
    <t>AI03 and AI0606</t>
  </si>
  <si>
    <t>AI0607</t>
  </si>
  <si>
    <t>AI03 and AI0607</t>
  </si>
  <si>
    <t>Admission to a hospital or any other health care facility and stayed overnight</t>
  </si>
  <si>
    <t>Admission to a hospital or any other health care facility but did not stay overnight</t>
  </si>
  <si>
    <t>HS01</t>
  </si>
  <si>
    <t>HS01 and AGE8</t>
  </si>
  <si>
    <t xml:space="preserve">Population 65+ using home care service in the past 12 months </t>
  </si>
  <si>
    <t>HS0101 (only 65+)</t>
  </si>
  <si>
    <t>Population 65+ using domestic help (family help or assistance for elderly people) in the past 12 months</t>
  </si>
  <si>
    <t>HS010101 (only 65+)</t>
  </si>
  <si>
    <t>HS0102 (only 65+)</t>
  </si>
  <si>
    <t>HS010201 (only 65+)</t>
  </si>
  <si>
    <t>Population 65+ using Home-delivered Meals in the past 12 months</t>
  </si>
  <si>
    <t>Distribution of the population of 65+ years according to the waiting time for Home-delivered Meals in the past 12 months</t>
  </si>
  <si>
    <t>Distribution of the population of 65+ years according to the waiting time for domestic help in the past 12 months</t>
  </si>
  <si>
    <t>NH01, NH02, HC_01</t>
  </si>
  <si>
    <t>NH04, NH05, HC_01</t>
  </si>
  <si>
    <t>NH05</t>
  </si>
  <si>
    <t xml:space="preserve">Frequency of drinking pure 100% fruit or vegetable juice </t>
  </si>
  <si>
    <t>NH01-NH05, HC_01</t>
  </si>
  <si>
    <t>NH06, NH07</t>
  </si>
  <si>
    <t>Volume of sugared soft drinks (no "light") drinking each day</t>
  </si>
  <si>
    <t>Drinking at least 1 liter of soft drinks (no "light") daily</t>
  </si>
  <si>
    <t>NH10, HC_01</t>
  </si>
  <si>
    <t>NH12</t>
  </si>
  <si>
    <t>Having a food allergy or intolerance</t>
  </si>
  <si>
    <t>NH1301</t>
  </si>
  <si>
    <t>Having a milk allergy or lactose intolerance</t>
  </si>
  <si>
    <t>NH1401</t>
  </si>
  <si>
    <t>NH1302</t>
  </si>
  <si>
    <t>Having a peanut allergy or intolerance</t>
  </si>
  <si>
    <t>NH1303</t>
  </si>
  <si>
    <t>Having a shellfish allergy or intolerance</t>
  </si>
  <si>
    <t>Having a nut allergy or intolerance (other than peanut)</t>
  </si>
  <si>
    <t>NH1304</t>
  </si>
  <si>
    <t>NH1305</t>
  </si>
  <si>
    <t>Having a soy allergy or intolerance</t>
  </si>
  <si>
    <t>NH1306</t>
  </si>
  <si>
    <t>Having a gluten allergy or intolerance</t>
  </si>
  <si>
    <t>NH1307</t>
  </si>
  <si>
    <t>Having an egg allergy or intolerance</t>
  </si>
  <si>
    <t>NH1308</t>
  </si>
  <si>
    <t>Having a fish allergy or intolerance</t>
  </si>
  <si>
    <t>NH1309</t>
  </si>
  <si>
    <t>Having another food allergy or intolerance</t>
  </si>
  <si>
    <t>Having a milk allergy or lactose intolerance diagnosed by a MD</t>
  </si>
  <si>
    <t>Having a peanut allergy or intolerance diagnosed by a MD</t>
  </si>
  <si>
    <t>Having a nut allergy or intolerance (other than peanut) diagnosed by a MD</t>
  </si>
  <si>
    <t>Having a shellfish allergy or intolerance diagnosed by a MD</t>
  </si>
  <si>
    <t>Having a soy allergy or intolerance diagnosed by a MD</t>
  </si>
  <si>
    <t>Having a gluten allergy or intolerance diagnosed by a MD</t>
  </si>
  <si>
    <t>Having an egg allergy or intolerance diagnosed by a MD</t>
  </si>
  <si>
    <t>Having a fish allergy or intolerance diagnosed by a MD</t>
  </si>
  <si>
    <t>Having another food allergy or intolerance diagnosed by a MD</t>
  </si>
  <si>
    <t>NH1402</t>
  </si>
  <si>
    <t>NH1403</t>
  </si>
  <si>
    <t>NH1404</t>
  </si>
  <si>
    <t>NH1405</t>
  </si>
  <si>
    <t>NH1406</t>
  </si>
  <si>
    <t>NH1407</t>
  </si>
  <si>
    <t>NH1408</t>
  </si>
  <si>
    <t>NH1409</t>
  </si>
  <si>
    <t>NH1401-NH1409</t>
  </si>
  <si>
    <t>Having a food allergy or intolerance diagnosed by a MD</t>
  </si>
  <si>
    <t>NS01, NS02, HC_01</t>
  </si>
  <si>
    <t>Drinking pure 100% fruit or vegetable juice daily</t>
  </si>
  <si>
    <t>Less than 1 liter</t>
  </si>
  <si>
    <t>About 1 liter</t>
  </si>
  <si>
    <t>More than 1 liter</t>
  </si>
  <si>
    <t>PA10</t>
  </si>
  <si>
    <t>Description of work</t>
  </si>
  <si>
    <t>Time spend on walking on such a day</t>
  </si>
  <si>
    <t>Time spend on cycling on such a day</t>
  </si>
  <si>
    <t>Number days activities to strenghten muscles in typical week</t>
  </si>
  <si>
    <t>Number days cycling (min 10 min) to go to and from places in typical week</t>
  </si>
  <si>
    <t>Number days walking (min 10 min) to go to and from places in typical week</t>
  </si>
  <si>
    <t>Number days doing sports, fitness or recreational activities in typical week</t>
  </si>
  <si>
    <t>Time spend on sitting on typical day: minutes and hours</t>
  </si>
  <si>
    <t>Distribution of the population (aged 15+) according to intensity of work-related physical activity</t>
  </si>
  <si>
    <t>Distribution of the population (15-64 yrs) according to intensity of work-related physical activity</t>
  </si>
  <si>
    <t>Distribution of the population (aged 15+) according to the number of days walking to get to and from places</t>
  </si>
  <si>
    <t>Distribution of the population (aged 15+) according to the number of days cycling to get to and from places</t>
  </si>
  <si>
    <t>Population 15+ walking at least one day of the week to get to and from places</t>
  </si>
  <si>
    <t>Population 15+ cycling at least one day of the week to get to and from places</t>
  </si>
  <si>
    <t xml:space="preserve">Population 15+ fulfilling the WHO recommendations on health-enhancing aerobic physical activities (non-work-related) </t>
  </si>
  <si>
    <t>Population 15+ fulfilling the WHO recommandations on health enhancing muscle-strengthening physical activities (non-work-related)</t>
  </si>
  <si>
    <t>Population 15 + fulfilling the WHO recommandations on health enhancing aerobic muscle-strengthening physical activities (non-work-related)</t>
  </si>
  <si>
    <t>Population 15 + fulfilling the WHO recommandations on health enhancing total physical activities (aerobic PA (non-work-related) and PA at work)</t>
  </si>
  <si>
    <t>Mean time the population 15+ spent on sitting or resting</t>
  </si>
  <si>
    <t>Mostly sitting or standing</t>
  </si>
  <si>
    <t>Mostly walking or tasks of moderate physical effort</t>
  </si>
  <si>
    <t>Mostly heavy labour or physically demanding work</t>
  </si>
  <si>
    <t>Not performing any working tasks</t>
  </si>
  <si>
    <t>Variable value: number of days</t>
  </si>
  <si>
    <t>10 - 29 minutes per day</t>
  </si>
  <si>
    <t>30 - 59 minutes per day</t>
  </si>
  <si>
    <t>1 hour to less than 2 hours per day</t>
  </si>
  <si>
    <t>2 hours to less than 3 hours per day</t>
  </si>
  <si>
    <t>3 hours or more per day</t>
  </si>
  <si>
    <t>PA07H / PA07M</t>
  </si>
  <si>
    <t>PA09H / PA09M</t>
  </si>
  <si>
    <t>Time spend on sports, fitness or recreational activities in a typical week: minutes and hours</t>
  </si>
  <si>
    <t>Time spend on sports, fitness or recreational activities in a typical week: hours</t>
  </si>
  <si>
    <t>Time spend on sports, fitness or recreational activities in a typical week: minutes</t>
  </si>
  <si>
    <t>Time spend on sitting on typical day: hours</t>
  </si>
  <si>
    <t>Time spend on sitting on typical day: minutes</t>
  </si>
  <si>
    <t>Variable value: mean time</t>
  </si>
  <si>
    <t>PA004, PA05, PA06 and PA07</t>
  </si>
  <si>
    <t>PA01, PA004, PA05, PA06 and PA07</t>
  </si>
  <si>
    <t>PA04, PA05, PA06, PA07 and PA08</t>
  </si>
  <si>
    <t>VI01</t>
  </si>
  <si>
    <t>VI0201</t>
  </si>
  <si>
    <t>VI0202</t>
  </si>
  <si>
    <t>VI0203</t>
  </si>
  <si>
    <t>VI0204</t>
  </si>
  <si>
    <t>VI0205</t>
  </si>
  <si>
    <t>VI0206</t>
  </si>
  <si>
    <t>VI0207</t>
  </si>
  <si>
    <t>VI0208</t>
  </si>
  <si>
    <t>VI0211</t>
  </si>
  <si>
    <t>VI0212</t>
  </si>
  <si>
    <t>VI0213</t>
  </si>
  <si>
    <t>VI0214</t>
  </si>
  <si>
    <t>VI0202-VI0204</t>
  </si>
  <si>
    <t>VI0205-VI0206</t>
  </si>
  <si>
    <t>VI0205-VI0208</t>
  </si>
  <si>
    <t>VI0207-VI0208</t>
  </si>
  <si>
    <t>VI0301</t>
  </si>
  <si>
    <t>VI0302</t>
  </si>
  <si>
    <t>VI0303</t>
  </si>
  <si>
    <t>VI0304</t>
  </si>
  <si>
    <t>VI0305</t>
  </si>
  <si>
    <t>VI0306</t>
  </si>
  <si>
    <t>VI0307</t>
  </si>
  <si>
    <t>VI0308</t>
  </si>
  <si>
    <t>VI0309</t>
  </si>
  <si>
    <t>VI0310</t>
  </si>
  <si>
    <t>VI0311</t>
  </si>
  <si>
    <t>VI04</t>
  </si>
  <si>
    <t>Distribution (%) of the victims according to the offender(s) or perpetrator(s) of the worst incident</t>
  </si>
  <si>
    <t>Population (18-74 years) that was was a victim of partner violence in the past 12 months</t>
  </si>
  <si>
    <t>PA09</t>
  </si>
  <si>
    <t>Unknown person</t>
  </si>
  <si>
    <t>Colleague(s)</t>
  </si>
  <si>
    <t>Acquaintance(s)</t>
  </si>
  <si>
    <t>Friend(s)</t>
  </si>
  <si>
    <t>My partner</t>
  </si>
  <si>
    <t>My ex-partner</t>
  </si>
  <si>
    <t>My parent(s)</t>
  </si>
  <si>
    <t>My (step)child(ren)</t>
  </si>
  <si>
    <t>Another member of the family</t>
  </si>
  <si>
    <t>Don't know</t>
  </si>
  <si>
    <t>I prefer not to answer this question</t>
  </si>
  <si>
    <t>AD01</t>
  </si>
  <si>
    <t>Feeling nervous, anxious or on edge</t>
  </si>
  <si>
    <t>Several days</t>
  </si>
  <si>
    <t>More than half the days</t>
  </si>
  <si>
    <t>Nearly every day</t>
  </si>
  <si>
    <t>AD02</t>
  </si>
  <si>
    <t>Not being able to stop or control worrying</t>
  </si>
  <si>
    <t>AD03</t>
  </si>
  <si>
    <t>Worrying too much about different things</t>
  </si>
  <si>
    <t>AD04</t>
  </si>
  <si>
    <t>Trouble relaxing</t>
  </si>
  <si>
    <t>AD05</t>
  </si>
  <si>
    <t>Being so restless that it is hard to sit still</t>
  </si>
  <si>
    <t>AD06</t>
  </si>
  <si>
    <t>Becoming easily annoyed or irritable</t>
  </si>
  <si>
    <t>AD07</t>
  </si>
  <si>
    <t xml:space="preserve">Feeling afraid </t>
  </si>
  <si>
    <t>AD08</t>
  </si>
  <si>
    <t>Little interest or pleasure in doing things</t>
  </si>
  <si>
    <t>AD09</t>
  </si>
  <si>
    <t>Feeling down, depressed, or hopeless</t>
  </si>
  <si>
    <t>AD10</t>
  </si>
  <si>
    <t>Sleeping problems</t>
  </si>
  <si>
    <t>AD11</t>
  </si>
  <si>
    <t>Feeling tired or having little energy</t>
  </si>
  <si>
    <t>AD12</t>
  </si>
  <si>
    <t>Poor appetite or overeating</t>
  </si>
  <si>
    <t>AD13</t>
  </si>
  <si>
    <t xml:space="preserve">Feeling bad about yourself </t>
  </si>
  <si>
    <t>AD14</t>
  </si>
  <si>
    <t>Trouble concentrating on things</t>
  </si>
  <si>
    <t>AD15</t>
  </si>
  <si>
    <t>Moving slowly or being restless</t>
  </si>
  <si>
    <t>AD16</t>
  </si>
  <si>
    <t>Thoughts that you would be better off dead</t>
  </si>
  <si>
    <t>SU01</t>
  </si>
  <si>
    <t>SU0101</t>
  </si>
  <si>
    <t>SU02</t>
  </si>
  <si>
    <t>SU0201</t>
  </si>
  <si>
    <t>EB_1</t>
  </si>
  <si>
    <t>AD_1</t>
  </si>
  <si>
    <t>General anxiety disorder</t>
  </si>
  <si>
    <t>AD_2</t>
  </si>
  <si>
    <t>Anxiety severity</t>
  </si>
  <si>
    <t>Minimal</t>
  </si>
  <si>
    <t>AD_3</t>
  </si>
  <si>
    <t>Major depression syndrome</t>
  </si>
  <si>
    <t>AD_4</t>
  </si>
  <si>
    <t>Other depression</t>
  </si>
  <si>
    <t>AD_5</t>
  </si>
  <si>
    <t>Depression severity</t>
  </si>
  <si>
    <t>Moderatly severe</t>
  </si>
  <si>
    <t>AD_6</t>
  </si>
  <si>
    <t>Any depression</t>
  </si>
  <si>
    <t>SU01_1</t>
  </si>
  <si>
    <t>SU01_2</t>
  </si>
  <si>
    <t>SU02_1</t>
  </si>
  <si>
    <t>SU02_2</t>
  </si>
  <si>
    <t>Ever attempted to commit suicide</t>
  </si>
  <si>
    <t>Attempted to commit suicide in the past 12 months</t>
  </si>
  <si>
    <t>AD0101-07</t>
  </si>
  <si>
    <t>AD0108-16</t>
  </si>
  <si>
    <t>EB01-EB05</t>
  </si>
  <si>
    <t>WB01</t>
  </si>
  <si>
    <t>WB02</t>
  </si>
  <si>
    <t>WB03</t>
  </si>
  <si>
    <t>WB04</t>
  </si>
  <si>
    <t>WB05</t>
  </si>
  <si>
    <t>WB06</t>
  </si>
  <si>
    <t>WB07</t>
  </si>
  <si>
    <t>WB08</t>
  </si>
  <si>
    <t>WB09</t>
  </si>
  <si>
    <t>WB10</t>
  </si>
  <si>
    <t>WB11</t>
  </si>
  <si>
    <t>WB12</t>
  </si>
  <si>
    <t>WB13</t>
  </si>
  <si>
    <t>VT01</t>
  </si>
  <si>
    <t>VT0201</t>
  </si>
  <si>
    <t>VT0202</t>
  </si>
  <si>
    <t>VT0203</t>
  </si>
  <si>
    <t>VT0204</t>
  </si>
  <si>
    <t>Feel optimistic</t>
  </si>
  <si>
    <t>Life satisfaction</t>
  </si>
  <si>
    <t xml:space="preserve">WB_1 </t>
  </si>
  <si>
    <t xml:space="preserve">WB_2 </t>
  </si>
  <si>
    <t xml:space="preserve">WB_3 </t>
  </si>
  <si>
    <t>WB01 to WB12</t>
  </si>
  <si>
    <t xml:space="preserve">VT01_1 </t>
  </si>
  <si>
    <t>VT01_2</t>
  </si>
  <si>
    <t>VT02_1</t>
  </si>
  <si>
    <t xml:space="preserve">VT02_2 </t>
  </si>
  <si>
    <t>VT0201-VT0204</t>
  </si>
  <si>
    <t>Mean satisfaction score</t>
  </si>
  <si>
    <t>Satisfaction level</t>
  </si>
  <si>
    <t>VT01_1</t>
  </si>
  <si>
    <t>Satisfaction with life score</t>
  </si>
  <si>
    <t>From 0 to 10</t>
  </si>
  <si>
    <t>Satisfaction with life level</t>
  </si>
  <si>
    <t>Medium</t>
  </si>
  <si>
    <t>Mean vitality score</t>
  </si>
  <si>
    <t>From 0 to 100</t>
  </si>
  <si>
    <t>VT02_2</t>
  </si>
  <si>
    <t>AI01</t>
  </si>
  <si>
    <t xml:space="preserve">Frequency of drinking 100% pure fruit or vegetable juice </t>
  </si>
  <si>
    <t>Drinking 100% pure fruit or vegetable juice daily</t>
  </si>
  <si>
    <t>Same day</t>
  </si>
  <si>
    <t>1 to 5 days</t>
  </si>
  <si>
    <t>6 to 14 days</t>
  </si>
  <si>
    <t>More than 14 days</t>
  </si>
  <si>
    <t>Eating at least 2 portions fruit daily (6 years and over)</t>
  </si>
  <si>
    <t>Eating at least 2 portions vegetables or salad daily (6 years and over)</t>
  </si>
  <si>
    <t>Eating at least 5 portions fruits and vegetables daily (6 years and over)</t>
  </si>
  <si>
    <t>Drinking the daily recommended amount of water (1 litre) (6 years and over)</t>
  </si>
  <si>
    <t>Falls among elderly (65 years and over) in the past 12 months</t>
  </si>
  <si>
    <t>Number of falls among elderly (65 years and over) in the past 12 months</t>
  </si>
  <si>
    <t>Average frequency of falls among elderly (65 years and over) who felt in the past 12 months</t>
  </si>
  <si>
    <t>Distribution of the number of falls among elderly (65 years and over) who fell in the past 12 months</t>
  </si>
  <si>
    <t>Population (15 years and over) that was a victim of intra-family violence in the past 12 months</t>
  </si>
  <si>
    <t>Average frequency of falls among elderly (65 years and over) wgo felt in the past 12 months</t>
  </si>
  <si>
    <t xml:space="preserve">Not relevant </t>
  </si>
  <si>
    <t>Not relevant</t>
  </si>
  <si>
    <t>Contraception use in the past 12 months (Women 15-49)</t>
  </si>
  <si>
    <t>Type of contraception used among women aged 15-49</t>
  </si>
  <si>
    <t xml:space="preserve">Type of contraception used among sexually active women aged 15-49 who used a contraception </t>
  </si>
  <si>
    <t>Contraception use in the past 12 months among sexually active women aged 15-49</t>
  </si>
  <si>
    <t>Correctly identifies 2 preventive methods</t>
  </si>
  <si>
    <t xml:space="preserve">HIV transmission by having sex with one faithful uninfected partner </t>
  </si>
  <si>
    <t>HIV transmission can be reduced by using a condom</t>
  </si>
  <si>
    <t>HI01_2</t>
  </si>
  <si>
    <t>Reject 3 false perceptions</t>
  </si>
  <si>
    <t>HIV transmission via a healthy-looking person have HIV</t>
  </si>
  <si>
    <t>HI0103_1</t>
  </si>
  <si>
    <t>HIV transmission by hugging or shaking hands with a person who is infected</t>
  </si>
  <si>
    <t>HI0104_1</t>
  </si>
  <si>
    <t>HI0105</t>
  </si>
  <si>
    <t>HI0105_1</t>
  </si>
  <si>
    <t>HIV transmission by drinking from an infected person’s glass</t>
  </si>
  <si>
    <t>HI02</t>
  </si>
  <si>
    <t>HI02_1</t>
  </si>
  <si>
    <t>HI02_2</t>
  </si>
  <si>
    <t>HI03_1</t>
  </si>
  <si>
    <t>Having already been tested for a STD other than HIV</t>
  </si>
  <si>
    <t>HI_2</t>
  </si>
  <si>
    <t>Having been screened for an STD in the past 12 months among 15-64 years olds</t>
  </si>
  <si>
    <t>HI_3</t>
  </si>
  <si>
    <t>Having ever been screen for an STD among 15-64 years olds</t>
  </si>
  <si>
    <t>HL0101</t>
  </si>
  <si>
    <t>Judge when you may need to get a second opinion from another doctor</t>
  </si>
  <si>
    <t xml:space="preserve">Very easy </t>
  </si>
  <si>
    <t xml:space="preserve">Fairly easy </t>
  </si>
  <si>
    <t xml:space="preserve">Fairly difficult </t>
  </si>
  <si>
    <t>HL0102</t>
  </si>
  <si>
    <t>Use information the doctor gives you to make decisions about an illness</t>
  </si>
  <si>
    <t>HL0103</t>
  </si>
  <si>
    <t>Find information on how to manage certain mental health problems like stress or depression</t>
  </si>
  <si>
    <t>HL0104</t>
  </si>
  <si>
    <t>Judge if the information on health risks in the media is reliable? (Examples: TV, Internet or other media)</t>
  </si>
  <si>
    <t>HL0105</t>
  </si>
  <si>
    <t>Find out about activities that are good for your mental well-being? (Examples: meditation, sport, walking,...)</t>
  </si>
  <si>
    <t>HL0106</t>
  </si>
  <si>
    <t>Understand information in the media on how to get healthier? (Examples: Internet, newspapers, magazines)</t>
  </si>
  <si>
    <t>HL_1</t>
  </si>
  <si>
    <t xml:space="preserve">Health literacy score </t>
  </si>
  <si>
    <t>HL_2</t>
  </si>
  <si>
    <t xml:space="preserve">Distribution of health literacy levels </t>
  </si>
  <si>
    <t>Sufficient</t>
  </si>
  <si>
    <t>HL_3</t>
  </si>
  <si>
    <t xml:space="preserve">Low level of health literacy </t>
  </si>
  <si>
    <t>HL_4</t>
  </si>
  <si>
    <t>Sufficient level of health literacy</t>
  </si>
  <si>
    <t>Number of nights (inpatient hospitalisation)</t>
  </si>
  <si>
    <t>Distribution of the population according to the number of nights spent at the hospital in the past 12 months</t>
  </si>
  <si>
    <t xml:space="preserve">0 night </t>
  </si>
  <si>
    <t>1 night</t>
  </si>
  <si>
    <t>2-3 nights</t>
  </si>
  <si>
    <t>4-6 nights</t>
  </si>
  <si>
    <t>7 nights and more</t>
  </si>
  <si>
    <t>HO02_2</t>
  </si>
  <si>
    <t>Distribution of the hospitalized population according to the number of nights spent at the hospital in the past 12 months</t>
  </si>
  <si>
    <t>HO03_1</t>
  </si>
  <si>
    <t>HO04_1</t>
  </si>
  <si>
    <t xml:space="preserve">Distribution of the population according to the number of times admitted for a day patient hospitalisation in the past 12 months </t>
  </si>
  <si>
    <t>0 admission</t>
  </si>
  <si>
    <t>1 admission</t>
  </si>
  <si>
    <t xml:space="preserve">2 admissions and more </t>
  </si>
  <si>
    <t>HO04_2</t>
  </si>
  <si>
    <t>Distribution of the hospitalized population according to the number of times admitted for a day patient hospitalisation in the past 12 months</t>
  </si>
  <si>
    <t>HI0101, HI0102, HI0103, HI0104, HI0105</t>
  </si>
  <si>
    <t xml:space="preserve">Reject 3 false perceptions </t>
  </si>
  <si>
    <t>HI0101-HI0102</t>
  </si>
  <si>
    <t>HI0103, HI0104, HI0105</t>
  </si>
  <si>
    <t>Having ever been screened for an STD among 15-64 years olds</t>
  </si>
  <si>
    <t>HL0101-HL0106</t>
  </si>
  <si>
    <t xml:space="preserve">Environmental nuisance in the neighbourhood: speed or volume of traffic </t>
  </si>
  <si>
    <t>HE0102</t>
  </si>
  <si>
    <t>HE0102_1</t>
  </si>
  <si>
    <t>HE0103</t>
  </si>
  <si>
    <t>HE0103_1</t>
  </si>
  <si>
    <t>HE0104</t>
  </si>
  <si>
    <t>HE0104_1</t>
  </si>
  <si>
    <t>HE02_2</t>
  </si>
  <si>
    <t>Annoyance at home: bad smell from industry or from other sources</t>
  </si>
  <si>
    <t>HE0202_1</t>
  </si>
  <si>
    <t>Annoyance at home: bad smell from industry or from other sources (binary)</t>
  </si>
  <si>
    <t>HE0203_1</t>
  </si>
  <si>
    <t>HE0204_1</t>
  </si>
  <si>
    <t>HE0205_1</t>
  </si>
  <si>
    <t>HE0206_1</t>
  </si>
  <si>
    <t>HE0207_1</t>
  </si>
  <si>
    <t>HE0208_1</t>
  </si>
  <si>
    <t>TP01</t>
  </si>
  <si>
    <t xml:space="preserve">Every day, 1 hour or more a day </t>
  </si>
  <si>
    <t>Every day, less than 1 hour per day</t>
  </si>
  <si>
    <t>At least once a week (but not every day)</t>
  </si>
  <si>
    <t>TP01_1</t>
  </si>
  <si>
    <t>TP0201</t>
  </si>
  <si>
    <t>TP0201_1</t>
  </si>
  <si>
    <t>TP0202</t>
  </si>
  <si>
    <t>Exposure to tobacco smoke indoors: in the car</t>
  </si>
  <si>
    <t>TP0202_1</t>
  </si>
  <si>
    <t>TP0203</t>
  </si>
  <si>
    <t>TP0203_1</t>
  </si>
  <si>
    <t>TP0204</t>
  </si>
  <si>
    <t>TP0204_1</t>
  </si>
  <si>
    <t>TP0205</t>
  </si>
  <si>
    <t>TP020501</t>
  </si>
  <si>
    <t>TP0205_1</t>
  </si>
  <si>
    <t>TP03</t>
  </si>
  <si>
    <t xml:space="preserve">Frequency of exposure to  vapors of electronic cigarette  indoors </t>
  </si>
  <si>
    <t>TP03_1</t>
  </si>
  <si>
    <t>TP0401</t>
  </si>
  <si>
    <t xml:space="preserve">Exposure to  vapors of electronic cigarette indoors: at home </t>
  </si>
  <si>
    <t>TP0401_1</t>
  </si>
  <si>
    <t>TP0402</t>
  </si>
  <si>
    <t>Exposure to  vapors of electronic cigarette indoors: in the car</t>
  </si>
  <si>
    <t>TP0402_1</t>
  </si>
  <si>
    <t>TP0403</t>
  </si>
  <si>
    <t>Exposure to  vapors of electronic cigarette indoors: at work</t>
  </si>
  <si>
    <t>TP0403_1</t>
  </si>
  <si>
    <t>TP0404</t>
  </si>
  <si>
    <t xml:space="preserve">Exposure to  vapors of electronic cigarette indoors: in public places </t>
  </si>
  <si>
    <t>TP0404_1</t>
  </si>
  <si>
    <t>TP0405</t>
  </si>
  <si>
    <t>Exposure to  vapors of electronic cigarette indoors: in other places</t>
  </si>
  <si>
    <t>TP040501</t>
  </si>
  <si>
    <t xml:space="preserve">Exposure to  vapors of electronic cigarette indoors: description of other places </t>
  </si>
  <si>
    <t>TP0405_1</t>
  </si>
  <si>
    <t xml:space="preserve">Exposure to  vapors of electronic cigarette indoors: in other places </t>
  </si>
  <si>
    <t>CH01</t>
  </si>
  <si>
    <t>CH02</t>
  </si>
  <si>
    <t>CH03</t>
  </si>
  <si>
    <t>CH04</t>
  </si>
  <si>
    <t>CH05</t>
  </si>
  <si>
    <t>CH06</t>
  </si>
  <si>
    <t>CH07</t>
  </si>
  <si>
    <t>CH08</t>
  </si>
  <si>
    <t>CH09</t>
  </si>
  <si>
    <t>CH10</t>
  </si>
  <si>
    <t>CH11</t>
  </si>
  <si>
    <t>CH12</t>
  </si>
  <si>
    <t>CH13</t>
  </si>
  <si>
    <t>CH14</t>
  </si>
  <si>
    <t>CH15</t>
  </si>
  <si>
    <t>CH16</t>
  </si>
  <si>
    <t>CH17</t>
  </si>
  <si>
    <t>CH18</t>
  </si>
  <si>
    <t>CH19</t>
  </si>
  <si>
    <t>CH20</t>
  </si>
  <si>
    <t>CH21</t>
  </si>
  <si>
    <t>CH22</t>
  </si>
  <si>
    <t>CH23</t>
  </si>
  <si>
    <t>CH24</t>
  </si>
  <si>
    <t>CH25</t>
  </si>
  <si>
    <t>CH26</t>
  </si>
  <si>
    <t>CH27</t>
  </si>
  <si>
    <t>CH28</t>
  </si>
  <si>
    <t>CH29</t>
  </si>
  <si>
    <t>CH01(a,b,c)</t>
  </si>
  <si>
    <t>Compationate</t>
  </si>
  <si>
    <t>CH02(a,b,c)</t>
  </si>
  <si>
    <t>Overactive</t>
  </si>
  <si>
    <t>CH03(a,b,c)</t>
  </si>
  <si>
    <t>Aches and pains</t>
  </si>
  <si>
    <t>CH04(a,b,c)</t>
  </si>
  <si>
    <t>Social sharing</t>
  </si>
  <si>
    <t>CH05(a,b,c)</t>
  </si>
  <si>
    <t>Temper trantums</t>
  </si>
  <si>
    <t>CH06(a,b,c)</t>
  </si>
  <si>
    <t>Solitary</t>
  </si>
  <si>
    <t>CH07(a,b,c)</t>
  </si>
  <si>
    <t>Obedient</t>
  </si>
  <si>
    <t>CH08(a,b,c)</t>
  </si>
  <si>
    <t>Worries</t>
  </si>
  <si>
    <t>CH09(a,b,c)</t>
  </si>
  <si>
    <t xml:space="preserve">Helpful </t>
  </si>
  <si>
    <t>CH10(a,b,c)</t>
  </si>
  <si>
    <t>Fidgety</t>
  </si>
  <si>
    <t>CH11(a,b,c)</t>
  </si>
  <si>
    <t>Good friend</t>
  </si>
  <si>
    <t>CH12(a,b,c)</t>
  </si>
  <si>
    <t>Fights</t>
  </si>
  <si>
    <t>CH13(a,b,c)</t>
  </si>
  <si>
    <t>Unhappy</t>
  </si>
  <si>
    <t>CH14(a,b,c)</t>
  </si>
  <si>
    <t>Liked - popular</t>
  </si>
  <si>
    <t>CH15(a,b,c)</t>
  </si>
  <si>
    <t>Distracted</t>
  </si>
  <si>
    <t>CH16(a,b,c)</t>
  </si>
  <si>
    <t>Nervous</t>
  </si>
  <si>
    <t>CH17(a,b,c)</t>
  </si>
  <si>
    <t>Kind to others</t>
  </si>
  <si>
    <t>CH18(a,b,c)</t>
  </si>
  <si>
    <t>Lies and cheats</t>
  </si>
  <si>
    <t>CH19(a,b,c)</t>
  </si>
  <si>
    <t>Bullied by others</t>
  </si>
  <si>
    <t>CH20(a,b,c)</t>
  </si>
  <si>
    <t>Volunteers to help</t>
  </si>
  <si>
    <t>CH21(a,b,c)</t>
  </si>
  <si>
    <t>Thinks before acting</t>
  </si>
  <si>
    <t>CH22(a,b,c)</t>
  </si>
  <si>
    <t>Steals</t>
  </si>
  <si>
    <t>CH23(a,b,c)</t>
  </si>
  <si>
    <t>Prefers adults</t>
  </si>
  <si>
    <t>CH24(a,b,c)</t>
  </si>
  <si>
    <t>Fearful</t>
  </si>
  <si>
    <t>CH25(a,b,c)</t>
  </si>
  <si>
    <t>Good attention</t>
  </si>
  <si>
    <t>CH26(a,b,c)</t>
  </si>
  <si>
    <t>Self perceived problem</t>
  </si>
  <si>
    <t>CH27(a,b,c)</t>
  </si>
  <si>
    <t>Age at first symptoms</t>
  </si>
  <si>
    <t>CH28(a,b,c)</t>
  </si>
  <si>
    <t>In treatment with health professional</t>
  </si>
  <si>
    <t>CH29(a,b,c)</t>
  </si>
  <si>
    <t>Prescribed medication</t>
  </si>
  <si>
    <t>CH_WHO</t>
  </si>
  <si>
    <t>(a,b,c)</t>
  </si>
  <si>
    <t>Who replied to the CASI  (self or proxy)</t>
  </si>
  <si>
    <t>CHAR</t>
  </si>
  <si>
    <t>CH_1</t>
  </si>
  <si>
    <t>CH 03, 08, 13, 16, 24</t>
  </si>
  <si>
    <t xml:space="preserve">Emotional problems - average SDQ score </t>
  </si>
  <si>
    <t>CH_2</t>
  </si>
  <si>
    <t>CH 05, 07, 12, 18, 22</t>
  </si>
  <si>
    <t>Conduct problems - average SDQ score</t>
  </si>
  <si>
    <t>CH_3</t>
  </si>
  <si>
    <t>CH 02, 10, 15, 21, 25</t>
  </si>
  <si>
    <t>Attention deficit / hyperactivity - average SDQ score</t>
  </si>
  <si>
    <t>CH_4</t>
  </si>
  <si>
    <t>CH 06, 11, 14, 19, 23</t>
  </si>
  <si>
    <t>Peer problems - average SDQ score</t>
  </si>
  <si>
    <t>CH_5</t>
  </si>
  <si>
    <t>CH 01, 04, 09, 17, 20</t>
  </si>
  <si>
    <t>Prosocial behaviours - SDQ score</t>
  </si>
  <si>
    <t xml:space="preserve">CH_6 </t>
  </si>
  <si>
    <t>CH_2, CH_3</t>
  </si>
  <si>
    <t>Externalising behaviours - SDQ score</t>
  </si>
  <si>
    <t>CH_7</t>
  </si>
  <si>
    <t>CH_1, CH_4</t>
  </si>
  <si>
    <t>Internalising behaviours - SDQ score</t>
  </si>
  <si>
    <t>CH_8</t>
  </si>
  <si>
    <t xml:space="preserve">CH_6, CH_7 </t>
  </si>
  <si>
    <t>Global difficulties - total SDQ score</t>
  </si>
  <si>
    <t>CH_11</t>
  </si>
  <si>
    <t>Emotional disorder - SDQ categories</t>
  </si>
  <si>
    <t>CH_12</t>
  </si>
  <si>
    <t>Conduct disorder - SDQ categories</t>
  </si>
  <si>
    <t>CH_13</t>
  </si>
  <si>
    <t>Attention deficit/hyperactivity disorder - SDQ categories</t>
  </si>
  <si>
    <t>CH_14</t>
  </si>
  <si>
    <t>Peer-relation disorder - SDQ categories</t>
  </si>
  <si>
    <t>CH_15</t>
  </si>
  <si>
    <t>Prosocial behaviours - SDQ categories</t>
  </si>
  <si>
    <t>CH_18</t>
  </si>
  <si>
    <t>Emotional/conduct disorders - Total SDQ score: categories</t>
  </si>
  <si>
    <t xml:space="preserve">CH26_1 </t>
  </si>
  <si>
    <t>Perceived difficulties</t>
  </si>
  <si>
    <t xml:space="preserve">CH27_1 </t>
  </si>
  <si>
    <t>Age at start of difficulties</t>
  </si>
  <si>
    <t xml:space="preserve">CH28_1 </t>
  </si>
  <si>
    <t>Professional care for perceived difficulties</t>
  </si>
  <si>
    <t xml:space="preserve">CH29_1  </t>
  </si>
  <si>
    <t>Medicine prescribed for these difficulties</t>
  </si>
  <si>
    <t>Not true</t>
  </si>
  <si>
    <t>Somewhat true</t>
  </si>
  <si>
    <t>Certainly true</t>
  </si>
  <si>
    <t>No reply</t>
  </si>
  <si>
    <t>Yes, minor difficulties</t>
  </si>
  <si>
    <t>Yes, definite difficulties</t>
  </si>
  <si>
    <t>Yes, severe difficulties</t>
  </si>
  <si>
    <t>Yes, in the past 12 months</t>
  </si>
  <si>
    <t>Yes, prior to last 12 months</t>
  </si>
  <si>
    <t>Self 15-18</t>
  </si>
  <si>
    <t>Proxy 2-4</t>
  </si>
  <si>
    <t>Proxy 5-18</t>
  </si>
  <si>
    <t>Value 0 - 10</t>
  </si>
  <si>
    <t>Value 0 - 20</t>
  </si>
  <si>
    <t>Value 0 - 40</t>
  </si>
  <si>
    <t>Normal</t>
  </si>
  <si>
    <t>Borderline</t>
  </si>
  <si>
    <t>Probable case</t>
  </si>
  <si>
    <t>Value 0 - 18</t>
  </si>
  <si>
    <t>Environmental nuisance in the neighbourhood: speed or volume of traffic (binary)</t>
  </si>
  <si>
    <t>HE0204-HE0208</t>
  </si>
  <si>
    <t xml:space="preserve">Exposure to tobacco smoke indoors: in the car </t>
  </si>
  <si>
    <t>Exposure to tobacco smoke indoors : at work</t>
  </si>
  <si>
    <t>Exposure to tobbaco smoke indoors: at work</t>
  </si>
  <si>
    <t xml:space="preserve">Exposure to vapors of electronic cigarette indoors: at home </t>
  </si>
  <si>
    <t xml:space="preserve">Exposure to vapors of electronic cigarette indoors: in the car </t>
  </si>
  <si>
    <t>Exposure to vapors of electronic cigarette indoors : at work</t>
  </si>
  <si>
    <t>Exposure to vapors of electronic cigarette indoors: at work</t>
  </si>
  <si>
    <t xml:space="preserve">Exposure to vapors of electronic cigarette indoors: in public places </t>
  </si>
  <si>
    <t>Exposure to vapors of electronic cigarette indoors: in other places</t>
  </si>
  <si>
    <t xml:space="preserve">Exposure to vapors of electronic cigarette indoors: description of other places </t>
  </si>
  <si>
    <t xml:space="preserve">Exposure to vapors of electronic cigarette indoors: in other locations </t>
  </si>
  <si>
    <t>TP0201 and TP01</t>
  </si>
  <si>
    <t>TP0202 and TP01</t>
  </si>
  <si>
    <t>TP0203 and TP01</t>
  </si>
  <si>
    <t>TP0204 and TP01</t>
  </si>
  <si>
    <t>TP0205 and TP01</t>
  </si>
  <si>
    <t>TP0401 and TP03</t>
  </si>
  <si>
    <t xml:space="preserve">TP0401 </t>
  </si>
  <si>
    <t>TP0402 and TP03</t>
  </si>
  <si>
    <t xml:space="preserve">TP0403 </t>
  </si>
  <si>
    <t>TP0403 and TP03</t>
  </si>
  <si>
    <t xml:space="preserve">TP0404 </t>
  </si>
  <si>
    <t>TP0404 and TP03</t>
  </si>
  <si>
    <t xml:space="preserve">TP0405 </t>
  </si>
  <si>
    <t>TP0405 and TP03</t>
  </si>
  <si>
    <t xml:space="preserve">TP040501 </t>
  </si>
  <si>
    <t>Age group (10-year categories)</t>
  </si>
  <si>
    <t>?</t>
  </si>
  <si>
    <t xml:space="preserve">? </t>
  </si>
  <si>
    <t>Big cities and dense agglomerations</t>
  </si>
  <si>
    <t>Suburban / banlieus</t>
  </si>
  <si>
    <t>Urbanized municipalities</t>
  </si>
  <si>
    <t>Number of contacts with GP in past 4 weeks</t>
  </si>
  <si>
    <t>Never contacted a GP</t>
  </si>
  <si>
    <t>Several contacts with GP in past 4 weeks</t>
  </si>
  <si>
    <t>Number of contacts with specialist in past 4 weeks</t>
  </si>
  <si>
    <t>Contact with specialist in past 12 months</t>
  </si>
  <si>
    <t>Several contacts with specialist in past 4 weeks</t>
  </si>
  <si>
    <t>Never contacted a specialist</t>
  </si>
  <si>
    <t>DC01</t>
  </si>
  <si>
    <t>Never contacted a dentist</t>
  </si>
  <si>
    <t>One</t>
  </si>
  <si>
    <t>Two or more</t>
  </si>
  <si>
    <t>Last contact with medical specialist</t>
  </si>
  <si>
    <t>Contact with medical specialist in past 12 months</t>
  </si>
  <si>
    <t>Never contacted a medical specialist</t>
  </si>
  <si>
    <t>Number of contacts with medical specialist in past 4 weeks</t>
  </si>
  <si>
    <t>Number of contacts with  medical specialist in past 4 weeks</t>
  </si>
  <si>
    <t>Several contacts with medical specialist in past 4 weeks</t>
  </si>
  <si>
    <t>Use of a regular medicine in the past 24 hours</t>
  </si>
  <si>
    <t>Use of a dietary supplement, homeopathic medicine or herbal medicine in the past 24 hours</t>
  </si>
  <si>
    <t>DR01-DR04-DR06-DR07</t>
  </si>
  <si>
    <t>Use of drugs used insuline in the past 24 hours</t>
  </si>
  <si>
    <t>Use of drugs used oral antidiabetics in the past 24 hours</t>
  </si>
  <si>
    <t>Use of lipid modifying agents in the past 24 hours</t>
  </si>
  <si>
    <t>Use of statins in the past 24 hours</t>
  </si>
  <si>
    <t>Use of plain lipid modifying agents in the past 24 hours</t>
  </si>
  <si>
    <t>Use of antiinflammatory and antirheumatic products in the past 24 hours and does this on a regular basis</t>
  </si>
  <si>
    <t>Use of analgetics in the past 24 hours and does this on a regular basis</t>
  </si>
  <si>
    <t>Use of opoid analgetics in the past 24 hours and does this on a regular basis</t>
  </si>
  <si>
    <t>Use of opoid analgetics in the past 24 hours</t>
  </si>
  <si>
    <t>Use of non-opoid analgetics in the past 24 hours</t>
  </si>
  <si>
    <t>Use of non-opoid analgetics in the past 24 hours and does this on a regular basis</t>
  </si>
  <si>
    <t>Use of benzodiazepines or Z-products in the past 24 hours</t>
  </si>
  <si>
    <t>Use of benzodiazepines in the past 24 hours</t>
  </si>
  <si>
    <t>Use of Z-products in the past 24 hours</t>
  </si>
  <si>
    <t xml:space="preserve">Use of long-acting benzodiazepines in the past 24 hours </t>
  </si>
  <si>
    <t>Use of benzodiazepine or Z-product in the past 24 hours and does this on a regular basis</t>
  </si>
  <si>
    <t xml:space="preserve">Use of a benzodiazepine in the past 24 hours and does this on a regular basis </t>
  </si>
  <si>
    <t>Use of a Z-product in the past 24 hours and does this on a regular basis</t>
  </si>
  <si>
    <t>Use of  long-acting benzodiazepine in the past 24 hours and does this on a regular basis</t>
  </si>
  <si>
    <t>Use of antidepressants in the past 24 hours and does this on a regular basis</t>
  </si>
  <si>
    <t>Use of psychostimulants, agents used for ADHD and nootropics in the past 24 hours</t>
  </si>
  <si>
    <t>Use of prescribed sleeping tables or tranquillizers in the past 2 weeks</t>
  </si>
  <si>
    <t>Use of prescribed medicines for depression in the past 2 weeks</t>
  </si>
  <si>
    <t>Use non prescribed medicines in the past 2 weeks</t>
  </si>
  <si>
    <t>Use of medicines in the past 24 hours</t>
  </si>
  <si>
    <t>Regular use</t>
  </si>
  <si>
    <t>DR0701</t>
  </si>
  <si>
    <t>DR07-DR07_1</t>
  </si>
  <si>
    <t>Value labels for all DR variables and indicators (except those listed below)</t>
  </si>
  <si>
    <t>Suffereing from any chronic disease or condition</t>
  </si>
  <si>
    <t>AL09a</t>
  </si>
  <si>
    <t>AL10a</t>
  </si>
  <si>
    <t>AL11a</t>
  </si>
  <si>
    <t>AL12a</t>
  </si>
  <si>
    <t>AL13</t>
  </si>
  <si>
    <t>AL13a</t>
  </si>
  <si>
    <t>Frequency of having 6+/4+ drinks within 2 hours</t>
  </si>
  <si>
    <t>Not remembering what happened</t>
  </si>
  <si>
    <t>AL0901</t>
  </si>
  <si>
    <t>AL1001</t>
  </si>
  <si>
    <t>AL1101</t>
  </si>
  <si>
    <t>AL1201</t>
  </si>
  <si>
    <t>AL1301</t>
  </si>
  <si>
    <t>AL01_1</t>
  </si>
  <si>
    <t>AL01_2</t>
  </si>
  <si>
    <t>AL01_3</t>
  </si>
  <si>
    <t>AL01_4</t>
  </si>
  <si>
    <t>AL01_5</t>
  </si>
  <si>
    <t>AL02_1</t>
  </si>
  <si>
    <t>AL01, AL02</t>
  </si>
  <si>
    <t>Number of drinking days among 4 week days</t>
  </si>
  <si>
    <t>AL03_1</t>
  </si>
  <si>
    <t>AL03_2</t>
  </si>
  <si>
    <t>AL04_1</t>
  </si>
  <si>
    <t>AL01, AL04</t>
  </si>
  <si>
    <t>Number of drinking days among 4 weekend days</t>
  </si>
  <si>
    <t>AL05_1</t>
  </si>
  <si>
    <t>AL05_2</t>
  </si>
  <si>
    <t>AL05_3</t>
  </si>
  <si>
    <t>AL05_4</t>
  </si>
  <si>
    <t>AL05_5</t>
  </si>
  <si>
    <t>AL05_6</t>
  </si>
  <si>
    <t>AL05_7</t>
  </si>
  <si>
    <t>AL06_1</t>
  </si>
  <si>
    <t>AL06_2</t>
  </si>
  <si>
    <t>AL07_1</t>
  </si>
  <si>
    <t>Frequency distribution of binge drinking (4+/6+ in 2h)</t>
  </si>
  <si>
    <t>AL08_1</t>
  </si>
  <si>
    <t>AL_1</t>
  </si>
  <si>
    <t>Lifetime problematic alcohol consumption (CAGE)</t>
  </si>
  <si>
    <t>AL_2</t>
  </si>
  <si>
    <t>Last year problematic alcohol consumption (CAGE)</t>
  </si>
  <si>
    <t>AL_7</t>
  </si>
  <si>
    <t>Frequency of alcohol consumption</t>
  </si>
  <si>
    <t>Need to cut down before or during past 12 months</t>
  </si>
  <si>
    <t>Criticism before or during past 12 months</t>
  </si>
  <si>
    <t>Guilt before or during past 12 months</t>
  </si>
  <si>
    <t>Eye-opener drink before or during past 12 months</t>
  </si>
  <si>
    <t>Not remembering before or during past 12 months</t>
  </si>
  <si>
    <t>AL05_8</t>
  </si>
  <si>
    <t>Hazardous drinking (F &gt; 20g/d ethanol / M &gt; 40g/d ethanol) - total population</t>
  </si>
  <si>
    <t>Hazardous drinking (F &gt; 20g/d ethanol / M &gt; 40g/d ethanol) - daily drinkers</t>
  </si>
  <si>
    <t>Proportion drinking 10+ drinks/week - total population</t>
  </si>
  <si>
    <t>AL06_3</t>
  </si>
  <si>
    <t>Monthly consumption of 6+ drinks per occasion (RSOD)</t>
  </si>
  <si>
    <t>EC01</t>
  </si>
  <si>
    <t>Ever tried e-cig</t>
  </si>
  <si>
    <t>EC02</t>
  </si>
  <si>
    <t>Current use of e-cig (frequency distribution)</t>
  </si>
  <si>
    <t>EC03</t>
  </si>
  <si>
    <t>Type of e-cig used</t>
  </si>
  <si>
    <t>EC04</t>
  </si>
  <si>
    <t xml:space="preserve">Nicotine content </t>
  </si>
  <si>
    <t>EC05</t>
  </si>
  <si>
    <t>Duration of e-cig use</t>
  </si>
  <si>
    <t>EC06</t>
  </si>
  <si>
    <t>Smoker before vaper</t>
  </si>
  <si>
    <t>EC0701</t>
  </si>
  <si>
    <t xml:space="preserve">E-cig use: to quit smoking </t>
  </si>
  <si>
    <t>EC0702</t>
  </si>
  <si>
    <t>E-cig use: to cut down (not quit) smoking</t>
  </si>
  <si>
    <t>EC0703</t>
  </si>
  <si>
    <t>E-cig use: to avoid returning to smoking</t>
  </si>
  <si>
    <t>EC0704</t>
  </si>
  <si>
    <t xml:space="preserve">E-cig use: when/where smoking is forbidden </t>
  </si>
  <si>
    <t>EC0705</t>
  </si>
  <si>
    <t>E-cig use: by curiosity, just wanted to try them</t>
  </si>
  <si>
    <t>EC0706</t>
  </si>
  <si>
    <t>E-cig use: because I enjoy it</t>
  </si>
  <si>
    <t>EC0707</t>
  </si>
  <si>
    <t>E-cig use: because it is less harmful than tobacco</t>
  </si>
  <si>
    <t>EC0708</t>
  </si>
  <si>
    <t>E-cig use: because it is cheaper than tobacco</t>
  </si>
  <si>
    <t>EC0709</t>
  </si>
  <si>
    <t>E-cig use: because it does not harm/bother people around me</t>
  </si>
  <si>
    <t>EC0710</t>
  </si>
  <si>
    <t>E-cig use: because other</t>
  </si>
  <si>
    <t>EC071001</t>
  </si>
  <si>
    <t>Other reason for using e-cig</t>
  </si>
  <si>
    <t>String</t>
  </si>
  <si>
    <t>EC01_1</t>
  </si>
  <si>
    <t>Ever tried an e-cigarette</t>
  </si>
  <si>
    <t>EC02_1</t>
  </si>
  <si>
    <t>EC01, EC02</t>
  </si>
  <si>
    <t>Distribution according to e-cigarette use</t>
  </si>
  <si>
    <t>EC02_2</t>
  </si>
  <si>
    <t>Weekly e-cigarette user</t>
  </si>
  <si>
    <t>EC03_1</t>
  </si>
  <si>
    <t>Distribution according to type of devices used to vape</t>
  </si>
  <si>
    <t>EC04_1</t>
  </si>
  <si>
    <t>Distribution of e-cigarette users regarding nicotine content in liquids</t>
  </si>
  <si>
    <t>EC05_1</t>
  </si>
  <si>
    <t xml:space="preserve">Distribution according to e-cigarette use duration </t>
  </si>
  <si>
    <t>EC06_1</t>
  </si>
  <si>
    <t>Proportion of e-cigarette users who smoked before vaping</t>
  </si>
  <si>
    <t>EC06_2</t>
  </si>
  <si>
    <t>EC0701_TX</t>
  </si>
  <si>
    <t>Proportion of e-cigarette users who also smoke tobacco now</t>
  </si>
  <si>
    <t>0 days</t>
  </si>
  <si>
    <t>Every day or almost</t>
  </si>
  <si>
    <t xml:space="preserve">Every week, but not daily  </t>
  </si>
  <si>
    <t>Every month, but not weekly</t>
  </si>
  <si>
    <t xml:space="preserve">Less than once a month </t>
  </si>
  <si>
    <t>When need to cut down alcohol consumption</t>
  </si>
  <si>
    <t>In the past 12 months</t>
  </si>
  <si>
    <t>When annoyed by criticizism about drinking</t>
  </si>
  <si>
    <t>When guilty about drinking</t>
  </si>
  <si>
    <t>When drinking after waking</t>
  </si>
  <si>
    <t>Not able to remember after drinking</t>
  </si>
  <si>
    <t>When not remembering after drinking</t>
  </si>
  <si>
    <t>Daily alcohol drinkers in total population</t>
  </si>
  <si>
    <t>AL_1C</t>
  </si>
  <si>
    <t>Number of drinking days on 4 weekdays</t>
  </si>
  <si>
    <t>Number of drinking days on 3 weekend days</t>
  </si>
  <si>
    <t>Prevalence overconsumption (F &gt; 14 drinks/week; M &gt; 21 drinks/week) in total population</t>
  </si>
  <si>
    <t>Proportion drinkers &gt;10 drinks/week in total population</t>
  </si>
  <si>
    <t xml:space="preserve">Distribution according to frequency of binging </t>
  </si>
  <si>
    <t>Abstainers</t>
  </si>
  <si>
    <t>No binge in past 12 months</t>
  </si>
  <si>
    <t>Less than monthly binging</t>
  </si>
  <si>
    <t>Monthly binging</t>
  </si>
  <si>
    <t>Weeky binging</t>
  </si>
  <si>
    <t>Ever problematic alcohol consumption (CAGE questions at 2+ cut-off)</t>
  </si>
  <si>
    <t>Past year problematic alcohol consumption</t>
  </si>
  <si>
    <t>Ever problematic alcohol consumption (CAGE questions at 2+ cut-off) in current drinkers</t>
  </si>
  <si>
    <t>Ever used e-cigarettes</t>
  </si>
  <si>
    <t>Current use of e-cig (frequency)</t>
  </si>
  <si>
    <t>Yes, every day</t>
  </si>
  <si>
    <t>Yes, once a week or more, but not daily</t>
  </si>
  <si>
    <t>Yes, once a month or more, but not each week</t>
  </si>
  <si>
    <t>Yes, less than monthly</t>
  </si>
  <si>
    <t xml:space="preserve">No, not at all </t>
  </si>
  <si>
    <t xml:space="preserve">A disposable e-cigarette (non-rechargeable cig-a-like)
</t>
  </si>
  <si>
    <t>An e-cigarette that uses replaceable pre-filled cartridges (rechargeable)</t>
  </si>
  <si>
    <t>An e-cigarette with a tank that you refill with e-liquids (rechargeable)</t>
  </si>
  <si>
    <t>A modular system (own combination of separate parts: batteries, atomizers, etc.) that you refill with e-liquids (rechargeable)</t>
  </si>
  <si>
    <t>A device that heats, rather than burns, real tobacco sticks, so it produces vapor instead of smoke (iQOS-type HNB-cigarettes)</t>
  </si>
  <si>
    <t xml:space="preserve">without nicotine  </t>
  </si>
  <si>
    <t>with nicotine</t>
  </si>
  <si>
    <t>as many with than without nicotine</t>
  </si>
  <si>
    <t>Less than 1 month</t>
  </si>
  <si>
    <t>1 month or longer, but less than 6 months</t>
  </si>
  <si>
    <t xml:space="preserve"> 6 months or longer, but less than 1 year</t>
  </si>
  <si>
    <t>1 year or longer, but less than 2 years</t>
  </si>
  <si>
    <t>2 years or longer</t>
  </si>
  <si>
    <t xml:space="preserve">Distribution according to e-cigarette use in the population (15+) </t>
  </si>
  <si>
    <t>Daily use</t>
  </si>
  <si>
    <t>Occasional use</t>
  </si>
  <si>
    <t>Former use</t>
  </si>
  <si>
    <t>Never used</t>
  </si>
  <si>
    <t>Pre-filled tank</t>
  </si>
  <si>
    <t>Refillable tank</t>
  </si>
  <si>
    <t>Customisable mod</t>
  </si>
  <si>
    <t>No nicotine</t>
  </si>
  <si>
    <t>With nicotine</t>
  </si>
  <si>
    <t xml:space="preserve">Both </t>
  </si>
  <si>
    <t>Since &lt; 6 months</t>
  </si>
  <si>
    <t>Since 6-12 months</t>
  </si>
  <si>
    <t>Since &gt; 12 months</t>
  </si>
  <si>
    <t>Proportion of e-cigarette users who also smoke tobacco</t>
  </si>
  <si>
    <t>TEXT</t>
  </si>
  <si>
    <t>Health interview survey 2018 - Codebook database for external users</t>
  </si>
  <si>
    <t>ID0401</t>
  </si>
  <si>
    <t>Cannabis before midday</t>
  </si>
  <si>
    <t>ID0402</t>
  </si>
  <si>
    <t>Cannabis while alone</t>
  </si>
  <si>
    <t>ID0403</t>
  </si>
  <si>
    <t>Memory problems due to cannabis</t>
  </si>
  <si>
    <t>ID0404</t>
  </si>
  <si>
    <t>Other problems due to cannabis use</t>
  </si>
  <si>
    <t>ID0405</t>
  </si>
  <si>
    <t>Advised to cut down cannabis</t>
  </si>
  <si>
    <t>ID0406</t>
  </si>
  <si>
    <t>Tried but failed to cut down/stop cannabis</t>
  </si>
  <si>
    <t>Frequency of cannabis use in past 30 days</t>
  </si>
  <si>
    <t>Cocain</t>
  </si>
  <si>
    <t>Crack</t>
  </si>
  <si>
    <t>Ecstasy</t>
  </si>
  <si>
    <t>Amphetamines</t>
  </si>
  <si>
    <t>Methamphetamines</t>
  </si>
  <si>
    <t>Ketamine</t>
  </si>
  <si>
    <t>GHB/GBL</t>
  </si>
  <si>
    <t>Heroin</t>
  </si>
  <si>
    <t>LSD, hallucinogens</t>
  </si>
  <si>
    <t>Opioids non prescribed</t>
  </si>
  <si>
    <t>ID0711</t>
  </si>
  <si>
    <t>New psychoactive substances</t>
  </si>
  <si>
    <t>ID0712</t>
  </si>
  <si>
    <t>Medical psychoactive drugs non prescribed</t>
  </si>
  <si>
    <t>ID01_1</t>
  </si>
  <si>
    <t>Ever cannabis use</t>
  </si>
  <si>
    <t>ID02_1</t>
  </si>
  <si>
    <t>Mean age at onset of cannabis use</t>
  </si>
  <si>
    <t>ID03_1</t>
  </si>
  <si>
    <t>ID03_2</t>
  </si>
  <si>
    <t>ID03_3</t>
  </si>
  <si>
    <t>ID04_1</t>
  </si>
  <si>
    <t>id0401-id0406</t>
  </si>
  <si>
    <t>Risk of  problematic cannabis use in past 12 months</t>
  </si>
  <si>
    <t>ID04_2</t>
  </si>
  <si>
    <t>Problematic cannabis use in past 12 months</t>
  </si>
  <si>
    <t>ID05_1</t>
  </si>
  <si>
    <t>ID01, ID03, ID05</t>
  </si>
  <si>
    <t>ID06_1</t>
  </si>
  <si>
    <t>ID01, ID03, ID05, ID06</t>
  </si>
  <si>
    <t>ID06_2</t>
  </si>
  <si>
    <t>Proportion of daily cannabis users</t>
  </si>
  <si>
    <t>ID07_1</t>
  </si>
  <si>
    <t>ID0701 - ID0711</t>
  </si>
  <si>
    <t>ID07_2</t>
  </si>
  <si>
    <t>ID07_3</t>
  </si>
  <si>
    <t>Past 30 days prevalence of taking a drug other than cannabis</t>
  </si>
  <si>
    <t>ID07_30</t>
  </si>
  <si>
    <t>ID7_1</t>
  </si>
  <si>
    <t>ID7_2</t>
  </si>
  <si>
    <t>Past 12 months prevalence of using crack</t>
  </si>
  <si>
    <t>ID7_3</t>
  </si>
  <si>
    <t>Past 12 months prevalence of using ecstasy</t>
  </si>
  <si>
    <t>ID7_4</t>
  </si>
  <si>
    <t>Past 12 months prevalence of using amphetamines</t>
  </si>
  <si>
    <t>ID7_5</t>
  </si>
  <si>
    <t>Past 12 months prevalence of using methamphetamines</t>
  </si>
  <si>
    <t>ID7_6</t>
  </si>
  <si>
    <t>Past 12 months prevalence of using ketamines</t>
  </si>
  <si>
    <t>ID7_7</t>
  </si>
  <si>
    <t>Past 12 months prevalence of using GHL/GHL</t>
  </si>
  <si>
    <t>ID7_8</t>
  </si>
  <si>
    <t>Past 12 months prevalence of using heroin</t>
  </si>
  <si>
    <t>ID7_9</t>
  </si>
  <si>
    <t>Past 12 months prevalence of using hallucinogens</t>
  </si>
  <si>
    <t>ID7_10</t>
  </si>
  <si>
    <t>Past 12 months prevalence of using opioids</t>
  </si>
  <si>
    <t>ID7_11</t>
  </si>
  <si>
    <t>Past 12 months prevalence of using NPS</t>
  </si>
  <si>
    <t>ID7_12</t>
  </si>
  <si>
    <t>Past 12 months prevalence of using medical drugs</t>
  </si>
  <si>
    <t>ID_1</t>
  </si>
  <si>
    <t>ID03, ID0701 - ID0711</t>
  </si>
  <si>
    <t>Use of several drugs in the past 12 mo (also cannabis)</t>
  </si>
  <si>
    <t>Lifetime cannabis use (15-64 years)</t>
  </si>
  <si>
    <t>Age at first cannabis consumption  (15-64 years)</t>
  </si>
  <si>
    <t>Past 12-months cannabis use  (15-64 years)</t>
  </si>
  <si>
    <t>Past 12-months quitters among ever cannabis users  (15-64 years)</t>
  </si>
  <si>
    <t>Past 12-months cannabis quitters among whole population  (15-64 years)</t>
  </si>
  <si>
    <t>Cannabis before midday in past 12 months</t>
  </si>
  <si>
    <t>Very often</t>
  </si>
  <si>
    <t>From time to time</t>
  </si>
  <si>
    <t>Rarely</t>
  </si>
  <si>
    <t>Memory problems due to cannabis in the past 12 months</t>
  </si>
  <si>
    <t>Other problems because of cannabis in the past 12 months</t>
  </si>
  <si>
    <t>Advised to reduce cannabis in the past 12 months</t>
  </si>
  <si>
    <t>Failed to quit cannabis in the past 12 months</t>
  </si>
  <si>
    <t>Past 30 days cannabis use  (15-64 years)</t>
  </si>
  <si>
    <t>20 to 29 days</t>
  </si>
  <si>
    <t>In the past 30 days</t>
  </si>
  <si>
    <t xml:space="preserve">Prevalence of (high risk) problematic cannabis use in past 12 months </t>
  </si>
  <si>
    <t>Level of problematic cannabis use in past 12 months</t>
  </si>
  <si>
    <t>No risk of problematic use</t>
  </si>
  <si>
    <t>Moderate risk of problematic use</t>
  </si>
  <si>
    <t>High risk  of problematic use</t>
  </si>
  <si>
    <t>Intensity of cannabis use in past month</t>
  </si>
  <si>
    <t xml:space="preserve">20 or more days </t>
  </si>
  <si>
    <t>1 to 9 days</t>
  </si>
  <si>
    <t>Prevalence of intensive (20+ days) cannabis use</t>
  </si>
  <si>
    <t>Yes, intense use</t>
  </si>
  <si>
    <t xml:space="preserve">HE0501-HE050401 </t>
  </si>
  <si>
    <t>Distribution of the households that have restrictions against smoking by type of restriction</t>
  </si>
  <si>
    <t xml:space="preserve">HE04, HE0501-HE050401 </t>
  </si>
  <si>
    <t>Distribution of the households by type of restriction against smoking indoors</t>
  </si>
  <si>
    <t>AL02 to AL06</t>
  </si>
  <si>
    <t>GA01</t>
  </si>
  <si>
    <t>Spent money on gambling in past 12 mo</t>
  </si>
  <si>
    <t>GA0201</t>
  </si>
  <si>
    <t>Lottery draw tickets</t>
  </si>
  <si>
    <t>GA0202</t>
  </si>
  <si>
    <t>Scratch cards</t>
  </si>
  <si>
    <t>GA0203</t>
  </si>
  <si>
    <t>Bingo in pubs and clubs</t>
  </si>
  <si>
    <t>GA0204</t>
  </si>
  <si>
    <t>Playing poker for money</t>
  </si>
  <si>
    <t>GA0205</t>
  </si>
  <si>
    <t>Slot machines, jackpot</t>
  </si>
  <si>
    <t>GA0206</t>
  </si>
  <si>
    <t>Casino tables: roulette, black jack, dice…</t>
  </si>
  <si>
    <t>GA0207</t>
  </si>
  <si>
    <t>Betting on (horse-) races</t>
  </si>
  <si>
    <t>GA0208</t>
  </si>
  <si>
    <t>Betting on sport games</t>
  </si>
  <si>
    <t>GA0209</t>
  </si>
  <si>
    <t>Other games for money</t>
  </si>
  <si>
    <t>GA0301</t>
  </si>
  <si>
    <t>Online lottery draw tickets</t>
  </si>
  <si>
    <t>GA0302</t>
  </si>
  <si>
    <t>Online scratch cards</t>
  </si>
  <si>
    <t>GA0303</t>
  </si>
  <si>
    <t>Online bingo</t>
  </si>
  <si>
    <t>GA0304</t>
  </si>
  <si>
    <t>Online poker for money</t>
  </si>
  <si>
    <t>GA0305</t>
  </si>
  <si>
    <t>Online slot machines, jackpot</t>
  </si>
  <si>
    <t>GA0306</t>
  </si>
  <si>
    <t>Online casino tables: roulette, black jack, dice…</t>
  </si>
  <si>
    <t>GA0307</t>
  </si>
  <si>
    <t>Online betting on (horse-) races</t>
  </si>
  <si>
    <t>GA0308</t>
  </si>
  <si>
    <t>Online betting on sport games</t>
  </si>
  <si>
    <t>GA0309</t>
  </si>
  <si>
    <t>Other online games for money</t>
  </si>
  <si>
    <t>GA04</t>
  </si>
  <si>
    <t>Amount spent on gambling &gt; 40€</t>
  </si>
  <si>
    <t>GA00401</t>
  </si>
  <si>
    <t>How much spent monthly on gambling</t>
  </si>
  <si>
    <t>GA0501</t>
  </si>
  <si>
    <t>Bet more than could afford to lose</t>
  </si>
  <si>
    <t>GA0502</t>
  </si>
  <si>
    <t>Need to gamble with larger bids</t>
  </si>
  <si>
    <t>GA0503</t>
  </si>
  <si>
    <t>Gambling to win back the money lost</t>
  </si>
  <si>
    <t>GA0504</t>
  </si>
  <si>
    <t>Borrowed money or sold sth to gamble</t>
  </si>
  <si>
    <t>GA0505</t>
  </si>
  <si>
    <t>Felt having a problem with gambling</t>
  </si>
  <si>
    <t>GA0506</t>
  </si>
  <si>
    <t>Other people criticized gambling</t>
  </si>
  <si>
    <t>GA0507</t>
  </si>
  <si>
    <t>Health problems due to gambling</t>
  </si>
  <si>
    <t>GA0508</t>
  </si>
  <si>
    <t>Financial problems due to gambling</t>
  </si>
  <si>
    <t>GA0509</t>
  </si>
  <si>
    <t>Felt guilty about gambling and csqces</t>
  </si>
  <si>
    <t>GA06</t>
  </si>
  <si>
    <t>Help saught for gambling problems in past 12 mo</t>
  </si>
  <si>
    <t>num</t>
  </si>
  <si>
    <t>Gambled at least once in the past 12 months</t>
  </si>
  <si>
    <t>Gambled on location at least once a week</t>
  </si>
  <si>
    <t>Gambled online at least once a week</t>
  </si>
  <si>
    <t>Reported weekly gambling related to one game at least</t>
  </si>
  <si>
    <t>Reported daily gambling  related to one game at least</t>
  </si>
  <si>
    <t>Spent 40 euros or more per month for gambling</t>
  </si>
  <si>
    <t>Problem gambling intensity levels</t>
  </si>
  <si>
    <t>Seeked help for problem gambling</t>
  </si>
  <si>
    <t>GA01_1</t>
  </si>
  <si>
    <t>GA02_1</t>
  </si>
  <si>
    <t>GA01, GA0201 - GA0209</t>
  </si>
  <si>
    <t>GA03_1</t>
  </si>
  <si>
    <t>GA01, GA0301 - GA0309</t>
  </si>
  <si>
    <t>GA_1</t>
  </si>
  <si>
    <t>GA01, GA0201 - GA0309</t>
  </si>
  <si>
    <t>GA_2</t>
  </si>
  <si>
    <t>GA04_1</t>
  </si>
  <si>
    <t>GA01, GA04</t>
  </si>
  <si>
    <t>GA04_2</t>
  </si>
  <si>
    <t>GA01, GA04, GA04a</t>
  </si>
  <si>
    <t>GA05_1</t>
  </si>
  <si>
    <t>GA0501 - GA0509</t>
  </si>
  <si>
    <t>GA06_1</t>
  </si>
  <si>
    <t>GA04, GA06</t>
  </si>
  <si>
    <t>GA02_2</t>
  </si>
  <si>
    <t>GA03_2</t>
  </si>
  <si>
    <t>GA_3</t>
  </si>
  <si>
    <t>Gambled online in the past 12 months</t>
  </si>
  <si>
    <t>Gambled on site in the past 12 months</t>
  </si>
  <si>
    <t>Gambled on site at least once a week</t>
  </si>
  <si>
    <t>Distribution according to vector of gambling (on site, online, both)</t>
  </si>
  <si>
    <t>Bid 40 euros or more per month for gambling</t>
  </si>
  <si>
    <t>Monthy expenditure for gambling (for the 40+ € bidders)</t>
  </si>
  <si>
    <t>Once a week or more</t>
  </si>
  <si>
    <t>Once a month or more</t>
  </si>
  <si>
    <t>Less than once a month</t>
  </si>
  <si>
    <t>amount</t>
  </si>
  <si>
    <t>Almost always</t>
  </si>
  <si>
    <t>Sometimes</t>
  </si>
  <si>
    <t>Felt guilty about gambling issues</t>
  </si>
  <si>
    <t xml:space="preserve">Help saught for gambling problems </t>
  </si>
  <si>
    <t>No gambling or no problem</t>
  </si>
  <si>
    <t>Low-risk gamblig</t>
  </si>
  <si>
    <t>Moderate-risk gambling</t>
  </si>
  <si>
    <t>High-risk gambling</t>
  </si>
  <si>
    <t>Gambled on location at least once in the past 12 months</t>
  </si>
  <si>
    <t>Gambled online at least once in the past 12 months</t>
  </si>
  <si>
    <t>Reported daily gambling related to one game at least</t>
  </si>
  <si>
    <t>Distribution of gamblers cording to vector of games</t>
  </si>
  <si>
    <t>On site</t>
  </si>
  <si>
    <t>Online</t>
  </si>
  <si>
    <t>Both</t>
  </si>
  <si>
    <t>Mean monthy expenditures for gambling (where more than 40€/mth)</t>
  </si>
  <si>
    <t>Ever took drugs other than cannabis</t>
  </si>
  <si>
    <t>Took drugs other than cannabis in past 12 months</t>
  </si>
  <si>
    <t>Took drugs other than cannabis in past months</t>
  </si>
  <si>
    <t xml:space="preserve">Took cocain in the past 12 months </t>
  </si>
  <si>
    <t xml:space="preserve">Took crack in the past 12 months </t>
  </si>
  <si>
    <t xml:space="preserve">Took ecstasy in the past 12 months </t>
  </si>
  <si>
    <t xml:space="preserve">Took amphetamines in the past 12 months </t>
  </si>
  <si>
    <t xml:space="preserve">Took methamphetamines in the past 12 months </t>
  </si>
  <si>
    <t xml:space="preserve">Took ketamine in the past 12 months </t>
  </si>
  <si>
    <t xml:space="preserve">Took GHB/GBL in the past 12 months </t>
  </si>
  <si>
    <t xml:space="preserve">Took heroin in the past 12 months </t>
  </si>
  <si>
    <t xml:space="preserve">Took opioids in the past 12 months </t>
  </si>
  <si>
    <t xml:space="preserve">Took hallucinogens in the past 12 months </t>
  </si>
  <si>
    <t xml:space="preserve">Took NPS in the past 12 months </t>
  </si>
  <si>
    <t xml:space="preserve">Took non-prescribed medicines in the past 12 months </t>
  </si>
  <si>
    <t>Took several different types of drugs in past 12 months</t>
  </si>
  <si>
    <t>Ever tried a whole cigarette</t>
  </si>
  <si>
    <t>TA01a</t>
  </si>
  <si>
    <t>Ever smoked &gt; 100 items</t>
  </si>
  <si>
    <t>Ever smoked daily</t>
  </si>
  <si>
    <t>Age at start of daily smoking</t>
  </si>
  <si>
    <t>Occasional</t>
  </si>
  <si>
    <t>Number of cigarettes smoked daily (rolled or manufactured)</t>
  </si>
  <si>
    <t>Time before smoking after waking</t>
  </si>
  <si>
    <t>Lifetime quitting attempt in daily smokers</t>
  </si>
  <si>
    <t>Time since last attempt to quit in daily smokers</t>
  </si>
  <si>
    <t>Quit attempt method: tabac-stop service</t>
  </si>
  <si>
    <t>Quit attempt method: tabacoligist</t>
  </si>
  <si>
    <t>Quit attempt method: drugs : Zyban, Champix…</t>
  </si>
  <si>
    <t xml:space="preserve">Quit attempt method: e-cigarette </t>
  </si>
  <si>
    <t>Quit attempt method: accupunture, hypnose, etc</t>
  </si>
  <si>
    <t>TA12</t>
  </si>
  <si>
    <t>Frequency of smoking in occasional smokers</t>
  </si>
  <si>
    <t>4 to 6 days per week</t>
  </si>
  <si>
    <t>1 to 3 days per week</t>
  </si>
  <si>
    <t>1 to several days a month, but not weekly</t>
  </si>
  <si>
    <t>1 to several days a year, but not monthly</t>
  </si>
  <si>
    <t>Less than 1 day per year</t>
  </si>
  <si>
    <t>Past 2 years smoking evolution in occasional smokers</t>
  </si>
  <si>
    <t>I smoke more than 2 years ago</t>
  </si>
  <si>
    <t>I smoke less than 2 years ago</t>
  </si>
  <si>
    <t>I smoke as much as 2 years ago</t>
  </si>
  <si>
    <t>Time elapsed since quit smoking</t>
  </si>
  <si>
    <t>1 month ago or longer, but less than 6 months ago</t>
  </si>
  <si>
    <t>6 months ago or longer, but less than 1 year ago</t>
  </si>
  <si>
    <t>1 year ago or longer, but less than 2 years ago</t>
  </si>
  <si>
    <t>2 years ago or longer, but less than 10 years ago</t>
  </si>
  <si>
    <t>10 years ago or longer</t>
  </si>
  <si>
    <t>TA1501</t>
  </si>
  <si>
    <t>TA1502</t>
  </si>
  <si>
    <t>TA1503</t>
  </si>
  <si>
    <t>TA1504</t>
  </si>
  <si>
    <t>TA1505</t>
  </si>
  <si>
    <t>TA1506</t>
  </si>
  <si>
    <t>TA1507</t>
  </si>
  <si>
    <t>TA1508</t>
  </si>
  <si>
    <t>TA1509</t>
  </si>
  <si>
    <t>TA01_1</t>
  </si>
  <si>
    <t>Current smokers (daily &amp; occasional)</t>
  </si>
  <si>
    <t>TA06_1</t>
  </si>
  <si>
    <t>Smoking status</t>
  </si>
  <si>
    <t>TA06_2</t>
  </si>
  <si>
    <t>TA06_3</t>
  </si>
  <si>
    <t>TA06_4</t>
  </si>
  <si>
    <t>Quitters (among ever smokers)</t>
  </si>
  <si>
    <t>TA01_2</t>
  </si>
  <si>
    <t>TA04_1</t>
  </si>
  <si>
    <t>TA03_1</t>
  </si>
  <si>
    <t>TA05_1</t>
  </si>
  <si>
    <t>Number of years (&gt;1) of daily smoking</t>
  </si>
  <si>
    <t>TA07_1</t>
  </si>
  <si>
    <t xml:space="preserve">Mean number of cigarettes smoked per day </t>
  </si>
  <si>
    <t>TA07_2</t>
  </si>
  <si>
    <t>Intensity of smoking</t>
  </si>
  <si>
    <t>Daily 20+ cigarettes</t>
  </si>
  <si>
    <t>Other items/pace</t>
  </si>
  <si>
    <t>Not current smokers</t>
  </si>
  <si>
    <t>TA07_3</t>
  </si>
  <si>
    <t>Heavy smoking (20 or more cigarettes per day) (3 categories)</t>
  </si>
  <si>
    <t>TA08_1</t>
  </si>
  <si>
    <t>Very strong dependency</t>
  </si>
  <si>
    <t>TA08_2</t>
  </si>
  <si>
    <t>TA08_3</t>
  </si>
  <si>
    <t>First daily cigarette within/after 60 minutes (binary)</t>
  </si>
  <si>
    <t>TA09_1</t>
  </si>
  <si>
    <t>Daily smokers that has ever tried to stop smoking</t>
  </si>
  <si>
    <t>TA10_1</t>
  </si>
  <si>
    <t>Time elapsed since last quit attempt</t>
  </si>
  <si>
    <t>1 year ago or longer</t>
  </si>
  <si>
    <t>TA13_1</t>
  </si>
  <si>
    <t>Past 2-years cut down in smoking</t>
  </si>
  <si>
    <t>Ever smoked a whole cigarette</t>
  </si>
  <si>
    <t>TA0101</t>
  </si>
  <si>
    <t>Smoked &gt;100 cigarettes in lifetime</t>
  </si>
  <si>
    <t>Time before first smoke after waking</t>
  </si>
  <si>
    <t>Frequency of smoking</t>
  </si>
  <si>
    <t>Past 2-years trend in smoking</t>
  </si>
  <si>
    <t>TA01, TA02, TA06</t>
  </si>
  <si>
    <t>Quitters</t>
  </si>
  <si>
    <t>TA02, TA03, TA04</t>
  </si>
  <si>
    <t>TA02, TA03</t>
  </si>
  <si>
    <t>TA02, TA03, TA05</t>
  </si>
  <si>
    <t>Intensity of smoking (3 categories)</t>
  </si>
  <si>
    <t>Heavy smoking (20 or more cigarettes per day)</t>
  </si>
  <si>
    <t>Proportion of daily smokers that has ever tried to stop smoking</t>
  </si>
  <si>
    <t>TA06, TA13</t>
  </si>
  <si>
    <t>FR_01</t>
  </si>
  <si>
    <t>FR_02</t>
  </si>
  <si>
    <t>FR_03</t>
  </si>
  <si>
    <t>FR_1</t>
  </si>
  <si>
    <t>FR_2</t>
  </si>
  <si>
    <t>FR_3</t>
  </si>
  <si>
    <t>FR_4</t>
  </si>
  <si>
    <t>FR_5</t>
  </si>
  <si>
    <t>FR01</t>
  </si>
  <si>
    <t>FR0201</t>
  </si>
  <si>
    <t>FR0202</t>
  </si>
  <si>
    <t>FR0301</t>
  </si>
  <si>
    <t>FR0302</t>
  </si>
  <si>
    <t>FR0303</t>
  </si>
  <si>
    <t>FR04</t>
  </si>
  <si>
    <t>Exhaustion</t>
  </si>
  <si>
    <t>Weight loss</t>
  </si>
  <si>
    <t>Weakness</t>
  </si>
  <si>
    <t>Slowness</t>
  </si>
  <si>
    <t>Low activity</t>
  </si>
  <si>
    <t>Appetite</t>
  </si>
  <si>
    <t>Eating less or more</t>
  </si>
  <si>
    <t>Difficulites to lift or carry heavy weight</t>
  </si>
  <si>
    <t>Difficulties to climb one flight of stairs</t>
  </si>
  <si>
    <t>Frequency of physical activities</t>
  </si>
  <si>
    <t>Frailty status</t>
  </si>
  <si>
    <t>FR01-FR04</t>
  </si>
  <si>
    <t>FR0201-FR0202</t>
  </si>
  <si>
    <t>FR0302-FR0303</t>
  </si>
  <si>
    <t xml:space="preserve">FR0201 </t>
  </si>
  <si>
    <t xml:space="preserve">FR0302 </t>
  </si>
  <si>
    <t>Robust</t>
  </si>
  <si>
    <t>Pre-frail</t>
  </si>
  <si>
    <t>Frail</t>
  </si>
  <si>
    <t>Non-frail</t>
  </si>
  <si>
    <t>Diminution in desire for food</t>
  </si>
  <si>
    <t xml:space="preserve">No diminution in desire for food </t>
  </si>
  <si>
    <t>Non-specific or uncodeable response</t>
  </si>
  <si>
    <t>More</t>
  </si>
  <si>
    <t>Neither more nor less</t>
  </si>
  <si>
    <t>Less</t>
  </si>
  <si>
    <t>More than once a week</t>
  </si>
  <si>
    <t>Once a week</t>
  </si>
  <si>
    <t>One to three times a week</t>
  </si>
  <si>
    <t>Hardly ever, or never</t>
  </si>
  <si>
    <t>Number of frailty dimensions</t>
  </si>
  <si>
    <t>Difficulties to walk 100 meters</t>
  </si>
  <si>
    <t>Highlighted in pink variables related to examination and biological analyses</t>
  </si>
  <si>
    <t>8.1. Information related to health examination and factors that interfere with measurements</t>
  </si>
  <si>
    <t>8.2. Information on use of medicines</t>
  </si>
  <si>
    <t>8.3. Information related to collection of biological samples</t>
  </si>
  <si>
    <t>8.5. Blood pressure/hypertension</t>
  </si>
  <si>
    <t>8.6. Frailty</t>
  </si>
  <si>
    <t>8.7. Blood lipids</t>
  </si>
  <si>
    <t>8.8. Glycaemia/HbA1C/diabetes</t>
  </si>
  <si>
    <t>8.9. Inflammatory parameters</t>
  </si>
  <si>
    <t>8.10. Smoking</t>
  </si>
  <si>
    <t>HES</t>
  </si>
  <si>
    <t>8. HES</t>
  </si>
  <si>
    <t>dateHES_g</t>
  </si>
  <si>
    <t>collect_datetime</t>
  </si>
  <si>
    <t>collect_time</t>
  </si>
  <si>
    <t>durexam</t>
  </si>
  <si>
    <t>dx01</t>
  </si>
  <si>
    <t>dx01_date</t>
  </si>
  <si>
    <t>dx02</t>
  </si>
  <si>
    <t>hes</t>
  </si>
  <si>
    <t>hestrim</t>
  </si>
  <si>
    <t>hishestime</t>
  </si>
  <si>
    <t>mohes</t>
  </si>
  <si>
    <t>monthyear</t>
  </si>
  <si>
    <t>rbtime</t>
  </si>
  <si>
    <t>rdx01_date</t>
  </si>
  <si>
    <t>rdx02</t>
  </si>
  <si>
    <t>start_datetime</t>
  </si>
  <si>
    <t>start_time</t>
  </si>
  <si>
    <t>statut</t>
  </si>
  <si>
    <t>whes</t>
  </si>
  <si>
    <t>wkdy</t>
  </si>
  <si>
    <t>yearhes</t>
  </si>
  <si>
    <t>qx08</t>
  </si>
  <si>
    <t>qx09</t>
  </si>
  <si>
    <t>qx10</t>
  </si>
  <si>
    <t>qx11</t>
  </si>
  <si>
    <t>qx12</t>
  </si>
  <si>
    <t>qx13_time</t>
  </si>
  <si>
    <t>qx14</t>
  </si>
  <si>
    <t>qx15</t>
  </si>
  <si>
    <t>dx03</t>
  </si>
  <si>
    <t>fastentime</t>
  </si>
  <si>
    <t>rcpt_date</t>
  </si>
  <si>
    <t>rcpt_datetime</t>
  </si>
  <si>
    <t>Specimen receipt</t>
  </si>
  <si>
    <t>spin_date</t>
  </si>
  <si>
    <t>spin_datetime</t>
  </si>
  <si>
    <t>Date of HES examination</t>
  </si>
  <si>
    <t>Date and time at end HES examination in CAPI</t>
  </si>
  <si>
    <t>Time at end HES examination in CAPI</t>
  </si>
  <si>
    <t>Duration of HES examination (minutes)</t>
  </si>
  <si>
    <t>Date (manual entry)</t>
  </si>
  <si>
    <t>Date of HES examination - CAPI (manual entry)</t>
  </si>
  <si>
    <t>End Time CAPI (manual entry)</t>
  </si>
  <si>
    <t>Status with respect to HIS/HES participation - real situation</t>
  </si>
  <si>
    <t>Period of HES examination</t>
  </si>
  <si>
    <t>Number of days between HIS and HES</t>
  </si>
  <si>
    <t>Month of HES examination</t>
  </si>
  <si>
    <t>Month and year of HES examination</t>
  </si>
  <si>
    <t>Start time CAPI - automatic</t>
  </si>
  <si>
    <t>Date of HES examination - CAPI automatic</t>
  </si>
  <si>
    <t>End time CAPI - automatic</t>
  </si>
  <si>
    <t>Date and time at start HES examination in CAPI</t>
  </si>
  <si>
    <t>Time at start HES examination in CAPI</t>
  </si>
  <si>
    <t>Status of HES participation according to those who initially agreed</t>
  </si>
  <si>
    <t>HES basic weight</t>
  </si>
  <si>
    <t>Day of the week of HES examination</t>
  </si>
  <si>
    <t>Year of HES examination</t>
  </si>
  <si>
    <t>Coagulation disease or shortage of blood platelets</t>
  </si>
  <si>
    <t>Fit or convulsion in last 5 years</t>
  </si>
  <si>
    <t>Vigorous exercise in past hour</t>
  </si>
  <si>
    <t>Smoked in past hour</t>
  </si>
  <si>
    <t>Meal or sweetened drink in last 8 hours</t>
  </si>
  <si>
    <t>Time last meal/sweetened drink</t>
  </si>
  <si>
    <t>Pregnant</t>
  </si>
  <si>
    <t>Weeks pregnant</t>
  </si>
  <si>
    <t>Room temperature (°C)</t>
  </si>
  <si>
    <t>Number of minutes since last meal</t>
  </si>
  <si>
    <t>Date of reception of specimen in lab</t>
  </si>
  <si>
    <t>Date and time of reception of specimen in lab</t>
  </si>
  <si>
    <t>Date and time of reception of sample in laboratory</t>
  </si>
  <si>
    <t>Date of spinning of specimen in lab</t>
  </si>
  <si>
    <t>Date and time of spinning of specimen in lab</t>
  </si>
  <si>
    <t>qx01</t>
  </si>
  <si>
    <t>qx02</t>
  </si>
  <si>
    <t>qx03</t>
  </si>
  <si>
    <t>qx04</t>
  </si>
  <si>
    <t>qx05</t>
  </si>
  <si>
    <t>qx061</t>
  </si>
  <si>
    <t>qx0610</t>
  </si>
  <si>
    <t>qx0611</t>
  </si>
  <si>
    <t>qx0612</t>
  </si>
  <si>
    <t>qx0613</t>
  </si>
  <si>
    <t>qx0614</t>
  </si>
  <si>
    <t>qx0615</t>
  </si>
  <si>
    <t>qx0616</t>
  </si>
  <si>
    <t>qx0617</t>
  </si>
  <si>
    <t>qx0618</t>
  </si>
  <si>
    <t>qx0619</t>
  </si>
  <si>
    <t>qx062</t>
  </si>
  <si>
    <t>qx0620</t>
  </si>
  <si>
    <t>qx0621</t>
  </si>
  <si>
    <t>qx0622</t>
  </si>
  <si>
    <t>qx0623</t>
  </si>
  <si>
    <t>qx0624</t>
  </si>
  <si>
    <t>qx0625</t>
  </si>
  <si>
    <t>qx0626</t>
  </si>
  <si>
    <t>qx063</t>
  </si>
  <si>
    <t>qx064</t>
  </si>
  <si>
    <t>qx065</t>
  </si>
  <si>
    <t>qx066</t>
  </si>
  <si>
    <t>qx067</t>
  </si>
  <si>
    <t>qx068</t>
  </si>
  <si>
    <t>qx069</t>
  </si>
  <si>
    <t>qx071</t>
  </si>
  <si>
    <t>qx0710</t>
  </si>
  <si>
    <t>qx0711</t>
  </si>
  <si>
    <t>qx0712</t>
  </si>
  <si>
    <t>qx0713</t>
  </si>
  <si>
    <t>qx0714</t>
  </si>
  <si>
    <t>qx0715</t>
  </si>
  <si>
    <t>qx0716</t>
  </si>
  <si>
    <t>qx0717</t>
  </si>
  <si>
    <t>qx0718</t>
  </si>
  <si>
    <t>qx0719</t>
  </si>
  <si>
    <t>qx072</t>
  </si>
  <si>
    <t>qx0720</t>
  </si>
  <si>
    <t>qx0721</t>
  </si>
  <si>
    <t>qx0722</t>
  </si>
  <si>
    <t>qx0723</t>
  </si>
  <si>
    <t>qx0724</t>
  </si>
  <si>
    <t>qx0725</t>
  </si>
  <si>
    <t>qx0726</t>
  </si>
  <si>
    <t>qx073</t>
  </si>
  <si>
    <t>qx074</t>
  </si>
  <si>
    <t>qx075</t>
  </si>
  <si>
    <t>qx076</t>
  </si>
  <si>
    <t>qx077</t>
  </si>
  <si>
    <t>qx078</t>
  </si>
  <si>
    <t>qx079</t>
  </si>
  <si>
    <t>Use of medicines for high blood pressure</t>
  </si>
  <si>
    <t>Use of medicines for lowering cholesterol</t>
  </si>
  <si>
    <t>Use of medicines for diabetes</t>
  </si>
  <si>
    <t>Use of anticoagulant medicines</t>
  </si>
  <si>
    <t>Use of medicines in last 24h</t>
  </si>
  <si>
    <t>Medicine 1</t>
  </si>
  <si>
    <t>Medicine 10</t>
  </si>
  <si>
    <t>Medicine 11</t>
  </si>
  <si>
    <t>Medicine 12</t>
  </si>
  <si>
    <t>Medicine 13</t>
  </si>
  <si>
    <t>Medicine 14</t>
  </si>
  <si>
    <t>Medicine 15</t>
  </si>
  <si>
    <t>Medicine 16</t>
  </si>
  <si>
    <t>Medicine 17</t>
  </si>
  <si>
    <t>Medicine 18</t>
  </si>
  <si>
    <t>Medicine 19</t>
  </si>
  <si>
    <t>Medicine 2</t>
  </si>
  <si>
    <t>Medicine 20</t>
  </si>
  <si>
    <t>Medicine 21</t>
  </si>
  <si>
    <t>Medicine 22</t>
  </si>
  <si>
    <t>Medicine 23</t>
  </si>
  <si>
    <t>Medicine 24</t>
  </si>
  <si>
    <t>Medicine 25</t>
  </si>
  <si>
    <t>Medicine 26</t>
  </si>
  <si>
    <t>Medicine 3</t>
  </si>
  <si>
    <t>Medicine 4</t>
  </si>
  <si>
    <t>Medicine 5</t>
  </si>
  <si>
    <t>Medicine 6</t>
  </si>
  <si>
    <t>Medicine 7</t>
  </si>
  <si>
    <t>Medicine 8</t>
  </si>
  <si>
    <t>Medicine 9</t>
  </si>
  <si>
    <t>Other name medicine 1</t>
  </si>
  <si>
    <t>Other name medicine 10</t>
  </si>
  <si>
    <t>Other name medicine 11</t>
  </si>
  <si>
    <t>Other name medicine 12</t>
  </si>
  <si>
    <t>Other name medicine 13</t>
  </si>
  <si>
    <t>Other name medicine 14</t>
  </si>
  <si>
    <t>Other name medicine 15</t>
  </si>
  <si>
    <t>Other name medicine 16</t>
  </si>
  <si>
    <t>Other name medicine 17</t>
  </si>
  <si>
    <t>Other name medicine 18</t>
  </si>
  <si>
    <t>Other name medicine 19</t>
  </si>
  <si>
    <t>Other name medicine 2</t>
  </si>
  <si>
    <t>Other name medicine 20</t>
  </si>
  <si>
    <t>Other name medicine 21</t>
  </si>
  <si>
    <t>Other name medicine 22</t>
  </si>
  <si>
    <t>Other name medicine 23</t>
  </si>
  <si>
    <t>Other name medicine 24</t>
  </si>
  <si>
    <t>Other name medicine 25</t>
  </si>
  <si>
    <t>Other name medicine 26</t>
  </si>
  <si>
    <t>Other name medicine 3</t>
  </si>
  <si>
    <t>Other name medicine 4</t>
  </si>
  <si>
    <t>Other name medicine 5</t>
  </si>
  <si>
    <t>Other name medicine 6</t>
  </si>
  <si>
    <t>Other name medicine 7</t>
  </si>
  <si>
    <t>Other name medicine 8</t>
  </si>
  <si>
    <t>Other name medicine 9</t>
  </si>
  <si>
    <t>bc01</t>
  </si>
  <si>
    <t>bc02</t>
  </si>
  <si>
    <t>bc0201</t>
  </si>
  <si>
    <t>centrifuge</t>
  </si>
  <si>
    <t>diff</t>
  </si>
  <si>
    <t>uc01</t>
  </si>
  <si>
    <t>uc02</t>
  </si>
  <si>
    <t>Blood sample collection</t>
  </si>
  <si>
    <t>Reason why no blood collection</t>
  </si>
  <si>
    <t>Other reason why no blood collection</t>
  </si>
  <si>
    <t>Date and time of spinning of sample</t>
  </si>
  <si>
    <t>Number of days between date of HES and date of reception of specimen by lab</t>
  </si>
  <si>
    <t>Urine sample collection</t>
  </si>
  <si>
    <t>Reason why no urine collection</t>
  </si>
  <si>
    <t>hg01</t>
  </si>
  <si>
    <t>hg02</t>
  </si>
  <si>
    <t>hg0201</t>
  </si>
  <si>
    <t>hg03</t>
  </si>
  <si>
    <t>wc01</t>
  </si>
  <si>
    <t>wc02</t>
  </si>
  <si>
    <t>wc0201</t>
  </si>
  <si>
    <t>wc0202</t>
  </si>
  <si>
    <t>wc03</t>
  </si>
  <si>
    <t>wc04</t>
  </si>
  <si>
    <t>wc0401</t>
  </si>
  <si>
    <t>wg01</t>
  </si>
  <si>
    <t>wg02</t>
  </si>
  <si>
    <t>wg0201</t>
  </si>
  <si>
    <t>wg03</t>
  </si>
  <si>
    <t>wg04</t>
  </si>
  <si>
    <t>wg0401</t>
  </si>
  <si>
    <t>am_1A</t>
  </si>
  <si>
    <t>am_1B</t>
  </si>
  <si>
    <t>am_2A</t>
  </si>
  <si>
    <t>am_2B</t>
  </si>
  <si>
    <t>am_3B</t>
  </si>
  <si>
    <t>am_4A01</t>
  </si>
  <si>
    <t>am_4A02</t>
  </si>
  <si>
    <t>am_4B01</t>
  </si>
  <si>
    <t>am_4B02</t>
  </si>
  <si>
    <t>am_5A</t>
  </si>
  <si>
    <t>am_5B</t>
  </si>
  <si>
    <t>am_6B01</t>
  </si>
  <si>
    <t>am_6B02</t>
  </si>
  <si>
    <t>am_7A</t>
  </si>
  <si>
    <t>am_7B</t>
  </si>
  <si>
    <t>am_8A01</t>
  </si>
  <si>
    <t>am_8A02</t>
  </si>
  <si>
    <t>am_8B01</t>
  </si>
  <si>
    <t>am_8B02</t>
  </si>
  <si>
    <t>am_9A</t>
  </si>
  <si>
    <t>am_9B</t>
  </si>
  <si>
    <t>am_10B01</t>
  </si>
  <si>
    <t>am_10B02</t>
  </si>
  <si>
    <t>am_11A01</t>
  </si>
  <si>
    <t>am_11A02</t>
  </si>
  <si>
    <t>am_11B01</t>
  </si>
  <si>
    <t>am_11B02</t>
  </si>
  <si>
    <t>am_12A01</t>
  </si>
  <si>
    <t>am_12A02</t>
  </si>
  <si>
    <t>am_12B01</t>
  </si>
  <si>
    <t>am_12B02</t>
  </si>
  <si>
    <t>am_13A01</t>
  </si>
  <si>
    <t>am_13A02</t>
  </si>
  <si>
    <t>am_13B01</t>
  </si>
  <si>
    <t>am_13B02</t>
  </si>
  <si>
    <t>am_14A</t>
  </si>
  <si>
    <t>am_14B</t>
  </si>
  <si>
    <t>am_15A</t>
  </si>
  <si>
    <t>am_15B</t>
  </si>
  <si>
    <t>am_16A</t>
  </si>
  <si>
    <t>am_16B</t>
  </si>
  <si>
    <t>am_17A</t>
  </si>
  <si>
    <t>am_17B</t>
  </si>
  <si>
    <t>Height measurement</t>
  </si>
  <si>
    <t>Reason why not measured</t>
  </si>
  <si>
    <t>Other reason why not measured</t>
  </si>
  <si>
    <t>Height (cm)</t>
  </si>
  <si>
    <t>Waist circumference measurement</t>
  </si>
  <si>
    <t>Medical reason why not measured</t>
  </si>
  <si>
    <t>Waist circumference (cm)</t>
  </si>
  <si>
    <t>Clothing during measurement</t>
  </si>
  <si>
    <t>Weight measurement</t>
  </si>
  <si>
    <t>Weight (kg)</t>
  </si>
  <si>
    <t>Measured height(cm) - total HES population</t>
  </si>
  <si>
    <t>Measured height(cm) - HES population examined &lt;= 90 days after HIS interview</t>
  </si>
  <si>
    <t>Self-reported height(cm) - total HES population</t>
  </si>
  <si>
    <t>Self-reported height(cm) - HES population examined &lt;= 90 days after HIS interview</t>
  </si>
  <si>
    <t>Difference between measured and self-reported height(cm) - HES population examined &lt;= 90 days after HIS interview</t>
  </si>
  <si>
    <t>Measured weight(cm) - total HES population - no correction for heavy clothes</t>
  </si>
  <si>
    <t>Measured weight(cm) - total HES population - correction for heavy clothes</t>
  </si>
  <si>
    <t>Measured weight(cm) - HES population examined &lt;= 90 days after HIS interview - no correction for heavy clothes</t>
  </si>
  <si>
    <t>Measured weight(cm) - HES population examined &lt;= 90 days after HIS interview - correction for heavy clothes</t>
  </si>
  <si>
    <t>Self-reported weight(cm) - total HES population</t>
  </si>
  <si>
    <t>Self-reported weight(cm) - HES population examined &lt;= 90 days after HIS interview</t>
  </si>
  <si>
    <t>Difference between measured and self-reported weight(cm) - HES population examined &lt;= 90 days after HIS interview - no correction for heavy clothes</t>
  </si>
  <si>
    <t>Difference between measured and self-reported weight(cm) - HES population examined &lt;= 90 days after HIS interview - correction for heavy clothes</t>
  </si>
  <si>
    <t>Waist circumference(cm) - total HES population</t>
  </si>
  <si>
    <t>Waist circumference(cm) - HES population examined &lt;= 90 days after HIS interview</t>
  </si>
  <si>
    <t>BMI (based on measured height and weight) - total HES population - no correction for heavy clothes</t>
  </si>
  <si>
    <t>BMI (based on measured height and weight) - total HES population - correction for heavy clothes</t>
  </si>
  <si>
    <t>BMI (based on measured height and weight) - HES population examined &lt;= 90 days after HIS interview - no correction for heavy clothes</t>
  </si>
  <si>
    <t>BMI (based on measured height and weight) - HES population examined &lt;= 90 days after HIS interview - correction for heavy clothes</t>
  </si>
  <si>
    <t>BMI (based on self-reported height and weight) - total HES population</t>
  </si>
  <si>
    <t>BMI (based on self-reported height and weight) - HES population examined &lt;= 90 days after HIS interview</t>
  </si>
  <si>
    <t>Difference between measured and self-reported BMI - HES population examined &lt;= 90 days after HIS interview - no correction for heavy clothes</t>
  </si>
  <si>
    <t>Difference between measured and self-reported BMI - HES population examined &lt;= 90 days after HIS interview - correction for heavy clothes</t>
  </si>
  <si>
    <t>Overweight based on measured BMI - total HES population - no correction for heavy clothes</t>
  </si>
  <si>
    <t>Overweight based on measured BMI - total HES population - correction for heavy clothes</t>
  </si>
  <si>
    <t>Overweight based on measured BMI - HES population examined &lt;= 90 days after HIS interview - no correction for heavy clothes</t>
  </si>
  <si>
    <t>Overweight based on measured BMI - HES population examined &lt;= 90 days after HIS interview - correction for heavy clothes</t>
  </si>
  <si>
    <t>Obesity based on measured BMI - total HES population - no correction for heavy clothes</t>
  </si>
  <si>
    <t>Obesity based on measured BMI - total HES population - correction for heavy clothes</t>
  </si>
  <si>
    <t>Obesity based on measured BMI - HES population examined &lt;= 90 days after HIS interview - no correction for heavy clothes</t>
  </si>
  <si>
    <t>Obesity based on measured BMI - HES population examined &lt;= 90 days after HIS interview - correction for heavy clothes</t>
  </si>
  <si>
    <t>BMI category based on measured weight and height - total HES population - no correction for heavy clothes</t>
  </si>
  <si>
    <t>BMI category based on measured weight and height - total HES population - correction for heavy clothes</t>
  </si>
  <si>
    <t>BMI category based on measured weight and height - HES population examined &lt;= 90 days after HIS interview - no correction for heavy clothes</t>
  </si>
  <si>
    <t>BMI category based on measured weight and height - HES population examined &lt;= 90 days after HIS interview - correction for heavy clothes</t>
  </si>
  <si>
    <t>Overweight based on self-reported BMI - total HES population</t>
  </si>
  <si>
    <t>Overweight based on self-reported BMI - HES population examined &lt;= 90 days after HIS interview</t>
  </si>
  <si>
    <t>Obesity based on self-reported BMI - total HES population</t>
  </si>
  <si>
    <t>Obesity based on self-reported BMI - HES population examined &lt;= 90 days after HIS interview</t>
  </si>
  <si>
    <t>BMI category based on self-reported weight and height - total HES population</t>
  </si>
  <si>
    <t>BMI category based on self-reported weight and height - HES population examined &lt;= 90 days after HIS interview</t>
  </si>
  <si>
    <t>High waist circumference - total HES population</t>
  </si>
  <si>
    <t>High waist circumference - HES population examined &lt;= 90 days after HIS interview</t>
  </si>
  <si>
    <t xml:space="preserve">8.4. Anthropometric measurements </t>
  </si>
  <si>
    <t>bp01</t>
  </si>
  <si>
    <t>bp02</t>
  </si>
  <si>
    <t>bp0201</t>
  </si>
  <si>
    <t>bp0202</t>
  </si>
  <si>
    <t>bp03</t>
  </si>
  <si>
    <t>bp0301</t>
  </si>
  <si>
    <t>bp04</t>
  </si>
  <si>
    <t>bp0401</t>
  </si>
  <si>
    <t>bp0501</t>
  </si>
  <si>
    <t>bp0502</t>
  </si>
  <si>
    <t>bp0601</t>
  </si>
  <si>
    <t>bp0602</t>
  </si>
  <si>
    <t>bp0701</t>
  </si>
  <si>
    <t>bp0702</t>
  </si>
  <si>
    <t>bp08</t>
  </si>
  <si>
    <t>HT_01</t>
  </si>
  <si>
    <t>HT_02</t>
  </si>
  <si>
    <t>HT_03</t>
  </si>
  <si>
    <t>HT_04</t>
  </si>
  <si>
    <t>HT_05</t>
  </si>
  <si>
    <t>HT_06</t>
  </si>
  <si>
    <t>HT_07</t>
  </si>
  <si>
    <t>HT_08</t>
  </si>
  <si>
    <t>HT_09</t>
  </si>
  <si>
    <t>HT_10</t>
  </si>
  <si>
    <t>HT_11</t>
  </si>
  <si>
    <t>HT_12</t>
  </si>
  <si>
    <t>Blood pressure measurement</t>
  </si>
  <si>
    <t>Arm used for measurement</t>
  </si>
  <si>
    <t>Reason for using left arm</t>
  </si>
  <si>
    <t>Posture during measurement</t>
  </si>
  <si>
    <t>Reason for supine posture</t>
  </si>
  <si>
    <t>1st systolic (mmHg)</t>
  </si>
  <si>
    <t>1st diastolic (mmHg)</t>
  </si>
  <si>
    <t>2nd systolic (mmHg)</t>
  </si>
  <si>
    <t>2nd diastolic (mmHg)</t>
  </si>
  <si>
    <t>3rd systolic (mmHg)</t>
  </si>
  <si>
    <t>3rd diastolic (mmHg)</t>
  </si>
  <si>
    <t>Pulse rate</t>
  </si>
  <si>
    <t>Systolic blood pressure (mmHg)</t>
  </si>
  <si>
    <t>Diastolic blood pressure (mmHg)</t>
  </si>
  <si>
    <t>Self-reported high blood pressure (%)</t>
  </si>
  <si>
    <t>Actual and potential hypertensives (%)</t>
  </si>
  <si>
    <t>Elevated blood pressure (%)</t>
  </si>
  <si>
    <t>Isolated systolic blood pressure (%)</t>
  </si>
  <si>
    <t>Categories of blood pressure (%)</t>
  </si>
  <si>
    <t>Awareness of elevated blood pressure;</t>
  </si>
  <si>
    <t>Anti-hypertensive drug use in the population (%)</t>
  </si>
  <si>
    <t>Anti-Hypertensive drug use among actual and Potential hypertensives (%)</t>
  </si>
  <si>
    <t>Optimal blood pressure among those using Anti-hypertensive drugs (%)</t>
  </si>
  <si>
    <t>fx01</t>
  </si>
  <si>
    <t>fx02</t>
  </si>
  <si>
    <t>fx03</t>
  </si>
  <si>
    <t>fx0401</t>
  </si>
  <si>
    <t>fx0402</t>
  </si>
  <si>
    <t>fx0403</t>
  </si>
  <si>
    <t>fx05</t>
  </si>
  <si>
    <t>hm01</t>
  </si>
  <si>
    <t>hm02</t>
  </si>
  <si>
    <t>hm0201</t>
  </si>
  <si>
    <t>hm0202</t>
  </si>
  <si>
    <t>hm03</t>
  </si>
  <si>
    <t>hm04</t>
  </si>
  <si>
    <t>hm05</t>
  </si>
  <si>
    <t>hm0601</t>
  </si>
  <si>
    <t>hm0602</t>
  </si>
  <si>
    <t>hm0603</t>
  </si>
  <si>
    <t>Too little energy in last month - HES</t>
  </si>
  <si>
    <t>Appetite in last month - HES</t>
  </si>
  <si>
    <t>Eating more or less than usual - HES</t>
  </si>
  <si>
    <t>Difficulty with lifting/carrying weights of 5kg - HES</t>
  </si>
  <si>
    <t>Difficulty with walking 100m  - HES</t>
  </si>
  <si>
    <t>Difficulty with climbing stairs without resting - HES</t>
  </si>
  <si>
    <t>Frequency of activities requiring low/moderate energy - HES</t>
  </si>
  <si>
    <t>Hand grip measurement</t>
  </si>
  <si>
    <t>Dominant hand</t>
  </si>
  <si>
    <t>Hand used</t>
  </si>
  <si>
    <t>Reason not dominant hand</t>
  </si>
  <si>
    <t>1st measurement (pound)</t>
  </si>
  <si>
    <t>2nd measurement (pound)</t>
  </si>
  <si>
    <t>3rd measurement (pound)</t>
  </si>
  <si>
    <t>chole_1</t>
  </si>
  <si>
    <t>chole_yn</t>
  </si>
  <si>
    <t>cholhdlr_1</t>
  </si>
  <si>
    <t>cholhdlr_yn</t>
  </si>
  <si>
    <t>hdl_1</t>
  </si>
  <si>
    <t>hdl_yn</t>
  </si>
  <si>
    <t>nonhdl_1</t>
  </si>
  <si>
    <t>nonhdl_yn</t>
  </si>
  <si>
    <t>cl_1</t>
  </si>
  <si>
    <t>cl_2</t>
  </si>
  <si>
    <t>cl_3</t>
  </si>
  <si>
    <t>cl_4</t>
  </si>
  <si>
    <t>cl_5</t>
  </si>
  <si>
    <t>cl_6</t>
  </si>
  <si>
    <t>cl_7</t>
  </si>
  <si>
    <t>cl_8</t>
  </si>
  <si>
    <t>cl_9</t>
  </si>
  <si>
    <t xml:space="preserve">cl_10 </t>
  </si>
  <si>
    <t xml:space="preserve">cl_11 </t>
  </si>
  <si>
    <t xml:space="preserve">cl_12 </t>
  </si>
  <si>
    <t xml:space="preserve">cl_13 </t>
  </si>
  <si>
    <t xml:space="preserve">cl_14 </t>
  </si>
  <si>
    <t xml:space="preserve">cl_15 </t>
  </si>
  <si>
    <t xml:space="preserve">cl_16 </t>
  </si>
  <si>
    <t>Cholesterol result (mg/dL)</t>
  </si>
  <si>
    <t>Cholesterol result available</t>
  </si>
  <si>
    <t>Cholesterol risk factor result - value</t>
  </si>
  <si>
    <t>Cholesterol risk factor result available</t>
  </si>
  <si>
    <t>HDL cholesterol result (mg/dL)</t>
  </si>
  <si>
    <t>HDL cholesetrol result available</t>
  </si>
  <si>
    <t>Non HDL cholesterol result (mg/dL)</t>
  </si>
  <si>
    <t>Non HDL cholesetrol result available</t>
  </si>
  <si>
    <t>Serum total cholesterol (mg/dL)</t>
  </si>
  <si>
    <t>Serum HDL cholesterol (mg/dL)</t>
  </si>
  <si>
    <t>Serum non-HDL cholesterol (mg/dL)</t>
  </si>
  <si>
    <t>Serum total cholestrol to HDL cholesterol ratio (mg/dL)</t>
  </si>
  <si>
    <t>Self-reported elevated blood cholesterol</t>
  </si>
  <si>
    <t>Elevated total cholesterol</t>
  </si>
  <si>
    <t>Actual or potential elevated serum total cholesterol</t>
  </si>
  <si>
    <t>Serum total cholesterol (categories)</t>
  </si>
  <si>
    <t>Low HDL cholesterol</t>
  </si>
  <si>
    <t>High total cholesterol to HDL cholesterol ratio(%)</t>
  </si>
  <si>
    <t>Elevated non-HDL cholesterol</t>
  </si>
  <si>
    <t>Actual or potential elevated non-HDL cholesterol</t>
  </si>
  <si>
    <t>Actual or potential elevated serum total cholesterol who is aware of their elevated serum cholesterol</t>
  </si>
  <si>
    <t>Use lipid lowering drugs</t>
  </si>
  <si>
    <t>Elevated serum total cholesterol and use medication</t>
  </si>
  <si>
    <t>Use lipid lowering drugs and optimal total cholesterol</t>
  </si>
  <si>
    <t>Triglyceride result (mg/dL)</t>
  </si>
  <si>
    <t>trigl</t>
  </si>
  <si>
    <t>8.8. Glycemia/HbA1C/diabetes</t>
  </si>
  <si>
    <t>glu_fp_1</t>
  </si>
  <si>
    <t>glu_fp_yn</t>
  </si>
  <si>
    <t>hba1c_1</t>
  </si>
  <si>
    <t>hba1c_yn</t>
  </si>
  <si>
    <t>hba1cm_1</t>
  </si>
  <si>
    <t>hba1cm_yn</t>
  </si>
  <si>
    <t>gl_1</t>
  </si>
  <si>
    <t>gl_2</t>
  </si>
  <si>
    <t>gl_3</t>
  </si>
  <si>
    <t>gl_4</t>
  </si>
  <si>
    <t>gl_5</t>
  </si>
  <si>
    <t>gl_6</t>
  </si>
  <si>
    <t xml:space="preserve">gl_7 </t>
  </si>
  <si>
    <t xml:space="preserve">gl_8 </t>
  </si>
  <si>
    <t xml:space="preserve">gl_9 </t>
  </si>
  <si>
    <t xml:space="preserve">gl_10 </t>
  </si>
  <si>
    <t xml:space="preserve">gl_11 </t>
  </si>
  <si>
    <t xml:space="preserve">gl_12 </t>
  </si>
  <si>
    <t xml:space="preserve">gl_13 </t>
  </si>
  <si>
    <t>Glucose result (mg/dL)</t>
  </si>
  <si>
    <t>Glucose result available</t>
  </si>
  <si>
    <t>HbA1c(DCCT)result (%)</t>
  </si>
  <si>
    <t>HbA1c(DCCT) result available</t>
  </si>
  <si>
    <t>HbA1C(IFCC) result (mmol/mol)</t>
  </si>
  <si>
    <t>HbA1C(IFCC) result available</t>
  </si>
  <si>
    <t>Fasting plasma glucose (mg/dL)</t>
  </si>
  <si>
    <t>Glycated haemoglobin (HbA1c) (%)</t>
  </si>
  <si>
    <t>Self-reported diabetes</t>
  </si>
  <si>
    <t>Impaired fasting glucose</t>
  </si>
  <si>
    <t>Raised blood glucose/diabetes based on fasting plasma glucose</t>
  </si>
  <si>
    <t>Raised blood glucose/diabetes based on HbA1c</t>
  </si>
  <si>
    <t>Raised blood glucose/diabetes based on asting glucose or HbA1c</t>
  </si>
  <si>
    <t>Raised blood glucose/diabetes based on fasting glucose, HbA1c or self-reported status</t>
  </si>
  <si>
    <t>Raised blood glucose/diabetes based on fasting glucose, HbA1c or use of diabetes medication</t>
  </si>
  <si>
    <t>Use diabetes medication</t>
  </si>
  <si>
    <t>Actual or potential diabetes that uses diabetes medication</t>
  </si>
  <si>
    <t>Use diabetes medication and optimal glucose level</t>
  </si>
  <si>
    <t>Raised blood glucose/diabetes and aware to have diabetes</t>
  </si>
  <si>
    <t>crp</t>
  </si>
  <si>
    <t>CRP result</t>
  </si>
  <si>
    <t>OHcot</t>
  </si>
  <si>
    <t>cot</t>
  </si>
  <si>
    <t>datecot</t>
  </si>
  <si>
    <t>HCV antibodies</t>
  </si>
  <si>
    <t>Haemolytic aspect of sample (photometry) result available</t>
  </si>
  <si>
    <t>Icteric aspect of sample (photometry) result available</t>
  </si>
  <si>
    <t>Lipemic aspect of sample (photometry) result available</t>
  </si>
  <si>
    <t>Sufficient amount</t>
  </si>
  <si>
    <t>Overweight (based on measured height and weight)</t>
  </si>
  <si>
    <t>Obesity (based on measured height and weight)</t>
  </si>
  <si>
    <t>BMI category (based on measured height and weight)</t>
  </si>
  <si>
    <t>Overweight (based on self-reported height and weight)</t>
  </si>
  <si>
    <t>Obesity (based on self-reported height and weight)</t>
  </si>
  <si>
    <t>BMI category (based on self-reported height and weight)</t>
  </si>
  <si>
    <t>Too large waist circumference</t>
  </si>
  <si>
    <t>CL_5</t>
  </si>
  <si>
    <t>Self-reported high serum cholesterol</t>
  </si>
  <si>
    <t>CL_6</t>
  </si>
  <si>
    <t>High total serum cholesterol (&gt; 190 mg/dl)</t>
  </si>
  <si>
    <t>CL_7</t>
  </si>
  <si>
    <t>High or potentially high total serum cholesterol</t>
  </si>
  <si>
    <t>CL_8</t>
  </si>
  <si>
    <t>Total serum cholesterol</t>
  </si>
  <si>
    <t>CL_9</t>
  </si>
  <si>
    <t>CL_10</t>
  </si>
  <si>
    <t>Elevated cholesterol risk factor (ratio total/HDL cholesterol &gt; 5)</t>
  </si>
  <si>
    <t>CL_11</t>
  </si>
  <si>
    <t>High non-HDL cholesterol (&gt; 135.3 mg/dl)</t>
  </si>
  <si>
    <t>CL_12</t>
  </si>
  <si>
    <t>High or potentially high non-HDL cholesterol</t>
  </si>
  <si>
    <t>CL_13</t>
  </si>
  <si>
    <t>Aware of high or potentially high total serum cholesterol</t>
  </si>
  <si>
    <t>CL_14</t>
  </si>
  <si>
    <t>Use cholesterol-lowering medicines</t>
  </si>
  <si>
    <t>CL_15</t>
  </si>
  <si>
    <t>High serum cholesterol (&gt; 190 mg/dl) among users cholesterol-lowering medicines</t>
  </si>
  <si>
    <t>CL_16</t>
  </si>
  <si>
    <t>Optimal serum cholesterol (&lt; 190 mg/dl) among users cholesterol-lowering medicines</t>
  </si>
  <si>
    <t>GL_3</t>
  </si>
  <si>
    <t>GL_4</t>
  </si>
  <si>
    <t>Impaired glucose tolerance (fasted blood sugar level &gt; 108 mg/dl and &lt; 126 mg/dl)</t>
  </si>
  <si>
    <t>GL_5</t>
  </si>
  <si>
    <t>Diabetes based on fasted blood sugar (≥ 126 mg/dl)</t>
  </si>
  <si>
    <t>GL_6</t>
  </si>
  <si>
    <t>Diabetes based on glycated haemoglobin (HbA1C) (≥ 6.5%)</t>
  </si>
  <si>
    <t>GL_7</t>
  </si>
  <si>
    <t>Diabetes based on fasted blood sugar (≥ 126 mg/dl) or HbA1C (≥ 6.5%)</t>
  </si>
  <si>
    <t>GL_8</t>
  </si>
  <si>
    <t>Diabetes based on fasted blood sugar (≥ 126 mg/dl), HbA1C (≥ 6.5%) or self-reporting</t>
  </si>
  <si>
    <t>GL_9</t>
  </si>
  <si>
    <t>Diabetes based on fasted blood sugar (≥ 126 mg/dl), HbA1C (≥ 6.5%) or use of diabetes medication</t>
  </si>
  <si>
    <t>GL_10</t>
  </si>
  <si>
    <t>GL_11</t>
  </si>
  <si>
    <t>Use diabetes medication among people with diabetes or potential diabetes</t>
  </si>
  <si>
    <t>GL_12</t>
  </si>
  <si>
    <t>Optimal controlled diabetes (HbA1C) among people using diabetes medication</t>
  </si>
  <si>
    <t>GL_13</t>
  </si>
  <si>
    <t>Self-reported diabetes among people with diabetes  (fasted blood sugar ≥ 126 mg/dl, HbA1C  ≥ 6.5% or use of diabetes medication</t>
  </si>
  <si>
    <t>Self-reported high blood pressure</t>
  </si>
  <si>
    <t>High or potentially high blood pressure</t>
  </si>
  <si>
    <t>High blood pressure</t>
  </si>
  <si>
    <t>Isolated high systolic blood pressure</t>
  </si>
  <si>
    <t xml:space="preserve">Arterial blood pressure </t>
  </si>
  <si>
    <t>Self-reported high blood pressure among people with high or potentially high blood pressure</t>
  </si>
  <si>
    <t xml:space="preserve">Use of medication for high blood pressure </t>
  </si>
  <si>
    <t>Use of medication for high blood pressure among people with high or potentially high blood pressure</t>
  </si>
  <si>
    <t>Normal blood pressure among people using medication for high blood pressure</t>
  </si>
  <si>
    <t>Date analysis cotinine/OH-cotinine</t>
  </si>
  <si>
    <t>2.3. Frailty</t>
  </si>
  <si>
    <t>2.4. Long-term limitations</t>
  </si>
  <si>
    <t>3.1. Nutritional status</t>
  </si>
  <si>
    <t>3.2. Physical activity</t>
  </si>
  <si>
    <t>3.3. Nutritional habits</t>
  </si>
  <si>
    <t>3.4. Consumption of alcoholic beverages</t>
  </si>
  <si>
    <t>3.5. Tobacco use (not passive smoking)</t>
  </si>
  <si>
    <t>3.8. Gambling</t>
  </si>
  <si>
    <t>3.9. Reproductive health</t>
  </si>
  <si>
    <t>4. Prevention</t>
  </si>
  <si>
    <t>4.2. Health literacy</t>
  </si>
  <si>
    <t>4.3. Cancer screening</t>
  </si>
  <si>
    <t>4.4. Vaccination</t>
  </si>
  <si>
    <t>4.5. Screening for cardiovascular risk factors and diabetes</t>
  </si>
  <si>
    <t>5. Mental health</t>
  </si>
  <si>
    <t>6. Health and social services</t>
  </si>
  <si>
    <t>6.2. Contacts with a medical specialist</t>
  </si>
  <si>
    <t>7. Health and society</t>
  </si>
  <si>
    <t>7.1. Health and environment, housing and passive smoking</t>
  </si>
  <si>
    <t>7.2. Accidents</t>
  </si>
  <si>
    <t>7.3. Violence</t>
  </si>
  <si>
    <t>7.4. Social Health</t>
  </si>
  <si>
    <t>7.5. Informal care</t>
  </si>
  <si>
    <t>1. Background characteristics</t>
  </si>
  <si>
    <t>2. Health and wellbeing</t>
  </si>
  <si>
    <t xml:space="preserve">    Yes</t>
  </si>
  <si>
    <t xml:space="preserve">    No</t>
  </si>
  <si>
    <t xml:space="preserve">    No answer</t>
  </si>
  <si>
    <t xml:space="preserve">    Not applicable</t>
  </si>
  <si>
    <t xml:space="preserve">    Underweight (&lt;18,5)</t>
  </si>
  <si>
    <t xml:space="preserve">    Normal (18,5-24,9)</t>
  </si>
  <si>
    <t xml:space="preserve">    Overweight (25,0-29,9)</t>
  </si>
  <si>
    <t xml:space="preserve">    Obese (30+)</t>
  </si>
  <si>
    <t xml:space="preserve">    Less than 190 mg/dl</t>
  </si>
  <si>
    <t xml:space="preserve">    190 to 230 mg/dl</t>
  </si>
  <si>
    <t xml:space="preserve">    230 to 270 mg/dl</t>
  </si>
  <si>
    <t xml:space="preserve">    270 to 310 mg/dl</t>
  </si>
  <si>
    <t xml:space="preserve">    Decrease</t>
  </si>
  <si>
    <t xml:space="preserve">    No decrease</t>
  </si>
  <si>
    <t xml:space="preserve">    Non-specific response</t>
  </si>
  <si>
    <t xml:space="preserve">    Less</t>
  </si>
  <si>
    <t xml:space="preserve">    More</t>
  </si>
  <si>
    <t xml:space="preserve">    Neither more or less</t>
  </si>
  <si>
    <t xml:space="preserve">    &lt; 1/week</t>
  </si>
  <si>
    <t xml:space="preserve">    1/week</t>
  </si>
  <si>
    <t xml:space="preserve">    1-3/week</t>
  </si>
  <si>
    <t xml:space="preserve">    Hardly ever/never</t>
  </si>
  <si>
    <t xml:space="preserve">    Hairstyle/head dress</t>
  </si>
  <si>
    <t xml:space="preserve">    Mar2018-Jun2018</t>
  </si>
  <si>
    <t xml:space="preserve">    Jul2018-Sep2018</t>
  </si>
  <si>
    <t xml:space="preserve">    Oct2018-Feb2019</t>
  </si>
  <si>
    <t xml:space="preserve">    Wheelchair/immobile</t>
  </si>
  <si>
    <t xml:space="preserve">    Unsteady stand</t>
  </si>
  <si>
    <t xml:space="preserve">    Height exceeds upper limit</t>
  </si>
  <si>
    <t xml:space="preserve">    Refusal </t>
  </si>
  <si>
    <t xml:space="preserve">    Other</t>
  </si>
  <si>
    <t xml:space="preserve">    Medical reason</t>
  </si>
  <si>
    <t xml:space="preserve">    Refused</t>
  </si>
  <si>
    <t xml:space="preserve">    Right</t>
  </si>
  <si>
    <t xml:space="preserve">    Left</t>
  </si>
  <si>
    <t xml:space="preserve">    Optimal blood pressure</t>
  </si>
  <si>
    <t xml:space="preserve">    Normal blood pressure</t>
  </si>
  <si>
    <t xml:space="preserve">    Normal elevated blood pressure</t>
  </si>
  <si>
    <t xml:space="preserve">    Hypertension grade 1</t>
  </si>
  <si>
    <t xml:space="preserve">    Hypertension grade 2</t>
  </si>
  <si>
    <t xml:space="preserve">    Hypertension grade 3</t>
  </si>
  <si>
    <t xml:space="preserve">    Circumference exceeds upper limit</t>
  </si>
  <si>
    <t xml:space="preserve">    Refusal</t>
  </si>
  <si>
    <t xml:space="preserve">    Weight exceeds upper limit</t>
  </si>
  <si>
    <t xml:space="preserve">    Light underwear</t>
  </si>
  <si>
    <t xml:space="preserve">    No heavy clothes</t>
  </si>
  <si>
    <t>3. Lifestyle</t>
  </si>
  <si>
    <t>3. LIFESTYLE</t>
  </si>
  <si>
    <t>3.6. E-cigarettes</t>
  </si>
  <si>
    <t>3.7. Consumption of illegal drugs</t>
  </si>
  <si>
    <t>2.8. Oral health</t>
  </si>
  <si>
    <t>4. PREVENTION</t>
  </si>
  <si>
    <t>4.2 Health Literacy</t>
  </si>
  <si>
    <t>5. MENTAL HEALTH</t>
  </si>
  <si>
    <t>5.2. Mental disorders</t>
  </si>
  <si>
    <t>5.3. Declared depression</t>
  </si>
  <si>
    <t>5.4. Children's mental health</t>
  </si>
  <si>
    <t>6. HEALTH AND SOCIAL SERVICES</t>
  </si>
  <si>
    <t>6.1. Contacts with a general practitioner</t>
  </si>
  <si>
    <t>6.3. Contacts with a dentist</t>
  </si>
  <si>
    <t>6.4. Contacts with paramedics</t>
  </si>
  <si>
    <t>6.5. Contacts with practitioners of non conventional helth care</t>
  </si>
  <si>
    <t xml:space="preserve">6.5. Contacts with practitioners of non conventional medicine </t>
  </si>
  <si>
    <t>6.6. Hospital admission</t>
  </si>
  <si>
    <t>6.7. Services for home care</t>
  </si>
  <si>
    <t>6.8.1 Use of medicines (at level of person)</t>
  </si>
  <si>
    <t>6.8.2. Use of medicines (at level  of medicine)</t>
  </si>
  <si>
    <t>6.8.2. Use of medicines</t>
  </si>
  <si>
    <t>6.8.1. Use of medicines</t>
  </si>
  <si>
    <t>6.9. Financial accesibility of health services</t>
  </si>
  <si>
    <t>6.9. Financial accessibility of health services</t>
  </si>
  <si>
    <t>6.10. Patient experiences (GP and specialist)</t>
  </si>
  <si>
    <t>6.10. Patient experiences</t>
  </si>
  <si>
    <t>7. HEALTH AND SOCIETY</t>
  </si>
  <si>
    <t>8.4. Anthropometric measurements</t>
  </si>
  <si>
    <t>7.1. Health and environment, housing, passive smoking</t>
  </si>
  <si>
    <t>7.4. Social health</t>
  </si>
  <si>
    <t>AGE9</t>
  </si>
  <si>
    <t>AGE8</t>
  </si>
  <si>
    <t>URB1</t>
  </si>
  <si>
    <t>GA004a</t>
  </si>
  <si>
    <t>LO04, NBR_PER</t>
  </si>
  <si>
    <t xml:space="preserve">AM_11A01 </t>
  </si>
  <si>
    <t xml:space="preserve">AM_11A02 </t>
  </si>
  <si>
    <t xml:space="preserve">AM_11B02 </t>
  </si>
  <si>
    <t xml:space="preserve">AM_12A01 </t>
  </si>
  <si>
    <t xml:space="preserve">AM_12A02 </t>
  </si>
  <si>
    <t xml:space="preserve">AM_12B01 </t>
  </si>
  <si>
    <t xml:space="preserve">AM_12B02 </t>
  </si>
  <si>
    <t xml:space="preserve">AM_13A01 </t>
  </si>
  <si>
    <t xml:space="preserve">AM_13A02 </t>
  </si>
  <si>
    <t xml:space="preserve">AM_13B01 </t>
  </si>
  <si>
    <t xml:space="preserve">AM_13B02 </t>
  </si>
  <si>
    <t xml:space="preserve">AM_14A </t>
  </si>
  <si>
    <t>AM_14B</t>
  </si>
  <si>
    <t xml:space="preserve">AM_15A </t>
  </si>
  <si>
    <t xml:space="preserve">AM_15B </t>
  </si>
  <si>
    <t xml:space="preserve">AM_16A </t>
  </si>
  <si>
    <t xml:space="preserve">AM_16B </t>
  </si>
  <si>
    <t xml:space="preserve">AM_17A </t>
  </si>
  <si>
    <t xml:space="preserve">AM_17B </t>
  </si>
  <si>
    <t>FX01</t>
  </si>
  <si>
    <t>FX02</t>
  </si>
  <si>
    <t>FX03</t>
  </si>
  <si>
    <t>FX0401</t>
  </si>
  <si>
    <t>FX0402</t>
  </si>
  <si>
    <t>FX0403</t>
  </si>
  <si>
    <t>FX05</t>
  </si>
  <si>
    <t>GLU_FP_YN</t>
  </si>
  <si>
    <t>HEM_YN</t>
  </si>
  <si>
    <t>HESTRIM</t>
  </si>
  <si>
    <t>HG01</t>
  </si>
  <si>
    <t>HG02</t>
  </si>
  <si>
    <t>HM01</t>
  </si>
  <si>
    <t>HM02</t>
  </si>
  <si>
    <t>HM03</t>
  </si>
  <si>
    <t>HM04</t>
  </si>
  <si>
    <t>ICT_YN</t>
  </si>
  <si>
    <t>LIP_YN</t>
  </si>
  <si>
    <t>NONHDL_YN</t>
  </si>
  <si>
    <t>QX01</t>
  </si>
  <si>
    <t>QX02</t>
  </si>
  <si>
    <t>QX03</t>
  </si>
  <si>
    <t>QX04</t>
  </si>
  <si>
    <t>QX05</t>
  </si>
  <si>
    <t>QX08</t>
  </si>
  <si>
    <t>QX09</t>
  </si>
  <si>
    <t>QX10</t>
  </si>
  <si>
    <t>QX11</t>
  </si>
  <si>
    <t>QX12</t>
  </si>
  <si>
    <t>QX14</t>
  </si>
  <si>
    <t>UC01</t>
  </si>
  <si>
    <t>UC03</t>
  </si>
  <si>
    <t>WC01</t>
  </si>
  <si>
    <t>WC02</t>
  </si>
  <si>
    <t>WG02</t>
  </si>
  <si>
    <t>WG04</t>
  </si>
  <si>
    <t>AM_11B01</t>
  </si>
  <si>
    <t>HBA1C_YN</t>
  </si>
  <si>
    <t>HBA1CM_YN</t>
  </si>
  <si>
    <t>HCV2</t>
  </si>
  <si>
    <t>HDL_YN</t>
  </si>
  <si>
    <t>Cannabis when alone in the past 12 months</t>
  </si>
  <si>
    <t>4.1. Knowledge and behavior towards HIV/aids</t>
  </si>
  <si>
    <t>5.1. Subjective well-being</t>
  </si>
  <si>
    <t>5.1. Subjective wellbeing</t>
  </si>
  <si>
    <t>5.3. Types of treatment</t>
  </si>
  <si>
    <t>LO02_1</t>
  </si>
  <si>
    <t>Housing tenure</t>
  </si>
  <si>
    <t>2.4. Long term limitations</t>
  </si>
  <si>
    <t>3.5. Tobacco consumption</t>
  </si>
  <si>
    <t>3.6. Consumption of electronic cigarettes</t>
  </si>
  <si>
    <t>7.1. Environment, housing and passive smoking</t>
  </si>
  <si>
    <t>DH01</t>
  </si>
  <si>
    <t>Still having natural teeth</t>
  </si>
  <si>
    <t>DH02</t>
  </si>
  <si>
    <t>Having a removable dental prothesis</t>
  </si>
  <si>
    <t>DH03</t>
  </si>
  <si>
    <t>Full prothesis versus partial prothesis</t>
  </si>
  <si>
    <t>DH04</t>
  </si>
  <si>
    <t>Having a fixed dental prothesis</t>
  </si>
  <si>
    <t>DH05</t>
  </si>
  <si>
    <t>DH06</t>
  </si>
  <si>
    <t>General oral health</t>
  </si>
  <si>
    <t>DH0701</t>
  </si>
  <si>
    <t>DH0702</t>
  </si>
  <si>
    <t>Having pain in or around the jaw points during the last 4 weeks</t>
  </si>
  <si>
    <t>Having tootache when consuming hot/cold foods during the last 4 weeks</t>
  </si>
  <si>
    <t>DH0703</t>
  </si>
  <si>
    <t>Having other pain or discomfort in mouth or face during the last 4 weeks</t>
  </si>
  <si>
    <t>DH0704</t>
  </si>
  <si>
    <t>Having bleeding gums during the last 4 weeks</t>
  </si>
  <si>
    <t>DH0801</t>
  </si>
  <si>
    <t>Having difficulty in chewing food in the past 12 months</t>
  </si>
  <si>
    <t>DH0802</t>
  </si>
  <si>
    <t>Having painful aching in the mouth in the past 12 months</t>
  </si>
  <si>
    <t>DH0803</t>
  </si>
  <si>
    <t>Felt uncomfortable about appearance of mouth in the past 12 months</t>
  </si>
  <si>
    <t>DH0804</t>
  </si>
  <si>
    <t>Food less tasty due to teeth problems in the past 12 months</t>
  </si>
  <si>
    <t>DH09</t>
  </si>
  <si>
    <t>Needed dental examination in the past 12 months,but did not get it</t>
  </si>
  <si>
    <t>DH10</t>
  </si>
  <si>
    <t>Reason not having had a dental examination or treatment</t>
  </si>
  <si>
    <t>Frequency of tooth bruching</t>
  </si>
  <si>
    <t>Having tootache when consuming hot/cold food during the last 4 weeks</t>
  </si>
  <si>
    <t>Needed dental examination in the past 12 months, but did not get it</t>
  </si>
  <si>
    <t>Reason not heaving had dental examination or treatment</t>
  </si>
  <si>
    <t>More than two times per day</t>
  </si>
  <si>
    <t>Two times per day</t>
  </si>
  <si>
    <t>Less than once a day</t>
  </si>
  <si>
    <t>Not applicable (indicated by respondent)</t>
  </si>
  <si>
    <t>No pain</t>
  </si>
  <si>
    <t>Yes, light</t>
  </si>
  <si>
    <t>Yes, moderate</t>
  </si>
  <si>
    <t>Yes, heavy</t>
  </si>
  <si>
    <t>Yes, extreme</t>
  </si>
  <si>
    <t>While brushing or eating</t>
  </si>
  <si>
    <t>Spontaneous</t>
  </si>
  <si>
    <t>Fairly often</t>
  </si>
  <si>
    <t>Hardly ever</t>
  </si>
  <si>
    <t>Yes, at least once</t>
  </si>
  <si>
    <t>No, this did not happen</t>
  </si>
  <si>
    <t>Could not afford to</t>
  </si>
  <si>
    <t>Waiting list</t>
  </si>
  <si>
    <t>Could not take time because of work, care for children or for others</t>
  </si>
  <si>
    <t>Too far to travel or no means of transportation</t>
  </si>
  <si>
    <t>Fear of dentists, hospitals, examination or treatment</t>
  </si>
  <si>
    <t>Wanted to wait and see if problem got better on its own</t>
  </si>
  <si>
    <t>Didn’t know any good dentist</t>
  </si>
  <si>
    <t>Other reasons</t>
  </si>
  <si>
    <t>DH06_1</t>
  </si>
  <si>
    <t>Bad subjective dental health</t>
  </si>
  <si>
    <t>Having no natural teeth</t>
  </si>
  <si>
    <t>DH02, DH04</t>
  </si>
  <si>
    <t>Having a dental prothesis</t>
  </si>
  <si>
    <t>DH02, DH03, DH04</t>
  </si>
  <si>
    <t>Having a partial, removable dental prothesis</t>
  </si>
  <si>
    <t>Having a full removable dental prothesis</t>
  </si>
  <si>
    <t>Having an unremovable dental prothesis</t>
  </si>
  <si>
    <t>Having problems chewing hard food</t>
  </si>
  <si>
    <t>Bruching their teeth twice a day</t>
  </si>
  <si>
    <t>DH0701, DH0702, DH0703, DH0704</t>
  </si>
  <si>
    <t>Having mouth complaints</t>
  </si>
  <si>
    <t>DH0801, DH0802, DH0803, DH0804</t>
  </si>
  <si>
    <t>Having complaints regarding dental health related quality of life</t>
  </si>
  <si>
    <t>Having unmet need for dental care</t>
  </si>
  <si>
    <t>Main reason for unmet need for dental care</t>
  </si>
  <si>
    <t>DH01_1</t>
  </si>
  <si>
    <t>DH_1</t>
  </si>
  <si>
    <t>DH_2</t>
  </si>
  <si>
    <t>DH_3</t>
  </si>
  <si>
    <t>DH04_1</t>
  </si>
  <si>
    <t>DH05_1</t>
  </si>
  <si>
    <t>DH_4</t>
  </si>
  <si>
    <t>DH_5</t>
  </si>
  <si>
    <t>DH09_1</t>
  </si>
  <si>
    <t>DH10_1</t>
  </si>
  <si>
    <t>DH11_1</t>
  </si>
  <si>
    <t>2.3. Frailty among the elderly</t>
  </si>
  <si>
    <t>AGE5</t>
  </si>
  <si>
    <t>WFIN</t>
  </si>
  <si>
    <t>PROVW</t>
  </si>
  <si>
    <t>PARTICIP</t>
  </si>
  <si>
    <t>SELFSTAT</t>
  </si>
  <si>
    <t>DATEENQ</t>
  </si>
  <si>
    <t>YEAR</t>
  </si>
  <si>
    <t>LIST OF VARIABLE NAMES WITH VALUE LABELS IN ALPHABETICAL ORDER</t>
  </si>
  <si>
    <t>LIST OF VARIABLES IN INDIVIDUAL DATA FILE</t>
  </si>
  <si>
    <t>LIST OF VARIABLES IN HOUSEHOLD DATA FILE</t>
  </si>
  <si>
    <t>LIST OF VARIABLES IN DATA FILE WITH MEDICINES</t>
  </si>
  <si>
    <t>Long term limitations</t>
  </si>
  <si>
    <t>Long term limitations (GALI-indicator)</t>
  </si>
  <si>
    <t>Long term limitations in the elderly (GALI-indicator)</t>
  </si>
  <si>
    <t xml:space="preserve">Difficulty in dressing and undressing </t>
  </si>
  <si>
    <t>IL1501</t>
  </si>
  <si>
    <t>IL1502</t>
  </si>
  <si>
    <t>IL1503</t>
  </si>
  <si>
    <t>IL1504</t>
  </si>
  <si>
    <t>IL1505</t>
  </si>
  <si>
    <t>IL1506</t>
  </si>
  <si>
    <t>IL1507</t>
  </si>
  <si>
    <t>Difficulty to walk 500 meters</t>
  </si>
  <si>
    <t>Difficulty  to walk up/down a flight of stairs</t>
  </si>
  <si>
    <t>Difficulty to see a face at 4 meters distance</t>
  </si>
  <si>
    <t>Difficulty to see a face at 1 meter distance</t>
  </si>
  <si>
    <t>Difficulty to hear in a quite room</t>
  </si>
  <si>
    <t>Difficulty to hear in a noisier room</t>
  </si>
  <si>
    <t>Difficulty remembering or concentrating</t>
  </si>
  <si>
    <t>Difficulty communicating</t>
  </si>
  <si>
    <t>Difficulty in biting or chewing hard food</t>
  </si>
  <si>
    <t>Need help in performing personal care activities</t>
  </si>
  <si>
    <t>Having help in performing domestic activities</t>
  </si>
  <si>
    <t>Need help in performing domestisc activities</t>
  </si>
  <si>
    <t xml:space="preserve"> x</t>
  </si>
  <si>
    <t>IL_1</t>
  </si>
  <si>
    <t>Severity of restrictions in mobility</t>
  </si>
  <si>
    <t>IL_2</t>
  </si>
  <si>
    <t>Restrictions in mobility</t>
  </si>
  <si>
    <t>IL_3</t>
  </si>
  <si>
    <t>Severity of restrictions in mobility in the elderly population</t>
  </si>
  <si>
    <t xml:space="preserve">IL_4 </t>
  </si>
  <si>
    <t>Restrictions in mobility in the elderly population</t>
  </si>
  <si>
    <t xml:space="preserve">IL_5 </t>
  </si>
  <si>
    <t>Severity of  functional restrictions  in the elderly population</t>
  </si>
  <si>
    <t xml:space="preserve">IL_6 </t>
  </si>
  <si>
    <t>Functional restrictions in the elderly population</t>
  </si>
  <si>
    <t>Severity of restrictions in personal care activities in the elderly population</t>
  </si>
  <si>
    <t xml:space="preserve">IL_8 </t>
  </si>
  <si>
    <t>Restrictions in personal care activities in the elderly population</t>
  </si>
  <si>
    <t xml:space="preserve">IL16_1   </t>
  </si>
  <si>
    <t xml:space="preserve">IL17_1 </t>
  </si>
  <si>
    <t>Needing help in personal care activities in the elderly population</t>
  </si>
  <si>
    <t xml:space="preserve">IL_9 </t>
  </si>
  <si>
    <t>Severity of restrictions in domestic activities in the elderly population</t>
  </si>
  <si>
    <t xml:space="preserve">IL_10 </t>
  </si>
  <si>
    <t>Restrictions in domestic activities in the elderly population</t>
  </si>
  <si>
    <t xml:space="preserve">IL19_1 </t>
  </si>
  <si>
    <t>Getting help in domestic activities in the elderly population</t>
  </si>
  <si>
    <t>Needing help in domestic activities in the elderly population</t>
  </si>
  <si>
    <t>Getting help in personal care activities in the elderly population</t>
  </si>
  <si>
    <t>No restrictions</t>
  </si>
  <si>
    <t>Moderate restrictions on at least one domain</t>
  </si>
  <si>
    <t>Severe restrictions on at least one domain</t>
  </si>
  <si>
    <t>Very severe restrictions on at least one domain</t>
  </si>
  <si>
    <t>Restrictions</t>
  </si>
  <si>
    <t>Moderate restrictions</t>
  </si>
  <si>
    <t>Severe restrictions</t>
  </si>
  <si>
    <t>Resticted</t>
  </si>
  <si>
    <t>Not restricted</t>
  </si>
  <si>
    <t>Restricted</t>
  </si>
  <si>
    <t>Difficulty in biting and chewing hard food</t>
  </si>
  <si>
    <t>SH02_1</t>
  </si>
  <si>
    <t>SH03_1</t>
  </si>
  <si>
    <t>SH03_2</t>
  </si>
  <si>
    <t>IL06, IL07, IL08, IL09, IL10, IL11, IL05,  IL12, IL1503, IL1504, IL13</t>
  </si>
  <si>
    <t>IL1501, IL1502, IL1503, IL1504, IL1506, IL1507</t>
  </si>
  <si>
    <t>IL1501, IL1502, IL1503, IL1504, IL1506, IL1508</t>
  </si>
  <si>
    <t>IL1801, IL1802, IL1803, IL1804, IL1805, IL1806, IL1807</t>
  </si>
  <si>
    <t>IL1801, IL1802, IL1803, IL1804, IL1805, IL1806, IL1808</t>
  </si>
  <si>
    <t>EM05_1</t>
  </si>
  <si>
    <t>EM06_1</t>
  </si>
  <si>
    <t>HC09_1</t>
  </si>
  <si>
    <t>HC10_1</t>
  </si>
  <si>
    <t xml:space="preserve">Country of birth of the mother (3 categories) </t>
  </si>
  <si>
    <t xml:space="preserve">Country of birth of the father (3 categories) </t>
  </si>
  <si>
    <t>AW01</t>
  </si>
  <si>
    <t>AW02</t>
  </si>
  <si>
    <t>AW01_1</t>
  </si>
  <si>
    <t>AW02_1</t>
  </si>
  <si>
    <t>AW02_2</t>
  </si>
  <si>
    <t>AW01, EM01</t>
  </si>
  <si>
    <t>AW01, AW02, EM01</t>
  </si>
  <si>
    <t>Days absence from work due to a health problem (employed people who declare an absence from work)</t>
  </si>
  <si>
    <t>IN02</t>
  </si>
  <si>
    <t>OH-cotinine result (ng/ml)</t>
  </si>
  <si>
    <t>Cotinine result (ng/ml)</t>
  </si>
  <si>
    <t>ID_ANOM_EX</t>
  </si>
  <si>
    <t>HH_CLUSTER_EX</t>
  </si>
  <si>
    <t>HH_CLUSTER_eX</t>
  </si>
  <si>
    <t xml:space="preserve">Individual anonymous ID ( X is any number from 1 to 9) </t>
  </si>
  <si>
    <t xml:space="preserve">Anonymous household cluster ( X is any number from 1 to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</si>
</sst>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7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color indexed="23"/>
      <name val="Verdana"/>
      <family val="2"/>
    </font>
    <font>
      <b/>
      <sz val="18"/>
      <color indexed="9"/>
      <name val="Arial"/>
      <family val="2"/>
    </font>
    <font>
      <b/>
      <sz val="12"/>
      <color indexed="9"/>
      <name val="Arial"/>
      <family val="2"/>
    </font>
    <font>
      <b/>
      <u/>
      <sz val="12"/>
      <color indexed="9"/>
      <name val="Arial"/>
      <family val="2"/>
    </font>
    <font>
      <b/>
      <sz val="12"/>
      <color indexed="9"/>
      <name val="Verdana"/>
      <family val="2"/>
    </font>
    <font>
      <b/>
      <sz val="24"/>
      <color indexed="9"/>
      <name val="Arial"/>
      <family val="2"/>
    </font>
    <font>
      <b/>
      <sz val="10"/>
      <color indexed="9"/>
      <name val="Arial"/>
      <family val="2"/>
    </font>
    <font>
      <sz val="8"/>
      <name val="Arial"/>
      <family val="2"/>
    </font>
    <font>
      <sz val="11"/>
      <name val="Calibri"/>
      <family val="2"/>
      <scheme val="minor"/>
    </font>
    <font>
      <b/>
      <sz val="12"/>
      <color indexed="26"/>
      <name val="Calibri"/>
      <family val="2"/>
      <scheme val="minor"/>
    </font>
    <font>
      <b/>
      <i/>
      <sz val="12"/>
      <color indexed="26"/>
      <name val="Calibri"/>
      <family val="2"/>
      <scheme val="minor"/>
    </font>
    <font>
      <sz val="11"/>
      <color indexed="26"/>
      <name val="Calibri"/>
      <family val="2"/>
      <scheme val="minor"/>
    </font>
    <font>
      <sz val="12"/>
      <name val="Calibri"/>
      <family val="2"/>
      <scheme val="minor"/>
    </font>
    <font>
      <b/>
      <sz val="12"/>
      <name val="Calibri"/>
      <family val="2"/>
      <scheme val="minor"/>
    </font>
    <font>
      <sz val="12"/>
      <color indexed="26"/>
      <name val="Calibri"/>
      <family val="2"/>
      <scheme val="minor"/>
    </font>
    <font>
      <b/>
      <i/>
      <sz val="11"/>
      <color indexed="10"/>
      <name val="Calibri"/>
      <family val="2"/>
      <scheme val="minor"/>
    </font>
    <font>
      <sz val="11"/>
      <color rgb="FF006100"/>
      <name val="Calibri"/>
      <family val="2"/>
      <scheme val="minor"/>
    </font>
    <font>
      <sz val="11"/>
      <color rgb="FF9C0006"/>
      <name val="Calibri"/>
      <family val="2"/>
      <scheme val="minor"/>
    </font>
    <font>
      <u/>
      <sz val="11"/>
      <color theme="10"/>
      <name val="Calibri"/>
      <family val="2"/>
    </font>
    <font>
      <sz val="10"/>
      <name val="Arial"/>
      <family val="2"/>
    </font>
    <font>
      <u/>
      <sz val="10"/>
      <color rgb="FF0066FF"/>
      <name val="Arial"/>
      <family val="2"/>
    </font>
    <font>
      <sz val="14"/>
      <name val="Calibri"/>
      <family val="2"/>
      <scheme val="minor"/>
    </font>
    <font>
      <sz val="14"/>
      <name val="Arial"/>
      <family val="2"/>
    </font>
    <font>
      <b/>
      <sz val="14"/>
      <color indexed="26"/>
      <name val="Calibri"/>
      <family val="2"/>
      <scheme val="minor"/>
    </font>
    <font>
      <b/>
      <i/>
      <sz val="14"/>
      <color indexed="26"/>
      <name val="Calibri"/>
      <family val="2"/>
      <scheme val="minor"/>
    </font>
    <font>
      <sz val="14"/>
      <color indexed="26"/>
      <name val="Calibri"/>
      <family val="2"/>
      <scheme val="minor"/>
    </font>
    <font>
      <b/>
      <i/>
      <sz val="14"/>
      <color indexed="10"/>
      <name val="Calibri"/>
      <family val="2"/>
      <scheme val="minor"/>
    </font>
    <font>
      <sz val="14"/>
      <color indexed="10"/>
      <name val="Arial"/>
      <family val="2"/>
    </font>
    <font>
      <b/>
      <i/>
      <sz val="14"/>
      <color indexed="10"/>
      <name val="Arial"/>
      <family val="2"/>
    </font>
    <font>
      <sz val="14"/>
      <color rgb="FFFF0000"/>
      <name val="Arial"/>
      <family val="2"/>
    </font>
    <font>
      <b/>
      <sz val="12"/>
      <color theme="0"/>
      <name val="Arial"/>
      <family val="2"/>
    </font>
    <font>
      <sz val="10"/>
      <name val="Arial"/>
      <family val="2"/>
    </font>
    <font>
      <b/>
      <sz val="9"/>
      <color indexed="9"/>
      <name val="Arial"/>
      <family val="2"/>
    </font>
    <font>
      <sz val="9"/>
      <name val="Arial"/>
      <family val="2"/>
    </font>
    <font>
      <sz val="9"/>
      <color rgb="FFFF0000"/>
      <name val="Arial"/>
      <family val="2"/>
    </font>
    <font>
      <b/>
      <i/>
      <sz val="9"/>
      <name val="Arial"/>
      <family val="2"/>
    </font>
    <font>
      <u/>
      <sz val="9"/>
      <color indexed="12"/>
      <name val="Arial"/>
      <family val="2"/>
    </font>
    <font>
      <sz val="9"/>
      <color rgb="FF00B050"/>
      <name val="Arial"/>
      <family val="2"/>
    </font>
    <font>
      <sz val="9"/>
      <color rgb="FF000000"/>
      <name val="Arial"/>
      <family val="2"/>
    </font>
    <font>
      <u/>
      <sz val="9"/>
      <name val="Arial"/>
      <family val="2"/>
    </font>
    <font>
      <sz val="9"/>
      <color theme="1"/>
      <name val="Arial"/>
      <family val="2"/>
    </font>
    <font>
      <u/>
      <sz val="12"/>
      <color indexed="12"/>
      <name val="Arial"/>
      <family val="2"/>
    </font>
    <font>
      <sz val="10"/>
      <name val="Calibri"/>
      <family val="2"/>
      <scheme val="minor"/>
    </font>
    <font>
      <b/>
      <sz val="14"/>
      <color indexed="26"/>
      <name val="Arial"/>
      <family val="2"/>
    </font>
    <font>
      <b/>
      <sz val="12"/>
      <name val="Arial"/>
      <family val="2"/>
    </font>
    <font>
      <b/>
      <i/>
      <sz val="11"/>
      <color indexed="26"/>
      <name val="Arial"/>
      <family val="2"/>
    </font>
    <font>
      <b/>
      <i/>
      <sz val="12"/>
      <color indexed="26"/>
      <name val="Arial"/>
      <family val="2"/>
    </font>
    <font>
      <sz val="11"/>
      <color indexed="26"/>
      <name val="Arial"/>
      <family val="2"/>
    </font>
    <font>
      <sz val="12"/>
      <color indexed="26"/>
      <name val="Arial"/>
      <family val="2"/>
    </font>
    <font>
      <sz val="12"/>
      <name val="Arial"/>
      <family val="2"/>
    </font>
    <font>
      <sz val="12"/>
      <color theme="1"/>
      <name val="Arial"/>
      <family val="2"/>
    </font>
    <font>
      <sz val="12"/>
      <color rgb="FFFF0000"/>
      <name val="Arial"/>
      <family val="2"/>
    </font>
    <font>
      <sz val="12"/>
      <color theme="6"/>
      <name val="Arial"/>
      <family val="2"/>
    </font>
    <font>
      <sz val="12"/>
      <color indexed="8"/>
      <name val="Arial"/>
      <family val="2"/>
    </font>
    <font>
      <sz val="14"/>
      <color indexed="27"/>
      <name val="Arial"/>
      <family val="2"/>
    </font>
    <font>
      <sz val="9"/>
      <name val="Calibri"/>
      <family val="2"/>
      <scheme val="minor"/>
    </font>
    <font>
      <b/>
      <sz val="9"/>
      <color indexed="10"/>
      <name val="Arial"/>
      <family val="2"/>
    </font>
    <font>
      <sz val="9"/>
      <name val="Calibri"/>
      <family val="2"/>
    </font>
    <font>
      <sz val="11"/>
      <color rgb="FF9C6500"/>
      <name val="Calibri"/>
      <family val="2"/>
      <scheme val="minor"/>
    </font>
    <font>
      <b/>
      <u/>
      <sz val="12"/>
      <color theme="0"/>
      <name val="Arial"/>
      <family val="2"/>
    </font>
    <font>
      <b/>
      <sz val="10"/>
      <color theme="0"/>
      <name val="Arial"/>
      <family val="2"/>
    </font>
    <font>
      <b/>
      <sz val="12"/>
      <color theme="0"/>
      <name val="Verdana"/>
      <family val="2"/>
    </font>
    <font>
      <b/>
      <u/>
      <sz val="10"/>
      <color theme="0"/>
      <name val="Arial"/>
      <family val="2"/>
    </font>
    <font>
      <sz val="9"/>
      <color rgb="FF9C6500"/>
      <name val="Arial"/>
      <family val="2"/>
    </font>
    <font>
      <sz val="10"/>
      <color rgb="FFFF0000"/>
      <name val="Calibri"/>
      <family val="2"/>
      <scheme val="minor"/>
    </font>
  </fonts>
  <fills count="22">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indexed="27"/>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6" tint="0.79998168889431442"/>
        <bgColor indexed="65"/>
      </patternFill>
    </fill>
    <fill>
      <patternFill patternType="solid">
        <fgColor rgb="FFCCFFCC"/>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rgb="FF3AAA35"/>
        <bgColor indexed="64"/>
      </patternFill>
    </fill>
    <fill>
      <patternFill patternType="solid">
        <fgColor rgb="FFBCCF00"/>
        <bgColor indexed="64"/>
      </patternFill>
    </fill>
    <fill>
      <patternFill patternType="solid">
        <fgColor rgb="FFFFFF99"/>
        <bgColor indexed="64"/>
      </patternFill>
    </fill>
    <fill>
      <patternFill patternType="solid">
        <fgColor rgb="FFFFEB9C"/>
      </patternFill>
    </fill>
    <fill>
      <patternFill patternType="solid">
        <fgColor rgb="FFCCFFFF"/>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top style="thin">
        <color indexed="64"/>
      </top>
      <bottom style="thin">
        <color indexed="64"/>
      </bottom>
      <diagonal/>
    </border>
  </borders>
  <cellStyleXfs count="31">
    <xf numFmtId="0" fontId="0" fillId="0" borderId="0" applyNumberFormat="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5" fillId="9" borderId="0" applyNumberFormat="0" applyBorder="0" applyAlignment="0" applyProtection="0"/>
    <xf numFmtId="0" fontId="6" fillId="0" borderId="0" applyNumberFormat="0"/>
    <xf numFmtId="0" fontId="24" fillId="12" borderId="0" applyNumberFormat="0" applyBorder="0" applyAlignment="0" applyProtection="0"/>
    <xf numFmtId="0" fontId="25" fillId="13" borderId="0" applyNumberFormat="0" applyBorder="0" applyAlignment="0" applyProtection="0"/>
    <xf numFmtId="0" fontId="4" fillId="0" borderId="0"/>
    <xf numFmtId="0" fontId="4" fillId="9" borderId="0" applyNumberFormat="0" applyBorder="0" applyAlignment="0" applyProtection="0"/>
    <xf numFmtId="0" fontId="3" fillId="0" borderId="0"/>
    <xf numFmtId="0" fontId="26" fillId="0" borderId="0" applyNumberFormat="0" applyFill="0" applyBorder="0" applyAlignment="0" applyProtection="0">
      <alignment vertical="top"/>
      <protection locked="0"/>
    </xf>
    <xf numFmtId="0" fontId="3" fillId="9" borderId="0" applyNumberFormat="0" applyBorder="0" applyAlignment="0" applyProtection="0"/>
    <xf numFmtId="0" fontId="2" fillId="0" borderId="0"/>
    <xf numFmtId="0" fontId="2" fillId="9" borderId="0" applyNumberFormat="0" applyBorder="0" applyAlignment="0" applyProtection="0"/>
    <xf numFmtId="0" fontId="1" fillId="0" borderId="0"/>
    <xf numFmtId="0" fontId="1" fillId="9"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9" fillId="0" borderId="0" applyNumberFormat="0"/>
    <xf numFmtId="0" fontId="66" fillId="20" borderId="0" applyNumberFormat="0" applyBorder="0" applyAlignment="0" applyProtection="0"/>
  </cellStyleXfs>
  <cellXfs count="331">
    <xf numFmtId="0" fontId="0" fillId="0" borderId="0" xfId="0"/>
    <xf numFmtId="0" fontId="16" fillId="0" borderId="0" xfId="0" applyFont="1"/>
    <xf numFmtId="0" fontId="16" fillId="0" borderId="0" xfId="0" applyFont="1" applyFill="1"/>
    <xf numFmtId="164" fontId="17" fillId="5" borderId="0" xfId="1" applyFont="1" applyFill="1" applyAlignment="1"/>
    <xf numFmtId="0" fontId="18" fillId="5" borderId="0" xfId="0" applyFont="1" applyFill="1" applyAlignment="1">
      <alignment horizontal="left"/>
    </xf>
    <xf numFmtId="0" fontId="16" fillId="5" borderId="0" xfId="0" applyFont="1" applyFill="1"/>
    <xf numFmtId="1" fontId="16" fillId="5" borderId="0" xfId="0" applyNumberFormat="1" applyFont="1" applyFill="1"/>
    <xf numFmtId="0" fontId="16" fillId="5" borderId="0" xfId="0" applyFont="1" applyFill="1" applyAlignment="1">
      <alignment horizontal="center"/>
    </xf>
    <xf numFmtId="0" fontId="16" fillId="3" borderId="0" xfId="0" applyFont="1" applyFill="1" applyAlignment="1">
      <alignment horizontal="center"/>
    </xf>
    <xf numFmtId="164" fontId="16" fillId="4" borderId="0" xfId="1" applyFont="1" applyFill="1"/>
    <xf numFmtId="0" fontId="20" fillId="5" borderId="0" xfId="0" applyFont="1" applyFill="1"/>
    <xf numFmtId="1" fontId="20" fillId="5" borderId="0" xfId="0" applyNumberFormat="1" applyFont="1" applyFill="1"/>
    <xf numFmtId="0" fontId="20" fillId="5" borderId="0" xfId="0" applyFont="1" applyFill="1" applyAlignment="1">
      <alignment horizontal="center"/>
    </xf>
    <xf numFmtId="164" fontId="20" fillId="5" borderId="0" xfId="1" applyFont="1" applyFill="1"/>
    <xf numFmtId="164" fontId="20" fillId="5" borderId="0" xfId="1" applyFont="1" applyFill="1" applyAlignment="1">
      <alignment horizontal="center"/>
    </xf>
    <xf numFmtId="164" fontId="20" fillId="4" borderId="0" xfId="1" applyFont="1" applyFill="1"/>
    <xf numFmtId="0" fontId="20" fillId="5" borderId="0" xfId="0" applyFont="1" applyFill="1" applyBorder="1" applyAlignment="1">
      <alignment horizontal="center"/>
    </xf>
    <xf numFmtId="0" fontId="20" fillId="5" borderId="0" xfId="0" applyFont="1" applyFill="1" applyBorder="1"/>
    <xf numFmtId="0" fontId="22" fillId="5" borderId="0" xfId="0" applyFont="1" applyFill="1" applyBorder="1" applyAlignment="1">
      <alignment horizontal="center"/>
    </xf>
    <xf numFmtId="0" fontId="16" fillId="5" borderId="0" xfId="0" applyFont="1" applyFill="1" applyAlignment="1">
      <alignment horizontal="center" vertical="center"/>
    </xf>
    <xf numFmtId="164" fontId="16" fillId="5" borderId="0" xfId="1" applyFont="1" applyFill="1" applyAlignment="1">
      <alignment horizontal="center" vertical="center"/>
    </xf>
    <xf numFmtId="0" fontId="16" fillId="3" borderId="0" xfId="0" applyFont="1" applyFill="1" applyAlignment="1">
      <alignment horizontal="center" vertical="center"/>
    </xf>
    <xf numFmtId="164" fontId="16" fillId="4" borderId="0" xfId="1" applyFont="1" applyFill="1" applyAlignment="1">
      <alignment horizontal="center" vertical="center"/>
    </xf>
    <xf numFmtId="0" fontId="19" fillId="5" borderId="0" xfId="0" applyFont="1" applyFill="1" applyAlignment="1">
      <alignment horizontal="center" vertical="center"/>
    </xf>
    <xf numFmtId="0" fontId="23" fillId="0" borderId="0" xfId="0" applyFont="1"/>
    <xf numFmtId="0" fontId="16" fillId="0" borderId="0" xfId="0" applyFont="1" applyAlignment="1">
      <alignment horizontal="center" vertical="center"/>
    </xf>
    <xf numFmtId="0" fontId="16" fillId="0" borderId="0" xfId="0" applyFont="1" applyAlignment="1">
      <alignment horizontal="center"/>
    </xf>
    <xf numFmtId="0" fontId="20" fillId="0" borderId="0" xfId="0" applyFont="1"/>
    <xf numFmtId="0" fontId="18" fillId="5" borderId="0" xfId="0" applyFont="1" applyFill="1" applyBorder="1" applyAlignment="1">
      <alignment horizontal="left"/>
    </xf>
    <xf numFmtId="0" fontId="18" fillId="5" borderId="0" xfId="0" applyFont="1" applyFill="1" applyBorder="1" applyAlignment="1">
      <alignment horizontal="left" wrapText="1"/>
    </xf>
    <xf numFmtId="1" fontId="20" fillId="5" borderId="0" xfId="0" applyNumberFormat="1" applyFont="1" applyFill="1" applyBorder="1"/>
    <xf numFmtId="0" fontId="29" fillId="5" borderId="0" xfId="0" applyFont="1" applyFill="1"/>
    <xf numFmtId="1" fontId="29" fillId="5" borderId="0" xfId="0" applyNumberFormat="1" applyFont="1" applyFill="1"/>
    <xf numFmtId="0" fontId="29" fillId="5" borderId="0" xfId="0" applyFont="1" applyFill="1" applyAlignment="1">
      <alignment horizontal="center"/>
    </xf>
    <xf numFmtId="0" fontId="30" fillId="0" borderId="0" xfId="0" applyFont="1" applyFill="1"/>
    <xf numFmtId="164" fontId="31" fillId="5" borderId="0" xfId="1" applyFont="1" applyFill="1" applyAlignment="1"/>
    <xf numFmtId="164" fontId="29" fillId="5" borderId="0" xfId="1" applyFont="1" applyFill="1"/>
    <xf numFmtId="164" fontId="29" fillId="5" borderId="0" xfId="1" applyFont="1" applyFill="1" applyAlignment="1">
      <alignment horizontal="center"/>
    </xf>
    <xf numFmtId="164" fontId="29" fillId="4" borderId="0" xfId="1" applyFont="1" applyFill="1"/>
    <xf numFmtId="164" fontId="29" fillId="4" borderId="0" xfId="1" applyFont="1" applyFill="1" applyAlignment="1">
      <alignment horizontal="center"/>
    </xf>
    <xf numFmtId="0" fontId="29" fillId="4" borderId="0" xfId="0" applyFont="1" applyFill="1"/>
    <xf numFmtId="0" fontId="29" fillId="4" borderId="0" xfId="0" applyFont="1" applyFill="1" applyAlignment="1">
      <alignment horizontal="center"/>
    </xf>
    <xf numFmtId="0" fontId="29" fillId="3" borderId="0" xfId="0" applyFont="1" applyFill="1"/>
    <xf numFmtId="0" fontId="29" fillId="3" borderId="0" xfId="0" applyFont="1" applyFill="1" applyAlignment="1">
      <alignment horizontal="center"/>
    </xf>
    <xf numFmtId="0" fontId="29" fillId="2" borderId="0" xfId="0" applyFont="1" applyFill="1"/>
    <xf numFmtId="0" fontId="29" fillId="2" borderId="0" xfId="0" applyFont="1" applyFill="1" applyAlignment="1">
      <alignment horizontal="center"/>
    </xf>
    <xf numFmtId="0" fontId="29" fillId="5" borderId="0" xfId="0" applyFont="1" applyFill="1" applyBorder="1" applyAlignment="1">
      <alignment horizontal="center"/>
    </xf>
    <xf numFmtId="0" fontId="32" fillId="5" borderId="0" xfId="0" applyFont="1" applyFill="1" applyAlignment="1">
      <alignment horizontal="left"/>
    </xf>
    <xf numFmtId="0" fontId="32" fillId="5" borderId="0" xfId="0" applyFont="1" applyFill="1" applyBorder="1" applyAlignment="1">
      <alignment horizontal="center"/>
    </xf>
    <xf numFmtId="0" fontId="33" fillId="5" borderId="0" xfId="0" applyFont="1" applyFill="1" applyAlignment="1">
      <alignment horizontal="center"/>
    </xf>
    <xf numFmtId="0" fontId="33" fillId="5" borderId="0" xfId="0" applyFont="1" applyFill="1" applyBorder="1" applyAlignment="1">
      <alignment horizontal="center"/>
    </xf>
    <xf numFmtId="0" fontId="32" fillId="5" borderId="2" xfId="0" applyFont="1" applyFill="1" applyBorder="1" applyAlignment="1">
      <alignment horizontal="center"/>
    </xf>
    <xf numFmtId="0" fontId="34" fillId="0" borderId="0" xfId="0" applyFont="1"/>
    <xf numFmtId="0" fontId="35" fillId="0" borderId="0" xfId="0" applyFont="1" applyFill="1"/>
    <xf numFmtId="0" fontId="36" fillId="0" borderId="0" xfId="0" applyFont="1" applyFill="1"/>
    <xf numFmtId="0" fontId="37" fillId="0" borderId="0" xfId="0" applyFont="1" applyFill="1"/>
    <xf numFmtId="0" fontId="30" fillId="14" borderId="0" xfId="0" applyFont="1" applyFill="1"/>
    <xf numFmtId="0" fontId="29" fillId="0" borderId="0" xfId="0" applyFont="1" applyFill="1"/>
    <xf numFmtId="0" fontId="29" fillId="0" borderId="0" xfId="0" applyFont="1" applyFill="1" applyAlignment="1">
      <alignment horizontal="center"/>
    </xf>
    <xf numFmtId="1" fontId="29" fillId="0" borderId="0" xfId="0" applyNumberFormat="1" applyFont="1" applyFill="1"/>
    <xf numFmtId="0" fontId="20" fillId="8" borderId="0" xfId="0" applyFont="1" applyFill="1"/>
    <xf numFmtId="0" fontId="40" fillId="5" borderId="0" xfId="0" applyFont="1" applyFill="1" applyBorder="1" applyAlignment="1">
      <alignment horizontal="left"/>
    </xf>
    <xf numFmtId="0" fontId="41" fillId="11" borderId="0" xfId="0" applyFont="1" applyFill="1" applyBorder="1"/>
    <xf numFmtId="0" fontId="41" fillId="11" borderId="0" xfId="0" applyFont="1" applyFill="1" applyBorder="1" applyAlignment="1">
      <alignment horizontal="left" indent="1"/>
    </xf>
    <xf numFmtId="0" fontId="42" fillId="0" borderId="0" xfId="0" applyFont="1"/>
    <xf numFmtId="0" fontId="41" fillId="7" borderId="4" xfId="0" applyFont="1" applyFill="1" applyBorder="1" applyAlignment="1">
      <alignment horizontal="left"/>
    </xf>
    <xf numFmtId="0" fontId="41" fillId="7" borderId="5" xfId="0" applyFont="1" applyFill="1" applyBorder="1"/>
    <xf numFmtId="0" fontId="41" fillId="7" borderId="6" xfId="0" applyFont="1" applyFill="1" applyBorder="1" applyAlignment="1">
      <alignment horizontal="left" indent="1"/>
    </xf>
    <xf numFmtId="0" fontId="43" fillId="7" borderId="7" xfId="0" applyFont="1" applyFill="1" applyBorder="1" applyAlignment="1">
      <alignment horizontal="left"/>
    </xf>
    <xf numFmtId="0" fontId="43" fillId="7" borderId="0" xfId="0" applyFont="1" applyFill="1" applyBorder="1"/>
    <xf numFmtId="0" fontId="43" fillId="7" borderId="8" xfId="0" applyFont="1" applyFill="1" applyBorder="1" applyAlignment="1">
      <alignment horizontal="left" indent="1"/>
    </xf>
    <xf numFmtId="0" fontId="41" fillId="7" borderId="9" xfId="0" applyFont="1" applyFill="1" applyBorder="1" applyAlignment="1">
      <alignment horizontal="left"/>
    </xf>
    <xf numFmtId="0" fontId="41" fillId="7" borderId="0" xfId="0" applyFont="1" applyFill="1" applyBorder="1"/>
    <xf numFmtId="0" fontId="41" fillId="7" borderId="2" xfId="0" applyFont="1" applyFill="1" applyBorder="1" applyAlignment="1">
      <alignment horizontal="left" indent="1"/>
    </xf>
    <xf numFmtId="0" fontId="44" fillId="0" borderId="0" xfId="2" applyFont="1" applyFill="1" applyAlignment="1" applyProtection="1">
      <alignment horizontal="left"/>
    </xf>
    <xf numFmtId="0" fontId="41" fillId="0" borderId="0" xfId="0" applyFont="1" applyFill="1" applyBorder="1"/>
    <xf numFmtId="0" fontId="41" fillId="0" borderId="0" xfId="0" applyFont="1" applyBorder="1"/>
    <xf numFmtId="0" fontId="41" fillId="0" borderId="0" xfId="0" applyFont="1" applyBorder="1" applyAlignment="1">
      <alignment horizontal="left" indent="1"/>
    </xf>
    <xf numFmtId="0" fontId="41" fillId="0" borderId="0" xfId="0" applyFont="1" applyBorder="1" applyAlignment="1">
      <alignment horizontal="left"/>
    </xf>
    <xf numFmtId="0" fontId="41" fillId="0" borderId="0" xfId="5" applyFont="1" applyFill="1"/>
    <xf numFmtId="0" fontId="41" fillId="0" borderId="0" xfId="5" applyFont="1" applyFill="1" applyAlignment="1">
      <alignment horizontal="left" indent="1"/>
    </xf>
    <xf numFmtId="0" fontId="41" fillId="0" borderId="0" xfId="5" applyFont="1" applyFill="1" applyBorder="1"/>
    <xf numFmtId="0" fontId="41" fillId="0" borderId="0" xfId="0" applyFont="1" applyAlignment="1">
      <alignment horizontal="left" vertical="top" wrapText="1" indent="1"/>
    </xf>
    <xf numFmtId="0" fontId="41" fillId="0" borderId="0" xfId="0" applyFont="1" applyAlignment="1">
      <alignment horizontal="left"/>
    </xf>
    <xf numFmtId="0" fontId="41" fillId="0" borderId="0" xfId="0" applyFont="1" applyFill="1"/>
    <xf numFmtId="0" fontId="41" fillId="0" borderId="0" xfId="0" applyFont="1" applyAlignment="1">
      <alignment horizontal="right"/>
    </xf>
    <xf numFmtId="0" fontId="41" fillId="0" borderId="0" xfId="0" applyFont="1" applyAlignment="1">
      <alignment horizontal="left" indent="2"/>
    </xf>
    <xf numFmtId="0" fontId="41" fillId="0" borderId="0" xfId="0" applyFont="1" applyFill="1" applyBorder="1" applyAlignment="1">
      <alignment horizontal="left" indent="1"/>
    </xf>
    <xf numFmtId="0" fontId="41" fillId="0" borderId="0" xfId="0" applyFont="1"/>
    <xf numFmtId="0" fontId="41" fillId="0" borderId="0" xfId="0" applyFont="1" applyFill="1" applyAlignment="1">
      <alignment horizontal="left" indent="1"/>
    </xf>
    <xf numFmtId="0" fontId="45" fillId="0" borderId="0" xfId="0" applyFont="1" applyFill="1" applyAlignment="1">
      <alignment horizontal="right"/>
    </xf>
    <xf numFmtId="0" fontId="45" fillId="0" borderId="0" xfId="0" applyFont="1"/>
    <xf numFmtId="0" fontId="41" fillId="0" borderId="0" xfId="0" applyFont="1" applyFill="1" applyAlignment="1">
      <alignment horizontal="right"/>
    </xf>
    <xf numFmtId="0" fontId="45" fillId="0" borderId="0" xfId="0" applyFont="1" applyAlignment="1">
      <alignment horizontal="left"/>
    </xf>
    <xf numFmtId="0" fontId="41" fillId="0" borderId="0" xfId="0" applyFont="1" applyFill="1" applyBorder="1" applyAlignment="1">
      <alignment horizontal="right"/>
    </xf>
    <xf numFmtId="0" fontId="41" fillId="0" borderId="0" xfId="0" applyFont="1" applyFill="1" applyBorder="1" applyAlignment="1"/>
    <xf numFmtId="0" fontId="41" fillId="0" borderId="0" xfId="0" applyFont="1" applyAlignment="1">
      <alignment horizontal="left" indent="1"/>
    </xf>
    <xf numFmtId="49" fontId="41" fillId="0" borderId="0" xfId="0" applyNumberFormat="1" applyFont="1" applyFill="1" applyBorder="1"/>
    <xf numFmtId="0" fontId="41" fillId="0" borderId="0" xfId="0" applyFont="1" applyFill="1" applyAlignment="1">
      <alignment vertical="top" wrapText="1"/>
    </xf>
    <xf numFmtId="0" fontId="41" fillId="0" borderId="0" xfId="6" applyFont="1" applyFill="1"/>
    <xf numFmtId="0" fontId="41" fillId="0" borderId="0" xfId="6" applyFont="1" applyFill="1" applyAlignment="1">
      <alignment horizontal="left" indent="1"/>
    </xf>
    <xf numFmtId="0" fontId="41" fillId="0" borderId="0" xfId="16" applyFont="1" applyAlignment="1">
      <alignment horizontal="left" vertical="center" indent="1"/>
    </xf>
    <xf numFmtId="0" fontId="41" fillId="0" borderId="0" xfId="17" applyFont="1" applyAlignment="1">
      <alignment horizontal="left" vertical="center" indent="1"/>
    </xf>
    <xf numFmtId="0" fontId="41" fillId="0" borderId="0" xfId="18" applyFont="1" applyAlignment="1">
      <alignment horizontal="left" vertical="center" indent="1"/>
    </xf>
    <xf numFmtId="0" fontId="41" fillId="0" borderId="0" xfId="19" applyFont="1" applyAlignment="1">
      <alignment horizontal="left" vertical="center" indent="1"/>
    </xf>
    <xf numFmtId="0" fontId="41" fillId="0" borderId="0" xfId="20" applyFont="1" applyAlignment="1">
      <alignment horizontal="left" vertical="center" indent="1"/>
    </xf>
    <xf numFmtId="0" fontId="41" fillId="0" borderId="0" xfId="24" applyFont="1" applyAlignment="1">
      <alignment horizontal="left" vertical="center" indent="1"/>
    </xf>
    <xf numFmtId="0" fontId="41" fillId="0" borderId="0" xfId="23" applyFont="1" applyAlignment="1">
      <alignment horizontal="left" vertical="center" indent="1"/>
    </xf>
    <xf numFmtId="0" fontId="41" fillId="0" borderId="0" xfId="25" applyFont="1" applyAlignment="1">
      <alignment horizontal="left" vertical="center" indent="1"/>
    </xf>
    <xf numFmtId="0" fontId="41" fillId="0" borderId="0" xfId="27" applyFont="1" applyAlignment="1">
      <alignment horizontal="left" vertical="center" indent="1"/>
    </xf>
    <xf numFmtId="0" fontId="41" fillId="0" borderId="0" xfId="28" applyFont="1" applyAlignment="1">
      <alignment horizontal="left" vertical="center" indent="1"/>
    </xf>
    <xf numFmtId="0" fontId="46" fillId="0" borderId="0" xfId="0" applyFont="1" applyAlignment="1">
      <alignment horizontal="left" indent="1"/>
    </xf>
    <xf numFmtId="0" fontId="41" fillId="0" borderId="0" xfId="6" applyFont="1" applyFill="1" applyBorder="1"/>
    <xf numFmtId="0" fontId="41" fillId="0" borderId="0" xfId="6" applyFont="1" applyFill="1" applyBorder="1" applyAlignment="1">
      <alignment horizontal="left" indent="1"/>
    </xf>
    <xf numFmtId="0" fontId="41" fillId="0" borderId="0" xfId="6" applyFont="1" applyFill="1" applyBorder="1" applyAlignment="1">
      <alignment horizontal="right"/>
    </xf>
    <xf numFmtId="1" fontId="41" fillId="0" borderId="0" xfId="0" applyNumberFormat="1" applyFont="1" applyFill="1" applyBorder="1" applyAlignment="1">
      <alignment horizontal="right"/>
    </xf>
    <xf numFmtId="0" fontId="41" fillId="0" borderId="0" xfId="0" applyFont="1" applyFill="1" applyAlignment="1">
      <alignment horizontal="left" vertical="center" indent="4"/>
    </xf>
    <xf numFmtId="0" fontId="41" fillId="0" borderId="0" xfId="0" applyFont="1" applyFill="1" applyBorder="1" applyAlignment="1">
      <alignment horizontal="left"/>
    </xf>
    <xf numFmtId="0" fontId="41" fillId="0" borderId="0" xfId="29" applyFont="1" applyFill="1" applyBorder="1"/>
    <xf numFmtId="0" fontId="41" fillId="0" borderId="0" xfId="0" applyFont="1" applyFill="1" applyBorder="1" applyAlignment="1">
      <alignment horizontal="justify"/>
    </xf>
    <xf numFmtId="0" fontId="41" fillId="0" borderId="0" xfId="0" applyFont="1" applyFill="1" applyBorder="1" applyAlignment="1">
      <alignment horizontal="left" wrapText="1" indent="1"/>
    </xf>
    <xf numFmtId="0" fontId="41" fillId="0" borderId="0" xfId="29" applyFont="1" applyFill="1" applyBorder="1" applyAlignment="1">
      <alignment horizontal="left" wrapText="1" indent="1"/>
    </xf>
    <xf numFmtId="0" fontId="41" fillId="0" borderId="0" xfId="29" applyFont="1" applyFill="1" applyBorder="1" applyAlignment="1">
      <alignment horizontal="left" indent="1"/>
    </xf>
    <xf numFmtId="0" fontId="41" fillId="0" borderId="0" xfId="29" applyFont="1" applyFill="1" applyBorder="1" applyAlignment="1">
      <alignment horizontal="left"/>
    </xf>
    <xf numFmtId="0" fontId="41" fillId="0" borderId="0" xfId="29" applyFont="1" applyFill="1" applyBorder="1" applyAlignment="1">
      <alignment horizontal="right"/>
    </xf>
    <xf numFmtId="0" fontId="41" fillId="0" borderId="0" xfId="5" applyFont="1" applyFill="1" applyBorder="1" applyAlignment="1">
      <alignment horizontal="left" indent="1"/>
    </xf>
    <xf numFmtId="0" fontId="41" fillId="0" borderId="0" xfId="5" applyFont="1" applyFill="1" applyBorder="1" applyAlignment="1">
      <alignment horizontal="right"/>
    </xf>
    <xf numFmtId="0" fontId="41" fillId="0" borderId="0" xfId="4" applyFont="1" applyFill="1"/>
    <xf numFmtId="0" fontId="47" fillId="0" borderId="0" xfId="2" applyFont="1" applyFill="1" applyAlignment="1" applyProtection="1">
      <alignment horizontal="left"/>
    </xf>
    <xf numFmtId="0" fontId="42" fillId="0" borderId="0" xfId="5" applyFont="1" applyFill="1" applyBorder="1" applyAlignment="1">
      <alignment horizontal="left" indent="1"/>
    </xf>
    <xf numFmtId="0" fontId="41" fillId="0" borderId="0" xfId="5" quotePrefix="1" applyFont="1" applyFill="1" applyBorder="1"/>
    <xf numFmtId="0" fontId="41" fillId="0" borderId="0" xfId="5" applyFont="1" applyFill="1" applyAlignment="1">
      <alignment vertical="top" wrapText="1"/>
    </xf>
    <xf numFmtId="0" fontId="48" fillId="0" borderId="0" xfId="5" applyFont="1" applyFill="1" applyBorder="1" applyAlignment="1">
      <alignment horizontal="left" indent="1"/>
    </xf>
    <xf numFmtId="0" fontId="41" fillId="0" borderId="0" xfId="0" applyFont="1" applyFill="1" applyBorder="1" applyAlignment="1">
      <alignment vertical="top" wrapText="1"/>
    </xf>
    <xf numFmtId="0" fontId="41" fillId="0" borderId="0" xfId="12" applyFont="1" applyFill="1" applyAlignment="1">
      <alignment horizontal="left" indent="1"/>
    </xf>
    <xf numFmtId="0" fontId="41" fillId="0" borderId="0" xfId="9" applyFont="1" applyFill="1" applyAlignment="1">
      <alignment horizontal="right"/>
    </xf>
    <xf numFmtId="0" fontId="41" fillId="0" borderId="0" xfId="9" applyFont="1" applyFill="1" applyAlignment="1">
      <alignment horizontal="left" indent="1"/>
    </xf>
    <xf numFmtId="0" fontId="41" fillId="0" borderId="13" xfId="0" applyFont="1" applyBorder="1" applyAlignment="1">
      <alignment horizontal="left" indent="1"/>
    </xf>
    <xf numFmtId="0" fontId="41" fillId="0" borderId="0" xfId="12" applyFont="1" applyFill="1" applyAlignment="1">
      <alignment horizontal="left" vertical="top" indent="1"/>
    </xf>
    <xf numFmtId="0" fontId="41" fillId="0" borderId="0" xfId="0" applyFont="1" applyFill="1" applyBorder="1" applyAlignment="1">
      <alignment wrapText="1"/>
    </xf>
    <xf numFmtId="0" fontId="41" fillId="0" borderId="0" xfId="9" applyFont="1" applyFill="1" applyAlignment="1">
      <alignment horizontal="left" indent="2"/>
    </xf>
    <xf numFmtId="0" fontId="41" fillId="0" borderId="0" xfId="7" applyFont="1" applyFill="1" applyAlignment="1">
      <alignment horizontal="left" vertical="top" wrapText="1" indent="1"/>
    </xf>
    <xf numFmtId="0" fontId="41" fillId="0" borderId="0" xfId="7" applyFont="1" applyFill="1" applyAlignment="1">
      <alignment horizontal="left" vertical="top" indent="1"/>
    </xf>
    <xf numFmtId="0" fontId="41" fillId="0" borderId="0" xfId="7" applyFont="1" applyFill="1" applyAlignment="1">
      <alignment horizontal="left" indent="1"/>
    </xf>
    <xf numFmtId="0" fontId="41" fillId="0" borderId="0" xfId="7" applyFont="1" applyFill="1" applyAlignment="1">
      <alignment horizontal="left" wrapText="1" indent="1"/>
    </xf>
    <xf numFmtId="0" fontId="41" fillId="0" borderId="0" xfId="29" applyFont="1" applyFill="1" applyAlignment="1">
      <alignment horizontal="left" indent="1"/>
    </xf>
    <xf numFmtId="0" fontId="41" fillId="0" borderId="0" xfId="29" applyFont="1" applyFill="1" applyAlignment="1">
      <alignment horizontal="right"/>
    </xf>
    <xf numFmtId="0" fontId="41" fillId="0" borderId="0" xfId="0" applyFont="1" applyFill="1" applyBorder="1" applyAlignment="1">
      <alignment vertical="top"/>
    </xf>
    <xf numFmtId="0" fontId="41" fillId="0" borderId="0" xfId="14" applyFont="1" applyFill="1" applyAlignment="1">
      <alignment horizontal="left" vertical="top" wrapText="1" indent="1"/>
    </xf>
    <xf numFmtId="0" fontId="41" fillId="0" borderId="0" xfId="14" applyFont="1" applyFill="1" applyAlignment="1">
      <alignment horizontal="left" vertical="top" indent="1"/>
    </xf>
    <xf numFmtId="0" fontId="41" fillId="0" borderId="0" xfId="14" applyFont="1" applyFill="1" applyAlignment="1">
      <alignment horizontal="left" indent="1"/>
    </xf>
    <xf numFmtId="0" fontId="41" fillId="0" borderId="0" xfId="0" applyFont="1" applyAlignment="1">
      <alignment horizontal="right" vertical="top"/>
    </xf>
    <xf numFmtId="0" fontId="41" fillId="0" borderId="0" xfId="0" applyFont="1" applyAlignment="1">
      <alignment horizontal="left" vertical="top" indent="1"/>
    </xf>
    <xf numFmtId="0" fontId="41" fillId="0" borderId="0" xfId="0" applyFont="1" applyBorder="1" applyAlignment="1"/>
    <xf numFmtId="0" fontId="41" fillId="0" borderId="0" xfId="0" applyFont="1" applyBorder="1" applyAlignment="1">
      <alignment horizontal="right"/>
    </xf>
    <xf numFmtId="0" fontId="49" fillId="15" borderId="1" xfId="2" applyFont="1" applyFill="1" applyBorder="1" applyAlignment="1" applyProtection="1"/>
    <xf numFmtId="0" fontId="20" fillId="0" borderId="0" xfId="0" applyFont="1" applyFill="1"/>
    <xf numFmtId="0" fontId="0" fillId="0" borderId="0" xfId="0" applyFill="1"/>
    <xf numFmtId="0" fontId="45" fillId="0" borderId="0" xfId="0" applyFont="1" applyFill="1" applyAlignment="1">
      <alignment horizontal="left"/>
    </xf>
    <xf numFmtId="0" fontId="45" fillId="0" borderId="0" xfId="0" applyFont="1" applyFill="1" applyAlignment="1">
      <alignment horizontal="left" vertical="top" wrapText="1" indent="1"/>
    </xf>
    <xf numFmtId="0" fontId="41" fillId="11" borderId="0" xfId="0" applyFont="1" applyFill="1" applyBorder="1" applyAlignment="1">
      <alignment horizontal="right"/>
    </xf>
    <xf numFmtId="0" fontId="41" fillId="7" borderId="5" xfId="0" applyFont="1" applyFill="1" applyBorder="1" applyAlignment="1">
      <alignment horizontal="right"/>
    </xf>
    <xf numFmtId="0" fontId="41" fillId="7" borderId="10" xfId="0" applyFont="1" applyFill="1" applyBorder="1" applyAlignment="1">
      <alignment horizontal="right"/>
    </xf>
    <xf numFmtId="0" fontId="41" fillId="0" borderId="0" xfId="5" applyFont="1" applyFill="1" applyAlignment="1">
      <alignment horizontal="right"/>
    </xf>
    <xf numFmtId="0" fontId="41" fillId="0" borderId="0" xfId="6" applyFont="1" applyFill="1" applyAlignment="1">
      <alignment horizontal="right"/>
    </xf>
    <xf numFmtId="1" fontId="41" fillId="0" borderId="0" xfId="29" applyNumberFormat="1" applyFont="1" applyFill="1" applyBorder="1" applyAlignment="1">
      <alignment horizontal="right"/>
    </xf>
    <xf numFmtId="0" fontId="41" fillId="0" borderId="0" xfId="4" applyFont="1" applyFill="1" applyAlignment="1">
      <alignment horizontal="right"/>
    </xf>
    <xf numFmtId="1" fontId="41" fillId="0" borderId="0" xfId="6" applyNumberFormat="1" applyFont="1" applyFill="1" applyBorder="1" applyAlignment="1">
      <alignment horizontal="right"/>
    </xf>
    <xf numFmtId="0" fontId="41" fillId="0" borderId="0" xfId="12" applyFont="1" applyFill="1" applyAlignment="1">
      <alignment horizontal="right"/>
    </xf>
    <xf numFmtId="0" fontId="41" fillId="0" borderId="0" xfId="12" applyFont="1" applyFill="1" applyAlignment="1">
      <alignment horizontal="right" vertical="top"/>
    </xf>
    <xf numFmtId="0" fontId="41" fillId="0" borderId="0" xfId="7" applyFont="1" applyFill="1" applyAlignment="1">
      <alignment horizontal="right" vertical="top"/>
    </xf>
    <xf numFmtId="0" fontId="41" fillId="0" borderId="0" xfId="7" applyFont="1" applyFill="1" applyAlignment="1">
      <alignment horizontal="right"/>
    </xf>
    <xf numFmtId="0" fontId="41" fillId="0" borderId="0" xfId="7" applyFont="1" applyFill="1" applyAlignment="1">
      <alignment horizontal="right" vertical="top" wrapText="1"/>
    </xf>
    <xf numFmtId="0" fontId="41" fillId="0" borderId="0" xfId="7" applyFont="1" applyFill="1" applyAlignment="1">
      <alignment horizontal="right" wrapText="1"/>
    </xf>
    <xf numFmtId="0" fontId="41" fillId="0" borderId="0" xfId="14" applyFont="1" applyFill="1" applyAlignment="1">
      <alignment horizontal="right" vertical="top"/>
    </xf>
    <xf numFmtId="0" fontId="41" fillId="0" borderId="0" xfId="14" applyFont="1" applyFill="1" applyAlignment="1">
      <alignment horizontal="right"/>
    </xf>
    <xf numFmtId="0" fontId="43" fillId="7" borderId="0" xfId="0" applyFont="1" applyFill="1" applyBorder="1" applyAlignment="1">
      <alignment horizontal="center"/>
    </xf>
    <xf numFmtId="0" fontId="41" fillId="0" borderId="0" xfId="6" applyFont="1" applyFill="1" applyBorder="1" applyAlignment="1">
      <alignment horizontal="left" wrapText="1" indent="1"/>
    </xf>
    <xf numFmtId="0" fontId="18" fillId="5" borderId="0" xfId="0" applyFont="1" applyFill="1" applyBorder="1" applyAlignment="1">
      <alignment horizontal="center"/>
    </xf>
    <xf numFmtId="0" fontId="16" fillId="16" borderId="1" xfId="0" applyFont="1" applyFill="1" applyBorder="1"/>
    <xf numFmtId="0" fontId="16" fillId="16" borderId="1" xfId="0" applyFont="1" applyFill="1" applyBorder="1" applyAlignment="1">
      <alignment horizontal="center"/>
    </xf>
    <xf numFmtId="0" fontId="50" fillId="16" borderId="1" xfId="0" applyFont="1" applyFill="1" applyBorder="1"/>
    <xf numFmtId="0" fontId="0" fillId="0" borderId="0" xfId="0" applyAlignment="1">
      <alignment horizontal="center"/>
    </xf>
    <xf numFmtId="0" fontId="20" fillId="16" borderId="0" xfId="0" applyFont="1" applyFill="1" applyAlignment="1">
      <alignment horizontal="center"/>
    </xf>
    <xf numFmtId="0" fontId="9" fillId="17" borderId="0" xfId="0" applyFont="1" applyFill="1" applyAlignment="1">
      <alignment horizontal="left"/>
    </xf>
    <xf numFmtId="0" fontId="9" fillId="17" borderId="0" xfId="0" applyFont="1" applyFill="1" applyAlignment="1">
      <alignment horizontal="center"/>
    </xf>
    <xf numFmtId="0" fontId="10" fillId="18" borderId="0" xfId="0" applyFont="1" applyFill="1"/>
    <xf numFmtId="0" fontId="7" fillId="18" borderId="0" xfId="2" applyFill="1" applyAlignment="1" applyProtection="1"/>
    <xf numFmtId="0" fontId="11" fillId="18" borderId="0" xfId="2" applyFont="1" applyFill="1" applyAlignment="1" applyProtection="1"/>
    <xf numFmtId="0" fontId="11" fillId="18" borderId="0" xfId="2" applyFont="1" applyFill="1" applyAlignment="1" applyProtection="1">
      <alignment vertical="center" wrapText="1"/>
    </xf>
    <xf numFmtId="0" fontId="0" fillId="18" borderId="0" xfId="0" applyFill="1"/>
    <xf numFmtId="0" fontId="38" fillId="18" borderId="0" xfId="0" applyFont="1" applyFill="1"/>
    <xf numFmtId="0" fontId="28" fillId="18" borderId="0" xfId="2" applyFont="1" applyFill="1" applyAlignment="1" applyProtection="1"/>
    <xf numFmtId="0" fontId="12" fillId="18" borderId="0" xfId="0" applyFont="1" applyFill="1" applyAlignment="1">
      <alignment vertical="center" wrapText="1"/>
    </xf>
    <xf numFmtId="0" fontId="10" fillId="18" borderId="0" xfId="0" applyFont="1" applyFill="1" applyAlignment="1">
      <alignment wrapText="1"/>
    </xf>
    <xf numFmtId="0" fontId="8" fillId="18" borderId="0" xfId="0" applyFont="1" applyFill="1" applyAlignment="1">
      <alignment vertical="center" wrapText="1"/>
    </xf>
    <xf numFmtId="17" fontId="41" fillId="0" borderId="0" xfId="0" applyNumberFormat="1" applyFont="1" applyFill="1" applyAlignment="1">
      <alignment horizontal="left" indent="1"/>
    </xf>
    <xf numFmtId="16" fontId="41" fillId="0" borderId="0" xfId="0" applyNumberFormat="1" applyFont="1" applyFill="1" applyAlignment="1">
      <alignment horizontal="left" indent="1"/>
    </xf>
    <xf numFmtId="0" fontId="41" fillId="0" borderId="0" xfId="0" applyFont="1" applyAlignment="1"/>
    <xf numFmtId="0" fontId="41" fillId="0" borderId="0" xfId="0" applyNumberFormat="1" applyFont="1" applyAlignment="1"/>
    <xf numFmtId="0" fontId="41" fillId="0" borderId="0" xfId="0" applyNumberFormat="1" applyFont="1" applyFill="1" applyAlignment="1"/>
    <xf numFmtId="0" fontId="41" fillId="0" borderId="0" xfId="0" applyFont="1" applyFill="1" applyAlignment="1">
      <alignment horizontal="left" vertical="top" indent="1"/>
    </xf>
    <xf numFmtId="0" fontId="41" fillId="0" borderId="0" xfId="5" applyFont="1" applyFill="1" applyAlignment="1">
      <alignment horizontal="left"/>
    </xf>
    <xf numFmtId="16" fontId="41" fillId="0" borderId="0" xfId="5" applyNumberFormat="1" applyFont="1" applyFill="1" applyBorder="1" applyAlignment="1">
      <alignment horizontal="left" indent="1"/>
    </xf>
    <xf numFmtId="0" fontId="41" fillId="0" borderId="0" xfId="0" applyFont="1" applyFill="1" applyAlignment="1">
      <alignment horizontal="left"/>
    </xf>
    <xf numFmtId="164" fontId="51" fillId="5" borderId="0" xfId="1" applyFont="1" applyFill="1" applyAlignment="1"/>
    <xf numFmtId="0" fontId="54" fillId="5" borderId="0" xfId="0" applyFont="1" applyFill="1" applyAlignment="1">
      <alignment horizontal="left"/>
    </xf>
    <xf numFmtId="0" fontId="54" fillId="5" borderId="0" xfId="0" applyFont="1" applyFill="1" applyAlignment="1">
      <alignment horizontal="center" wrapText="1"/>
    </xf>
    <xf numFmtId="0" fontId="54" fillId="5" borderId="0" xfId="0" applyFont="1" applyFill="1" applyAlignment="1">
      <alignment horizontal="center"/>
    </xf>
    <xf numFmtId="0" fontId="56" fillId="5" borderId="0" xfId="0" applyFont="1" applyFill="1" applyBorder="1" applyAlignment="1">
      <alignment horizontal="center"/>
    </xf>
    <xf numFmtId="1" fontId="57" fillId="10" borderId="1" xfId="0" applyNumberFormat="1" applyFont="1" applyFill="1" applyBorder="1"/>
    <xf numFmtId="0" fontId="57" fillId="10" borderId="2" xfId="0" applyFont="1" applyFill="1" applyBorder="1"/>
    <xf numFmtId="0" fontId="57" fillId="10" borderId="11" xfId="0" applyFont="1" applyFill="1" applyBorder="1"/>
    <xf numFmtId="0" fontId="58" fillId="8" borderId="1" xfId="0" applyNumberFormat="1" applyFont="1" applyFill="1" applyBorder="1" applyAlignment="1">
      <alignment horizontal="left" vertical="center"/>
    </xf>
    <xf numFmtId="0" fontId="57" fillId="8" borderId="1" xfId="0" applyNumberFormat="1" applyFont="1" applyFill="1" applyBorder="1" applyAlignment="1">
      <alignment horizontal="left" vertical="center"/>
    </xf>
    <xf numFmtId="0" fontId="57" fillId="4" borderId="1" xfId="0" applyFont="1" applyFill="1" applyBorder="1"/>
    <xf numFmtId="1" fontId="57" fillId="4" borderId="1" xfId="0" applyNumberFormat="1" applyFont="1" applyFill="1" applyBorder="1"/>
    <xf numFmtId="0" fontId="57" fillId="4" borderId="1" xfId="0" applyFont="1" applyFill="1" applyBorder="1" applyAlignment="1">
      <alignment horizontal="center"/>
    </xf>
    <xf numFmtId="0" fontId="57" fillId="4" borderId="3" xfId="0" applyFont="1" applyFill="1" applyBorder="1" applyAlignment="1">
      <alignment horizontal="center"/>
    </xf>
    <xf numFmtId="0" fontId="57" fillId="6" borderId="1" xfId="0" applyFont="1" applyFill="1" applyBorder="1"/>
    <xf numFmtId="0" fontId="57" fillId="6" borderId="1" xfId="0" applyFont="1" applyFill="1" applyBorder="1" applyAlignment="1">
      <alignment horizontal="center"/>
    </xf>
    <xf numFmtId="0" fontId="57" fillId="8" borderId="1" xfId="0" applyFont="1" applyFill="1" applyBorder="1"/>
    <xf numFmtId="0" fontId="57" fillId="3" borderId="1" xfId="0" applyFont="1" applyFill="1" applyBorder="1"/>
    <xf numFmtId="0" fontId="57" fillId="3" borderId="1" xfId="0" applyFont="1" applyFill="1" applyBorder="1" applyAlignment="1">
      <alignment horizontal="center"/>
    </xf>
    <xf numFmtId="0" fontId="57" fillId="3" borderId="1" xfId="0" applyFont="1" applyFill="1" applyBorder="1" applyAlignment="1">
      <alignment horizontal="center" vertical="center"/>
    </xf>
    <xf numFmtId="0" fontId="57" fillId="2" borderId="1" xfId="0" applyFont="1" applyFill="1" applyBorder="1"/>
    <xf numFmtId="0" fontId="57" fillId="2" borderId="1" xfId="0" applyFont="1" applyFill="1" applyBorder="1" applyAlignment="1">
      <alignment horizontal="center"/>
    </xf>
    <xf numFmtId="0" fontId="57" fillId="10" borderId="1" xfId="0" applyFont="1" applyFill="1" applyBorder="1"/>
    <xf numFmtId="0" fontId="57" fillId="8" borderId="1" xfId="0" applyFont="1" applyFill="1" applyBorder="1" applyAlignment="1"/>
    <xf numFmtId="0" fontId="57" fillId="3" borderId="1" xfId="0" applyFont="1" applyFill="1" applyBorder="1" applyAlignment="1"/>
    <xf numFmtId="1" fontId="57" fillId="8" borderId="1" xfId="0" applyNumberFormat="1" applyFont="1" applyFill="1" applyBorder="1"/>
    <xf numFmtId="0" fontId="57" fillId="8" borderId="1" xfId="0" applyFont="1" applyFill="1" applyBorder="1" applyAlignment="1">
      <alignment horizontal="center"/>
    </xf>
    <xf numFmtId="49" fontId="57" fillId="3" borderId="1" xfId="0" applyNumberFormat="1" applyFont="1" applyFill="1" applyBorder="1"/>
    <xf numFmtId="0" fontId="57" fillId="15" borderId="1" xfId="0" applyFont="1" applyFill="1" applyBorder="1"/>
    <xf numFmtId="0" fontId="57" fillId="15" borderId="1" xfId="0" applyFont="1" applyFill="1" applyBorder="1" applyAlignment="1">
      <alignment horizontal="center"/>
    </xf>
    <xf numFmtId="1" fontId="57" fillId="10" borderId="1" xfId="4" applyNumberFormat="1" applyFont="1" applyFill="1" applyBorder="1" applyProtection="1">
      <protection locked="0"/>
    </xf>
    <xf numFmtId="0" fontId="57" fillId="10" borderId="1" xfId="4" applyFont="1" applyFill="1" applyBorder="1" applyProtection="1">
      <protection locked="0"/>
    </xf>
    <xf numFmtId="0" fontId="57" fillId="10" borderId="1" xfId="4" applyFont="1" applyFill="1" applyBorder="1" applyAlignment="1" applyProtection="1">
      <alignment horizontal="center"/>
      <protection locked="0"/>
    </xf>
    <xf numFmtId="0" fontId="57" fillId="10" borderId="11" xfId="4" applyFont="1" applyFill="1" applyBorder="1" applyAlignment="1" applyProtection="1">
      <alignment horizontal="center"/>
      <protection locked="0"/>
    </xf>
    <xf numFmtId="0" fontId="59" fillId="10" borderId="1" xfId="4" applyFont="1" applyFill="1" applyBorder="1" applyAlignment="1" applyProtection="1">
      <alignment horizontal="center"/>
      <protection locked="0"/>
    </xf>
    <xf numFmtId="0" fontId="60" fillId="10" borderId="1" xfId="4" applyFont="1" applyFill="1" applyBorder="1" applyAlignment="1" applyProtection="1">
      <alignment horizontal="center"/>
      <protection locked="0"/>
    </xf>
    <xf numFmtId="0" fontId="57" fillId="10" borderId="0" xfId="0" applyFont="1" applyFill="1"/>
    <xf numFmtId="0" fontId="57" fillId="10" borderId="1" xfId="0" applyFont="1" applyFill="1" applyBorder="1" applyAlignment="1">
      <alignment horizontal="center"/>
    </xf>
    <xf numFmtId="1" fontId="57" fillId="10" borderId="12" xfId="0" applyNumberFormat="1" applyFont="1" applyFill="1" applyBorder="1"/>
    <xf numFmtId="0" fontId="57" fillId="10" borderId="1" xfId="0" applyFont="1" applyFill="1" applyBorder="1" applyAlignment="1">
      <alignment horizontal="left"/>
    </xf>
    <xf numFmtId="0" fontId="57" fillId="10" borderId="0" xfId="0" applyFont="1" applyFill="1" applyBorder="1" applyAlignment="1">
      <alignment horizontal="left"/>
    </xf>
    <xf numFmtId="0" fontId="57" fillId="10" borderId="1" xfId="3" applyFont="1" applyFill="1" applyBorder="1" applyAlignment="1">
      <alignment horizontal="center"/>
    </xf>
    <xf numFmtId="0" fontId="57" fillId="10" borderId="12" xfId="0" applyFont="1" applyFill="1" applyBorder="1"/>
    <xf numFmtId="0" fontId="57" fillId="3" borderId="14" xfId="0" applyFont="1" applyFill="1" applyBorder="1" applyAlignment="1">
      <alignment horizontal="center"/>
    </xf>
    <xf numFmtId="0" fontId="57" fillId="3" borderId="1" xfId="0" applyFont="1" applyFill="1" applyBorder="1" applyAlignment="1">
      <alignment vertical="top" wrapText="1"/>
    </xf>
    <xf numFmtId="1" fontId="57" fillId="8" borderId="1" xfId="0" applyNumberFormat="1" applyFont="1" applyFill="1" applyBorder="1" applyAlignment="1"/>
    <xf numFmtId="0" fontId="57" fillId="3" borderId="1" xfId="0" applyFont="1" applyFill="1" applyBorder="1" applyAlignment="1">
      <alignment wrapText="1"/>
    </xf>
    <xf numFmtId="0" fontId="57" fillId="3" borderId="1" xfId="0" applyFont="1" applyFill="1" applyBorder="1" applyAlignment="1">
      <alignment horizontal="left"/>
    </xf>
    <xf numFmtId="0" fontId="57" fillId="8" borderId="1" xfId="0" applyFont="1" applyFill="1" applyBorder="1" applyAlignment="1">
      <alignment horizontal="justify"/>
    </xf>
    <xf numFmtId="0" fontId="57" fillId="3" borderId="1" xfId="0" applyFont="1" applyFill="1" applyBorder="1" applyAlignment="1">
      <alignment horizontal="justify"/>
    </xf>
    <xf numFmtId="0" fontId="57" fillId="10" borderId="3" xfId="0" applyFont="1" applyFill="1" applyBorder="1"/>
    <xf numFmtId="0" fontId="57" fillId="10" borderId="3" xfId="0" applyFont="1" applyFill="1" applyBorder="1" applyAlignment="1">
      <alignment horizontal="center"/>
    </xf>
    <xf numFmtId="1" fontId="57" fillId="10" borderId="14" xfId="0" applyNumberFormat="1" applyFont="1" applyFill="1" applyBorder="1"/>
    <xf numFmtId="0" fontId="58" fillId="10" borderId="1" xfId="0" applyFont="1" applyFill="1" applyBorder="1" applyAlignment="1">
      <alignment horizontal="left" vertical="center"/>
    </xf>
    <xf numFmtId="0" fontId="58" fillId="8" borderId="1" xfId="0" applyNumberFormat="1" applyFont="1" applyFill="1" applyBorder="1" applyAlignment="1">
      <alignment horizontal="left" indent="2"/>
    </xf>
    <xf numFmtId="0" fontId="57" fillId="8" borderId="1" xfId="0" applyNumberFormat="1" applyFont="1" applyFill="1" applyBorder="1" applyAlignment="1">
      <alignment horizontal="center"/>
    </xf>
    <xf numFmtId="0" fontId="57" fillId="8" borderId="1" xfId="0" applyNumberFormat="1" applyFont="1" applyFill="1" applyBorder="1"/>
    <xf numFmtId="0" fontId="57" fillId="8" borderId="1" xfId="0" applyNumberFormat="1" applyFont="1" applyFill="1" applyBorder="1" applyAlignment="1">
      <alignment horizontal="left" indent="2"/>
    </xf>
    <xf numFmtId="0" fontId="61" fillId="8" borderId="1" xfId="0" applyNumberFormat="1" applyFont="1" applyFill="1" applyBorder="1" applyAlignment="1">
      <alignment horizontal="left" indent="2"/>
    </xf>
    <xf numFmtId="0" fontId="62" fillId="5" borderId="0" xfId="0" applyFont="1" applyFill="1"/>
    <xf numFmtId="0" fontId="54" fillId="5" borderId="0" xfId="0" applyFont="1" applyFill="1" applyAlignment="1">
      <alignment horizontal="left" wrapText="1"/>
    </xf>
    <xf numFmtId="0" fontId="55" fillId="5" borderId="0" xfId="0" applyFont="1" applyFill="1" applyAlignment="1">
      <alignment horizontal="center" vertical="center"/>
    </xf>
    <xf numFmtId="0" fontId="53" fillId="5" borderId="0" xfId="0" applyFont="1" applyFill="1" applyAlignment="1">
      <alignment horizontal="center" vertical="center"/>
    </xf>
    <xf numFmtId="0" fontId="20" fillId="19" borderId="0" xfId="0" applyFont="1" applyFill="1"/>
    <xf numFmtId="0" fontId="57" fillId="5" borderId="0" xfId="0" applyFont="1" applyFill="1" applyBorder="1"/>
    <xf numFmtId="1" fontId="57" fillId="5" borderId="0" xfId="0" applyNumberFormat="1" applyFont="1" applyFill="1" applyBorder="1"/>
    <xf numFmtId="0" fontId="57" fillId="5" borderId="0" xfId="0" applyFont="1" applyFill="1" applyBorder="1" applyAlignment="1">
      <alignment horizontal="center"/>
    </xf>
    <xf numFmtId="0" fontId="54" fillId="5" borderId="0" xfId="0" applyFont="1" applyFill="1" applyBorder="1" applyAlignment="1">
      <alignment horizontal="center"/>
    </xf>
    <xf numFmtId="0" fontId="54" fillId="5" borderId="0" xfId="0" applyFont="1" applyFill="1" applyBorder="1" applyAlignment="1">
      <alignment horizontal="left"/>
    </xf>
    <xf numFmtId="0" fontId="54" fillId="5" borderId="0" xfId="0" applyFont="1" applyFill="1" applyBorder="1" applyAlignment="1">
      <alignment horizontal="left" wrapText="1"/>
    </xf>
    <xf numFmtId="0" fontId="54" fillId="5" borderId="0" xfId="0" applyFont="1" applyFill="1" applyBorder="1" applyAlignment="1">
      <alignment horizontal="center" vertical="center"/>
    </xf>
    <xf numFmtId="0" fontId="57" fillId="6" borderId="1" xfId="0" applyFont="1" applyFill="1" applyBorder="1" applyAlignment="1">
      <alignment horizontal="center" vertical="center"/>
    </xf>
    <xf numFmtId="0" fontId="57" fillId="4" borderId="1" xfId="0" applyFont="1" applyFill="1" applyBorder="1" applyAlignment="1">
      <alignment horizontal="center" vertical="center"/>
    </xf>
    <xf numFmtId="0" fontId="59" fillId="4" borderId="1" xfId="0" applyFont="1" applyFill="1" applyBorder="1" applyAlignment="1">
      <alignment horizontal="center"/>
    </xf>
    <xf numFmtId="0" fontId="63" fillId="0" borderId="0" xfId="0" applyFont="1"/>
    <xf numFmtId="0" fontId="64" fillId="0" borderId="0" xfId="0" applyFont="1"/>
    <xf numFmtId="49" fontId="41" fillId="0" borderId="0" xfId="0" applyNumberFormat="1" applyFont="1"/>
    <xf numFmtId="1" fontId="41" fillId="0" borderId="0" xfId="0" applyNumberFormat="1" applyFont="1"/>
    <xf numFmtId="0" fontId="65" fillId="0" borderId="0" xfId="0" applyFont="1"/>
    <xf numFmtId="0" fontId="65" fillId="0" borderId="0" xfId="0" applyFont="1" applyFill="1"/>
    <xf numFmtId="0" fontId="48" fillId="0" borderId="0" xfId="0" applyFont="1"/>
    <xf numFmtId="0" fontId="67" fillId="18" borderId="0" xfId="2" applyFont="1" applyFill="1" applyAlignment="1" applyProtection="1"/>
    <xf numFmtId="0" fontId="67" fillId="18" borderId="0" xfId="2" applyFont="1" applyFill="1" applyAlignment="1" applyProtection="1">
      <alignment vertical="center" wrapText="1"/>
    </xf>
    <xf numFmtId="0" fontId="68" fillId="18" borderId="0" xfId="0" applyFont="1" applyFill="1"/>
    <xf numFmtId="0" fontId="69" fillId="18" borderId="0" xfId="0" applyFont="1" applyFill="1" applyAlignment="1">
      <alignment vertical="center" wrapText="1"/>
    </xf>
    <xf numFmtId="0" fontId="70" fillId="18" borderId="0" xfId="2" applyFont="1" applyFill="1" applyAlignment="1" applyProtection="1"/>
    <xf numFmtId="0" fontId="57" fillId="19" borderId="1" xfId="30" applyFont="1" applyFill="1" applyBorder="1" applyAlignment="1" applyProtection="1"/>
    <xf numFmtId="0" fontId="57" fillId="8" borderId="1" xfId="30" applyFont="1" applyFill="1" applyBorder="1" applyAlignment="1" applyProtection="1"/>
    <xf numFmtId="0" fontId="57" fillId="10" borderId="1" xfId="30" applyFont="1" applyFill="1" applyBorder="1" applyAlignment="1" applyProtection="1"/>
    <xf numFmtId="0" fontId="57" fillId="19" borderId="0" xfId="0" applyFont="1" applyFill="1"/>
    <xf numFmtId="0" fontId="57" fillId="8" borderId="0" xfId="0" applyFont="1" applyFill="1"/>
    <xf numFmtId="0" fontId="41" fillId="0" borderId="0" xfId="30" applyFont="1" applyFill="1" applyAlignment="1" applyProtection="1">
      <alignment horizontal="left"/>
    </xf>
    <xf numFmtId="0" fontId="71" fillId="0" borderId="0" xfId="30" applyFont="1" applyFill="1" applyAlignment="1" applyProtection="1">
      <alignment horizontal="left"/>
    </xf>
    <xf numFmtId="0" fontId="71" fillId="0" borderId="0" xfId="30" applyFont="1" applyFill="1" applyBorder="1" applyAlignment="1">
      <alignment horizontal="left"/>
    </xf>
    <xf numFmtId="0" fontId="41" fillId="0" borderId="0" xfId="30" applyFont="1" applyFill="1" applyBorder="1" applyAlignment="1">
      <alignment horizontal="left"/>
    </xf>
    <xf numFmtId="0" fontId="41" fillId="0" borderId="0" xfId="30" applyFont="1" applyFill="1" applyAlignment="1" applyProtection="1">
      <alignment horizontal="left" vertical="top"/>
    </xf>
    <xf numFmtId="0" fontId="41" fillId="0" borderId="0" xfId="30" applyFont="1" applyFill="1"/>
    <xf numFmtId="0" fontId="41" fillId="0" borderId="0" xfId="30" applyFont="1" applyFill="1" applyAlignment="1">
      <alignment horizontal="left"/>
    </xf>
    <xf numFmtId="0" fontId="50" fillId="4" borderId="1" xfId="0" applyFont="1" applyFill="1" applyBorder="1"/>
    <xf numFmtId="0" fontId="50" fillId="4" borderId="1" xfId="0" applyFont="1" applyFill="1" applyBorder="1" applyAlignment="1">
      <alignment horizontal="center"/>
    </xf>
    <xf numFmtId="0" fontId="72" fillId="0" borderId="0" xfId="0" applyFont="1" applyFill="1"/>
    <xf numFmtId="0" fontId="50" fillId="0" borderId="0" xfId="0" applyFont="1"/>
    <xf numFmtId="0" fontId="41" fillId="0" borderId="0" xfId="2" applyFont="1" applyFill="1" applyAlignment="1" applyProtection="1">
      <alignment horizontal="left"/>
    </xf>
    <xf numFmtId="0" fontId="59" fillId="3" borderId="1" xfId="0" applyFont="1" applyFill="1" applyBorder="1" applyAlignment="1">
      <alignment horizontal="center"/>
    </xf>
    <xf numFmtId="0" fontId="57" fillId="21" borderId="1" xfId="0" applyFont="1" applyFill="1" applyBorder="1" applyAlignment="1">
      <alignment vertical="top" wrapText="1"/>
    </xf>
    <xf numFmtId="0" fontId="57" fillId="21" borderId="1" xfId="0" applyFont="1" applyFill="1" applyBorder="1" applyAlignment="1">
      <alignment wrapText="1"/>
    </xf>
    <xf numFmtId="0" fontId="57" fillId="8" borderId="1" xfId="0" quotePrefix="1" applyFont="1" applyFill="1" applyBorder="1"/>
    <xf numFmtId="0" fontId="41" fillId="0" borderId="0" xfId="0" quotePrefix="1" applyFont="1" applyFill="1" applyBorder="1"/>
    <xf numFmtId="0" fontId="57" fillId="8" borderId="1" xfId="0" applyFont="1" applyFill="1" applyBorder="1" applyAlignment="1">
      <alignment horizontal="left" vertical="center"/>
    </xf>
    <xf numFmtId="0" fontId="13" fillId="17" borderId="0" xfId="0" applyFont="1" applyFill="1" applyAlignment="1">
      <alignment horizontal="center" vertical="center"/>
    </xf>
    <xf numFmtId="0" fontId="14" fillId="17" borderId="0" xfId="0" applyFont="1" applyFill="1" applyAlignment="1">
      <alignment horizontal="center" vertical="center"/>
    </xf>
    <xf numFmtId="0" fontId="9" fillId="17" borderId="0" xfId="0" applyFont="1" applyFill="1" applyAlignment="1">
      <alignment horizontal="center"/>
    </xf>
    <xf numFmtId="0" fontId="52" fillId="3" borderId="0" xfId="0" applyFont="1" applyFill="1" applyAlignment="1">
      <alignment horizontal="left" vertical="center"/>
    </xf>
    <xf numFmtId="0" fontId="52" fillId="2" borderId="0" xfId="0" applyFont="1" applyFill="1" applyAlignment="1">
      <alignment horizontal="left" vertical="center"/>
    </xf>
    <xf numFmtId="0" fontId="54" fillId="5" borderId="0" xfId="0" applyFont="1" applyFill="1" applyBorder="1" applyAlignment="1">
      <alignment horizontal="center"/>
    </xf>
    <xf numFmtId="0" fontId="52" fillId="4" borderId="0" xfId="0" applyFont="1" applyFill="1" applyAlignment="1">
      <alignment horizontal="left" vertical="center"/>
    </xf>
    <xf numFmtId="0" fontId="53" fillId="5" borderId="0" xfId="0" applyFont="1" applyFill="1" applyAlignment="1">
      <alignment horizontal="center" vertical="center"/>
    </xf>
    <xf numFmtId="0" fontId="52" fillId="3" borderId="0" xfId="0" applyFont="1" applyFill="1" applyAlignment="1">
      <alignment vertical="center"/>
    </xf>
    <xf numFmtId="0" fontId="57" fillId="0" borderId="0" xfId="0" applyFont="1" applyAlignment="1">
      <alignment vertical="center"/>
    </xf>
    <xf numFmtId="0" fontId="52" fillId="19" borderId="0" xfId="0" applyFont="1" applyFill="1" applyAlignment="1">
      <alignment vertical="center"/>
    </xf>
    <xf numFmtId="0" fontId="57" fillId="19" borderId="0" xfId="0" applyFont="1" applyFill="1" applyAlignment="1">
      <alignment vertical="center"/>
    </xf>
    <xf numFmtId="0" fontId="21" fillId="16" borderId="0" xfId="0" applyFont="1" applyFill="1" applyAlignment="1">
      <alignment vertical="center"/>
    </xf>
    <xf numFmtId="0" fontId="20" fillId="16" borderId="0" xfId="0" applyFont="1" applyFill="1" applyAlignment="1">
      <alignment vertical="center"/>
    </xf>
    <xf numFmtId="0" fontId="18" fillId="5" borderId="0" xfId="0" applyFont="1" applyFill="1" applyBorder="1" applyAlignment="1">
      <alignment horizontal="center"/>
    </xf>
    <xf numFmtId="0" fontId="21" fillId="19" borderId="0" xfId="0" applyFont="1" applyFill="1" applyAlignment="1">
      <alignment vertical="center"/>
    </xf>
    <xf numFmtId="0" fontId="20" fillId="19" borderId="0" xfId="0" applyFont="1" applyFill="1" applyAlignment="1">
      <alignment vertical="center"/>
    </xf>
  </cellXfs>
  <cellStyles count="31">
    <cellStyle name="20% - Accent3" xfId="3" builtinId="38"/>
    <cellStyle name="20% - Accent3 2" xfId="8" xr:uid="{00000000-0005-0000-0000-000001000000}"/>
    <cellStyle name="20% - Accent3 3" xfId="11" xr:uid="{00000000-0005-0000-0000-000002000000}"/>
    <cellStyle name="20% - Accent3 4" xfId="13" xr:uid="{00000000-0005-0000-0000-000003000000}"/>
    <cellStyle name="20% - Accent3 5" xfId="15" xr:uid="{00000000-0005-0000-0000-000004000000}"/>
    <cellStyle name="Bad" xfId="6" builtinId="27"/>
    <cellStyle name="Currency" xfId="1" builtinId="4"/>
    <cellStyle name="Good" xfId="5" builtinId="26"/>
    <cellStyle name="Hyperlink" xfId="2" builtinId="8"/>
    <cellStyle name="Hyperlink 2" xfId="10" xr:uid="{00000000-0005-0000-0000-000009000000}"/>
    <cellStyle name="Neutral" xfId="30" builtinId="28"/>
    <cellStyle name="Normal" xfId="0" builtinId="0"/>
    <cellStyle name="Normal 10" xfId="19" xr:uid="{00000000-0005-0000-0000-00000C000000}"/>
    <cellStyle name="Normal 11" xfId="20" xr:uid="{00000000-0005-0000-0000-00000D000000}"/>
    <cellStyle name="Normal 12" xfId="21" xr:uid="{00000000-0005-0000-0000-00000E000000}"/>
    <cellStyle name="Normal 13" xfId="22" xr:uid="{00000000-0005-0000-0000-00000F000000}"/>
    <cellStyle name="Normal 14" xfId="23" xr:uid="{00000000-0005-0000-0000-000010000000}"/>
    <cellStyle name="Normal 15" xfId="24" xr:uid="{00000000-0005-0000-0000-000011000000}"/>
    <cellStyle name="Normal 16" xfId="25" xr:uid="{00000000-0005-0000-0000-000012000000}"/>
    <cellStyle name="Normal 17" xfId="26" xr:uid="{00000000-0005-0000-0000-000013000000}"/>
    <cellStyle name="Normal 18" xfId="27" xr:uid="{00000000-0005-0000-0000-000014000000}"/>
    <cellStyle name="Normal 19" xfId="28" xr:uid="{00000000-0005-0000-0000-000015000000}"/>
    <cellStyle name="Normal 2" xfId="4" xr:uid="{00000000-0005-0000-0000-000016000000}"/>
    <cellStyle name="Normal 20" xfId="29" xr:uid="{00000000-0005-0000-0000-000017000000}"/>
    <cellStyle name="Normal 3" xfId="7" xr:uid="{00000000-0005-0000-0000-000018000000}"/>
    <cellStyle name="Normal 4" xfId="9" xr:uid="{00000000-0005-0000-0000-000019000000}"/>
    <cellStyle name="Normal 5" xfId="12" xr:uid="{00000000-0005-0000-0000-00001A000000}"/>
    <cellStyle name="Normal 6" xfId="14" xr:uid="{00000000-0005-0000-0000-00001B000000}"/>
    <cellStyle name="Normal 7" xfId="16" xr:uid="{00000000-0005-0000-0000-00001C000000}"/>
    <cellStyle name="Normal 8" xfId="17" xr:uid="{00000000-0005-0000-0000-00001D000000}"/>
    <cellStyle name="Normal 9" xfId="18" xr:uid="{00000000-0005-0000-0000-00001E000000}"/>
  </cellStyles>
  <dxfs count="0"/>
  <tableStyles count="0" defaultTableStyle="TableStyleMedium9" defaultPivotStyle="PivotStyleLight16"/>
  <colors>
    <mruColors>
      <color rgb="FFCCFFFF"/>
      <color rgb="FFFFFF99"/>
      <color rgb="FFCCFFCC"/>
      <color rgb="FFCCEB9C"/>
      <color rgb="FFBCCF00"/>
      <color rgb="FFBCCFFF"/>
      <color rgb="FF3AAA35"/>
      <color rgb="FFA5A5A5"/>
      <color rgb="FF00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612775</xdr:colOff>
      <xdr:row>1639</xdr:row>
      <xdr:rowOff>444500</xdr:rowOff>
    </xdr:from>
    <xdr:ext cx="184731" cy="264560"/>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346200" y="42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612775</xdr:colOff>
      <xdr:row>1654</xdr:row>
      <xdr:rowOff>0</xdr:rowOff>
    </xdr:from>
    <xdr:ext cx="184731" cy="264560"/>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3462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612775</xdr:colOff>
      <xdr:row>1639</xdr:row>
      <xdr:rowOff>444500</xdr:rowOff>
    </xdr:from>
    <xdr:ext cx="184731" cy="264560"/>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1346200" y="4273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612775</xdr:colOff>
      <xdr:row>1654</xdr:row>
      <xdr:rowOff>0</xdr:rowOff>
    </xdr:from>
    <xdr:ext cx="184731" cy="264560"/>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13462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549275</xdr:colOff>
      <xdr:row>1642</xdr:row>
      <xdr:rowOff>0</xdr:rowOff>
    </xdr:from>
    <xdr:ext cx="184731" cy="264560"/>
    <xdr:sp macro="" textlink="">
      <xdr:nvSpPr>
        <xdr:cNvPr id="12" name="TextBox 1">
          <a:extLst>
            <a:ext uri="{FF2B5EF4-FFF2-40B4-BE49-F238E27FC236}">
              <a16:creationId xmlns:a16="http://schemas.microsoft.com/office/drawing/2014/main" id="{00000000-0008-0000-0500-00000C000000}"/>
            </a:ext>
          </a:extLst>
        </xdr:cNvPr>
        <xdr:cNvSpPr txBox="1"/>
      </xdr:nvSpPr>
      <xdr:spPr>
        <a:xfrm>
          <a:off x="1282700" y="497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xdr:col>
      <xdr:colOff>549275</xdr:colOff>
      <xdr:row>1654</xdr:row>
      <xdr:rowOff>0</xdr:rowOff>
    </xdr:from>
    <xdr:ext cx="184731" cy="264560"/>
    <xdr:sp macro="" textlink="">
      <xdr:nvSpPr>
        <xdr:cNvPr id="13" name="TextBox 2">
          <a:extLst>
            <a:ext uri="{FF2B5EF4-FFF2-40B4-BE49-F238E27FC236}">
              <a16:creationId xmlns:a16="http://schemas.microsoft.com/office/drawing/2014/main" id="{00000000-0008-0000-0500-00000D000000}"/>
            </a:ext>
          </a:extLst>
        </xdr:cNvPr>
        <xdr:cNvSpPr txBox="1"/>
      </xdr:nvSpPr>
      <xdr:spPr>
        <a:xfrm>
          <a:off x="1282700"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676275</xdr:colOff>
      <xdr:row>4350</xdr:row>
      <xdr:rowOff>0</xdr:rowOff>
    </xdr:from>
    <xdr:ext cx="184731" cy="264560"/>
    <xdr:sp macro="" textlink="">
      <xdr:nvSpPr>
        <xdr:cNvPr id="14" name="Text Box 19">
          <a:extLst>
            <a:ext uri="{FF2B5EF4-FFF2-40B4-BE49-F238E27FC236}">
              <a16:creationId xmlns:a16="http://schemas.microsoft.com/office/drawing/2014/main" id="{00000000-0008-0000-0500-00000E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15" name="Text Box 21">
          <a:extLst>
            <a:ext uri="{FF2B5EF4-FFF2-40B4-BE49-F238E27FC236}">
              <a16:creationId xmlns:a16="http://schemas.microsoft.com/office/drawing/2014/main" id="{00000000-0008-0000-0500-00000F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16" name="Text Box 23">
          <a:extLst>
            <a:ext uri="{FF2B5EF4-FFF2-40B4-BE49-F238E27FC236}">
              <a16:creationId xmlns:a16="http://schemas.microsoft.com/office/drawing/2014/main" id="{00000000-0008-0000-0500-000010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17" name="Text Box 25">
          <a:extLst>
            <a:ext uri="{FF2B5EF4-FFF2-40B4-BE49-F238E27FC236}">
              <a16:creationId xmlns:a16="http://schemas.microsoft.com/office/drawing/2014/main" id="{00000000-0008-0000-0500-000011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18" name="Text Box 27">
          <a:extLst>
            <a:ext uri="{FF2B5EF4-FFF2-40B4-BE49-F238E27FC236}">
              <a16:creationId xmlns:a16="http://schemas.microsoft.com/office/drawing/2014/main" id="{00000000-0008-0000-0500-000012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19" name="Text Box 28">
          <a:extLst>
            <a:ext uri="{FF2B5EF4-FFF2-40B4-BE49-F238E27FC236}">
              <a16:creationId xmlns:a16="http://schemas.microsoft.com/office/drawing/2014/main" id="{00000000-0008-0000-0500-000013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0" name="Text Box 29">
          <a:extLst>
            <a:ext uri="{FF2B5EF4-FFF2-40B4-BE49-F238E27FC236}">
              <a16:creationId xmlns:a16="http://schemas.microsoft.com/office/drawing/2014/main" id="{00000000-0008-0000-0500-000014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1" name="Text Box 33">
          <a:extLst>
            <a:ext uri="{FF2B5EF4-FFF2-40B4-BE49-F238E27FC236}">
              <a16:creationId xmlns:a16="http://schemas.microsoft.com/office/drawing/2014/main" id="{00000000-0008-0000-0500-000015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2" name="Text Box 35">
          <a:extLst>
            <a:ext uri="{FF2B5EF4-FFF2-40B4-BE49-F238E27FC236}">
              <a16:creationId xmlns:a16="http://schemas.microsoft.com/office/drawing/2014/main" id="{00000000-0008-0000-0500-000016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3" name="Text Box 36">
          <a:extLst>
            <a:ext uri="{FF2B5EF4-FFF2-40B4-BE49-F238E27FC236}">
              <a16:creationId xmlns:a16="http://schemas.microsoft.com/office/drawing/2014/main" id="{00000000-0008-0000-0500-000017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4" name="Text Box 38">
          <a:extLst>
            <a:ext uri="{FF2B5EF4-FFF2-40B4-BE49-F238E27FC236}">
              <a16:creationId xmlns:a16="http://schemas.microsoft.com/office/drawing/2014/main" id="{00000000-0008-0000-0500-000018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5" name="Text Box 39">
          <a:extLst>
            <a:ext uri="{FF2B5EF4-FFF2-40B4-BE49-F238E27FC236}">
              <a16:creationId xmlns:a16="http://schemas.microsoft.com/office/drawing/2014/main" id="{00000000-0008-0000-0500-000019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6" name="Text Box 40">
          <a:extLst>
            <a:ext uri="{FF2B5EF4-FFF2-40B4-BE49-F238E27FC236}">
              <a16:creationId xmlns:a16="http://schemas.microsoft.com/office/drawing/2014/main" id="{00000000-0008-0000-0500-00001A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7" name="Text Box 41">
          <a:extLst>
            <a:ext uri="{FF2B5EF4-FFF2-40B4-BE49-F238E27FC236}">
              <a16:creationId xmlns:a16="http://schemas.microsoft.com/office/drawing/2014/main" id="{00000000-0008-0000-0500-00001B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8" name="Text Box 42">
          <a:extLst>
            <a:ext uri="{FF2B5EF4-FFF2-40B4-BE49-F238E27FC236}">
              <a16:creationId xmlns:a16="http://schemas.microsoft.com/office/drawing/2014/main" id="{00000000-0008-0000-0500-00001C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29" name="Text Box 46">
          <a:extLst>
            <a:ext uri="{FF2B5EF4-FFF2-40B4-BE49-F238E27FC236}">
              <a16:creationId xmlns:a16="http://schemas.microsoft.com/office/drawing/2014/main" id="{00000000-0008-0000-0500-00001D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0" name="Text Box 50">
          <a:extLst>
            <a:ext uri="{FF2B5EF4-FFF2-40B4-BE49-F238E27FC236}">
              <a16:creationId xmlns:a16="http://schemas.microsoft.com/office/drawing/2014/main" id="{00000000-0008-0000-0500-00001E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1" name="Text Box 54">
          <a:extLst>
            <a:ext uri="{FF2B5EF4-FFF2-40B4-BE49-F238E27FC236}">
              <a16:creationId xmlns:a16="http://schemas.microsoft.com/office/drawing/2014/main" id="{00000000-0008-0000-0500-00001F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2" name="Text Box 58">
          <a:extLst>
            <a:ext uri="{FF2B5EF4-FFF2-40B4-BE49-F238E27FC236}">
              <a16:creationId xmlns:a16="http://schemas.microsoft.com/office/drawing/2014/main" id="{00000000-0008-0000-0500-000020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3" name="Text Box 62">
          <a:extLst>
            <a:ext uri="{FF2B5EF4-FFF2-40B4-BE49-F238E27FC236}">
              <a16:creationId xmlns:a16="http://schemas.microsoft.com/office/drawing/2014/main" id="{00000000-0008-0000-0500-000021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4" name="Text Box 63">
          <a:extLst>
            <a:ext uri="{FF2B5EF4-FFF2-40B4-BE49-F238E27FC236}">
              <a16:creationId xmlns:a16="http://schemas.microsoft.com/office/drawing/2014/main" id="{00000000-0008-0000-0500-000022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5" name="Text Box 73">
          <a:extLst>
            <a:ext uri="{FF2B5EF4-FFF2-40B4-BE49-F238E27FC236}">
              <a16:creationId xmlns:a16="http://schemas.microsoft.com/office/drawing/2014/main" id="{00000000-0008-0000-0500-000023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6" name="Text Box 74">
          <a:extLst>
            <a:ext uri="{FF2B5EF4-FFF2-40B4-BE49-F238E27FC236}">
              <a16:creationId xmlns:a16="http://schemas.microsoft.com/office/drawing/2014/main" id="{00000000-0008-0000-0500-000024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7" name="Text Box 75">
          <a:extLst>
            <a:ext uri="{FF2B5EF4-FFF2-40B4-BE49-F238E27FC236}">
              <a16:creationId xmlns:a16="http://schemas.microsoft.com/office/drawing/2014/main" id="{00000000-0008-0000-0500-000025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8" name="Text Box 76">
          <a:extLst>
            <a:ext uri="{FF2B5EF4-FFF2-40B4-BE49-F238E27FC236}">
              <a16:creationId xmlns:a16="http://schemas.microsoft.com/office/drawing/2014/main" id="{00000000-0008-0000-0500-000026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39" name="Text Box 77">
          <a:extLst>
            <a:ext uri="{FF2B5EF4-FFF2-40B4-BE49-F238E27FC236}">
              <a16:creationId xmlns:a16="http://schemas.microsoft.com/office/drawing/2014/main" id="{00000000-0008-0000-0500-000027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0" name="Text Box 78">
          <a:extLst>
            <a:ext uri="{FF2B5EF4-FFF2-40B4-BE49-F238E27FC236}">
              <a16:creationId xmlns:a16="http://schemas.microsoft.com/office/drawing/2014/main" id="{00000000-0008-0000-0500-000028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1" name="Text Box 79">
          <a:extLst>
            <a:ext uri="{FF2B5EF4-FFF2-40B4-BE49-F238E27FC236}">
              <a16:creationId xmlns:a16="http://schemas.microsoft.com/office/drawing/2014/main" id="{00000000-0008-0000-0500-000029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2" name="Text Box 19">
          <a:extLst>
            <a:ext uri="{FF2B5EF4-FFF2-40B4-BE49-F238E27FC236}">
              <a16:creationId xmlns:a16="http://schemas.microsoft.com/office/drawing/2014/main" id="{00000000-0008-0000-0500-00002A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3" name="Text Box 21">
          <a:extLst>
            <a:ext uri="{FF2B5EF4-FFF2-40B4-BE49-F238E27FC236}">
              <a16:creationId xmlns:a16="http://schemas.microsoft.com/office/drawing/2014/main" id="{00000000-0008-0000-0500-00002B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4" name="Text Box 23">
          <a:extLst>
            <a:ext uri="{FF2B5EF4-FFF2-40B4-BE49-F238E27FC236}">
              <a16:creationId xmlns:a16="http://schemas.microsoft.com/office/drawing/2014/main" id="{00000000-0008-0000-0500-00002C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5" name="Text Box 25">
          <a:extLst>
            <a:ext uri="{FF2B5EF4-FFF2-40B4-BE49-F238E27FC236}">
              <a16:creationId xmlns:a16="http://schemas.microsoft.com/office/drawing/2014/main" id="{00000000-0008-0000-0500-00002D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6" name="Text Box 27">
          <a:extLst>
            <a:ext uri="{FF2B5EF4-FFF2-40B4-BE49-F238E27FC236}">
              <a16:creationId xmlns:a16="http://schemas.microsoft.com/office/drawing/2014/main" id="{00000000-0008-0000-0500-00002E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7" name="Text Box 28">
          <a:extLst>
            <a:ext uri="{FF2B5EF4-FFF2-40B4-BE49-F238E27FC236}">
              <a16:creationId xmlns:a16="http://schemas.microsoft.com/office/drawing/2014/main" id="{00000000-0008-0000-0500-00002F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8" name="Text Box 29">
          <a:extLst>
            <a:ext uri="{FF2B5EF4-FFF2-40B4-BE49-F238E27FC236}">
              <a16:creationId xmlns:a16="http://schemas.microsoft.com/office/drawing/2014/main" id="{00000000-0008-0000-0500-000030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49" name="Text Box 33">
          <a:extLst>
            <a:ext uri="{FF2B5EF4-FFF2-40B4-BE49-F238E27FC236}">
              <a16:creationId xmlns:a16="http://schemas.microsoft.com/office/drawing/2014/main" id="{00000000-0008-0000-0500-000031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0" name="Text Box 35">
          <a:extLst>
            <a:ext uri="{FF2B5EF4-FFF2-40B4-BE49-F238E27FC236}">
              <a16:creationId xmlns:a16="http://schemas.microsoft.com/office/drawing/2014/main" id="{00000000-0008-0000-0500-000032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1" name="Text Box 36">
          <a:extLst>
            <a:ext uri="{FF2B5EF4-FFF2-40B4-BE49-F238E27FC236}">
              <a16:creationId xmlns:a16="http://schemas.microsoft.com/office/drawing/2014/main" id="{00000000-0008-0000-0500-000033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2" name="Text Box 38">
          <a:extLst>
            <a:ext uri="{FF2B5EF4-FFF2-40B4-BE49-F238E27FC236}">
              <a16:creationId xmlns:a16="http://schemas.microsoft.com/office/drawing/2014/main" id="{00000000-0008-0000-0500-000034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3" name="Text Box 39">
          <a:extLst>
            <a:ext uri="{FF2B5EF4-FFF2-40B4-BE49-F238E27FC236}">
              <a16:creationId xmlns:a16="http://schemas.microsoft.com/office/drawing/2014/main" id="{00000000-0008-0000-0500-000035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4" name="Text Box 40">
          <a:extLst>
            <a:ext uri="{FF2B5EF4-FFF2-40B4-BE49-F238E27FC236}">
              <a16:creationId xmlns:a16="http://schemas.microsoft.com/office/drawing/2014/main" id="{00000000-0008-0000-0500-000036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5" name="Text Box 41">
          <a:extLst>
            <a:ext uri="{FF2B5EF4-FFF2-40B4-BE49-F238E27FC236}">
              <a16:creationId xmlns:a16="http://schemas.microsoft.com/office/drawing/2014/main" id="{00000000-0008-0000-0500-000037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6" name="Text Box 42">
          <a:extLst>
            <a:ext uri="{FF2B5EF4-FFF2-40B4-BE49-F238E27FC236}">
              <a16:creationId xmlns:a16="http://schemas.microsoft.com/office/drawing/2014/main" id="{00000000-0008-0000-0500-000038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7" name="Text Box 46">
          <a:extLst>
            <a:ext uri="{FF2B5EF4-FFF2-40B4-BE49-F238E27FC236}">
              <a16:creationId xmlns:a16="http://schemas.microsoft.com/office/drawing/2014/main" id="{00000000-0008-0000-0500-000039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8" name="Text Box 50">
          <a:extLst>
            <a:ext uri="{FF2B5EF4-FFF2-40B4-BE49-F238E27FC236}">
              <a16:creationId xmlns:a16="http://schemas.microsoft.com/office/drawing/2014/main" id="{00000000-0008-0000-0500-00003A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59" name="Text Box 54">
          <a:extLst>
            <a:ext uri="{FF2B5EF4-FFF2-40B4-BE49-F238E27FC236}">
              <a16:creationId xmlns:a16="http://schemas.microsoft.com/office/drawing/2014/main" id="{00000000-0008-0000-0500-00003B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0" name="Text Box 58">
          <a:extLst>
            <a:ext uri="{FF2B5EF4-FFF2-40B4-BE49-F238E27FC236}">
              <a16:creationId xmlns:a16="http://schemas.microsoft.com/office/drawing/2014/main" id="{00000000-0008-0000-0500-00003C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1" name="Text Box 62">
          <a:extLst>
            <a:ext uri="{FF2B5EF4-FFF2-40B4-BE49-F238E27FC236}">
              <a16:creationId xmlns:a16="http://schemas.microsoft.com/office/drawing/2014/main" id="{00000000-0008-0000-0500-00003D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2" name="Text Box 63">
          <a:extLst>
            <a:ext uri="{FF2B5EF4-FFF2-40B4-BE49-F238E27FC236}">
              <a16:creationId xmlns:a16="http://schemas.microsoft.com/office/drawing/2014/main" id="{00000000-0008-0000-0500-00003E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3" name="Text Box 73">
          <a:extLst>
            <a:ext uri="{FF2B5EF4-FFF2-40B4-BE49-F238E27FC236}">
              <a16:creationId xmlns:a16="http://schemas.microsoft.com/office/drawing/2014/main" id="{00000000-0008-0000-0500-00003F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4" name="Text Box 74">
          <a:extLst>
            <a:ext uri="{FF2B5EF4-FFF2-40B4-BE49-F238E27FC236}">
              <a16:creationId xmlns:a16="http://schemas.microsoft.com/office/drawing/2014/main" id="{00000000-0008-0000-0500-000040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5" name="Text Box 75">
          <a:extLst>
            <a:ext uri="{FF2B5EF4-FFF2-40B4-BE49-F238E27FC236}">
              <a16:creationId xmlns:a16="http://schemas.microsoft.com/office/drawing/2014/main" id="{00000000-0008-0000-0500-000041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6" name="Text Box 76">
          <a:extLst>
            <a:ext uri="{FF2B5EF4-FFF2-40B4-BE49-F238E27FC236}">
              <a16:creationId xmlns:a16="http://schemas.microsoft.com/office/drawing/2014/main" id="{00000000-0008-0000-0500-000042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7" name="Text Box 77">
          <a:extLst>
            <a:ext uri="{FF2B5EF4-FFF2-40B4-BE49-F238E27FC236}">
              <a16:creationId xmlns:a16="http://schemas.microsoft.com/office/drawing/2014/main" id="{00000000-0008-0000-0500-000043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8" name="Text Box 78">
          <a:extLst>
            <a:ext uri="{FF2B5EF4-FFF2-40B4-BE49-F238E27FC236}">
              <a16:creationId xmlns:a16="http://schemas.microsoft.com/office/drawing/2014/main" id="{00000000-0008-0000-0500-000044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4350</xdr:row>
      <xdr:rowOff>0</xdr:rowOff>
    </xdr:from>
    <xdr:ext cx="184731" cy="264560"/>
    <xdr:sp macro="" textlink="">
      <xdr:nvSpPr>
        <xdr:cNvPr id="69" name="Text Box 79">
          <a:extLst>
            <a:ext uri="{FF2B5EF4-FFF2-40B4-BE49-F238E27FC236}">
              <a16:creationId xmlns:a16="http://schemas.microsoft.com/office/drawing/2014/main" id="{00000000-0008-0000-0500-000045000000}"/>
            </a:ext>
          </a:extLst>
        </xdr:cNvPr>
        <xdr:cNvSpPr txBox="1"/>
      </xdr:nvSpPr>
      <xdr:spPr>
        <a:xfrm>
          <a:off x="1390650"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0" name="Text Box 19">
          <a:extLst>
            <a:ext uri="{FF2B5EF4-FFF2-40B4-BE49-F238E27FC236}">
              <a16:creationId xmlns:a16="http://schemas.microsoft.com/office/drawing/2014/main" id="{00000000-0008-0000-0500-000046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1" name="Text Box 21">
          <a:extLst>
            <a:ext uri="{FF2B5EF4-FFF2-40B4-BE49-F238E27FC236}">
              <a16:creationId xmlns:a16="http://schemas.microsoft.com/office/drawing/2014/main" id="{00000000-0008-0000-0500-000047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2" name="Text Box 23">
          <a:extLst>
            <a:ext uri="{FF2B5EF4-FFF2-40B4-BE49-F238E27FC236}">
              <a16:creationId xmlns:a16="http://schemas.microsoft.com/office/drawing/2014/main" id="{00000000-0008-0000-0500-000048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3" name="Text Box 25">
          <a:extLst>
            <a:ext uri="{FF2B5EF4-FFF2-40B4-BE49-F238E27FC236}">
              <a16:creationId xmlns:a16="http://schemas.microsoft.com/office/drawing/2014/main" id="{00000000-0008-0000-0500-000049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4" name="Text Box 27">
          <a:extLst>
            <a:ext uri="{FF2B5EF4-FFF2-40B4-BE49-F238E27FC236}">
              <a16:creationId xmlns:a16="http://schemas.microsoft.com/office/drawing/2014/main" id="{00000000-0008-0000-0500-00004A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5" name="Text Box 28">
          <a:extLst>
            <a:ext uri="{FF2B5EF4-FFF2-40B4-BE49-F238E27FC236}">
              <a16:creationId xmlns:a16="http://schemas.microsoft.com/office/drawing/2014/main" id="{00000000-0008-0000-0500-00004B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6" name="Text Box 29">
          <a:extLst>
            <a:ext uri="{FF2B5EF4-FFF2-40B4-BE49-F238E27FC236}">
              <a16:creationId xmlns:a16="http://schemas.microsoft.com/office/drawing/2014/main" id="{00000000-0008-0000-0500-00004C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7" name="Text Box 33">
          <a:extLst>
            <a:ext uri="{FF2B5EF4-FFF2-40B4-BE49-F238E27FC236}">
              <a16:creationId xmlns:a16="http://schemas.microsoft.com/office/drawing/2014/main" id="{00000000-0008-0000-0500-00004D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8" name="Text Box 35">
          <a:extLst>
            <a:ext uri="{FF2B5EF4-FFF2-40B4-BE49-F238E27FC236}">
              <a16:creationId xmlns:a16="http://schemas.microsoft.com/office/drawing/2014/main" id="{00000000-0008-0000-0500-00004E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79" name="Text Box 36">
          <a:extLst>
            <a:ext uri="{FF2B5EF4-FFF2-40B4-BE49-F238E27FC236}">
              <a16:creationId xmlns:a16="http://schemas.microsoft.com/office/drawing/2014/main" id="{00000000-0008-0000-0500-00004F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0" name="Text Box 38">
          <a:extLst>
            <a:ext uri="{FF2B5EF4-FFF2-40B4-BE49-F238E27FC236}">
              <a16:creationId xmlns:a16="http://schemas.microsoft.com/office/drawing/2014/main" id="{00000000-0008-0000-0500-000050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1" name="Text Box 39">
          <a:extLst>
            <a:ext uri="{FF2B5EF4-FFF2-40B4-BE49-F238E27FC236}">
              <a16:creationId xmlns:a16="http://schemas.microsoft.com/office/drawing/2014/main" id="{00000000-0008-0000-0500-000051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2" name="Text Box 40">
          <a:extLst>
            <a:ext uri="{FF2B5EF4-FFF2-40B4-BE49-F238E27FC236}">
              <a16:creationId xmlns:a16="http://schemas.microsoft.com/office/drawing/2014/main" id="{00000000-0008-0000-0500-000052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3" name="Text Box 41">
          <a:extLst>
            <a:ext uri="{FF2B5EF4-FFF2-40B4-BE49-F238E27FC236}">
              <a16:creationId xmlns:a16="http://schemas.microsoft.com/office/drawing/2014/main" id="{00000000-0008-0000-0500-000053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4" name="Text Box 42">
          <a:extLst>
            <a:ext uri="{FF2B5EF4-FFF2-40B4-BE49-F238E27FC236}">
              <a16:creationId xmlns:a16="http://schemas.microsoft.com/office/drawing/2014/main" id="{00000000-0008-0000-0500-000054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5" name="Text Box 46">
          <a:extLst>
            <a:ext uri="{FF2B5EF4-FFF2-40B4-BE49-F238E27FC236}">
              <a16:creationId xmlns:a16="http://schemas.microsoft.com/office/drawing/2014/main" id="{00000000-0008-0000-0500-000055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6" name="Text Box 50">
          <a:extLst>
            <a:ext uri="{FF2B5EF4-FFF2-40B4-BE49-F238E27FC236}">
              <a16:creationId xmlns:a16="http://schemas.microsoft.com/office/drawing/2014/main" id="{00000000-0008-0000-0500-000056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7" name="Text Box 54">
          <a:extLst>
            <a:ext uri="{FF2B5EF4-FFF2-40B4-BE49-F238E27FC236}">
              <a16:creationId xmlns:a16="http://schemas.microsoft.com/office/drawing/2014/main" id="{00000000-0008-0000-0500-000057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8" name="Text Box 58">
          <a:extLst>
            <a:ext uri="{FF2B5EF4-FFF2-40B4-BE49-F238E27FC236}">
              <a16:creationId xmlns:a16="http://schemas.microsoft.com/office/drawing/2014/main" id="{00000000-0008-0000-0500-000058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89" name="Text Box 62">
          <a:extLst>
            <a:ext uri="{FF2B5EF4-FFF2-40B4-BE49-F238E27FC236}">
              <a16:creationId xmlns:a16="http://schemas.microsoft.com/office/drawing/2014/main" id="{00000000-0008-0000-0500-000059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0" name="Text Box 63">
          <a:extLst>
            <a:ext uri="{FF2B5EF4-FFF2-40B4-BE49-F238E27FC236}">
              <a16:creationId xmlns:a16="http://schemas.microsoft.com/office/drawing/2014/main" id="{00000000-0008-0000-0500-00005A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1" name="Text Box 73">
          <a:extLst>
            <a:ext uri="{FF2B5EF4-FFF2-40B4-BE49-F238E27FC236}">
              <a16:creationId xmlns:a16="http://schemas.microsoft.com/office/drawing/2014/main" id="{00000000-0008-0000-0500-00005B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2" name="Text Box 74">
          <a:extLst>
            <a:ext uri="{FF2B5EF4-FFF2-40B4-BE49-F238E27FC236}">
              <a16:creationId xmlns:a16="http://schemas.microsoft.com/office/drawing/2014/main" id="{00000000-0008-0000-0500-00005C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3" name="Text Box 75">
          <a:extLst>
            <a:ext uri="{FF2B5EF4-FFF2-40B4-BE49-F238E27FC236}">
              <a16:creationId xmlns:a16="http://schemas.microsoft.com/office/drawing/2014/main" id="{00000000-0008-0000-0500-00005D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4" name="Text Box 76">
          <a:extLst>
            <a:ext uri="{FF2B5EF4-FFF2-40B4-BE49-F238E27FC236}">
              <a16:creationId xmlns:a16="http://schemas.microsoft.com/office/drawing/2014/main" id="{00000000-0008-0000-0500-00005E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5" name="Text Box 77">
          <a:extLst>
            <a:ext uri="{FF2B5EF4-FFF2-40B4-BE49-F238E27FC236}">
              <a16:creationId xmlns:a16="http://schemas.microsoft.com/office/drawing/2014/main" id="{00000000-0008-0000-0500-00005F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6" name="Text Box 78">
          <a:extLst>
            <a:ext uri="{FF2B5EF4-FFF2-40B4-BE49-F238E27FC236}">
              <a16:creationId xmlns:a16="http://schemas.microsoft.com/office/drawing/2014/main" id="{00000000-0008-0000-0500-000060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4356</xdr:row>
      <xdr:rowOff>0</xdr:rowOff>
    </xdr:from>
    <xdr:ext cx="184731" cy="264560"/>
    <xdr:sp macro="" textlink="">
      <xdr:nvSpPr>
        <xdr:cNvPr id="97" name="Text Box 79">
          <a:extLst>
            <a:ext uri="{FF2B5EF4-FFF2-40B4-BE49-F238E27FC236}">
              <a16:creationId xmlns:a16="http://schemas.microsoft.com/office/drawing/2014/main" id="{00000000-0008-0000-0500-000061000000}"/>
            </a:ext>
          </a:extLst>
        </xdr:cNvPr>
        <xdr:cNvSpPr txBox="1"/>
      </xdr:nvSpPr>
      <xdr:spPr>
        <a:xfrm>
          <a:off x="1390650" y="288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98" name="Text Box 19">
          <a:extLst>
            <a:ext uri="{FF2B5EF4-FFF2-40B4-BE49-F238E27FC236}">
              <a16:creationId xmlns:a16="http://schemas.microsoft.com/office/drawing/2014/main" id="{00000000-0008-0000-0500-000062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99" name="Text Box 21">
          <a:extLst>
            <a:ext uri="{FF2B5EF4-FFF2-40B4-BE49-F238E27FC236}">
              <a16:creationId xmlns:a16="http://schemas.microsoft.com/office/drawing/2014/main" id="{00000000-0008-0000-0500-000063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0" name="Text Box 23">
          <a:extLst>
            <a:ext uri="{FF2B5EF4-FFF2-40B4-BE49-F238E27FC236}">
              <a16:creationId xmlns:a16="http://schemas.microsoft.com/office/drawing/2014/main" id="{00000000-0008-0000-0500-000064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1" name="Text Box 25">
          <a:extLst>
            <a:ext uri="{FF2B5EF4-FFF2-40B4-BE49-F238E27FC236}">
              <a16:creationId xmlns:a16="http://schemas.microsoft.com/office/drawing/2014/main" id="{00000000-0008-0000-0500-000065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2" name="Text Box 27">
          <a:extLst>
            <a:ext uri="{FF2B5EF4-FFF2-40B4-BE49-F238E27FC236}">
              <a16:creationId xmlns:a16="http://schemas.microsoft.com/office/drawing/2014/main" id="{00000000-0008-0000-0500-000066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3" name="Text Box 28">
          <a:extLst>
            <a:ext uri="{FF2B5EF4-FFF2-40B4-BE49-F238E27FC236}">
              <a16:creationId xmlns:a16="http://schemas.microsoft.com/office/drawing/2014/main" id="{00000000-0008-0000-0500-000067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4" name="Text Box 29">
          <a:extLst>
            <a:ext uri="{FF2B5EF4-FFF2-40B4-BE49-F238E27FC236}">
              <a16:creationId xmlns:a16="http://schemas.microsoft.com/office/drawing/2014/main" id="{00000000-0008-0000-0500-000068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5" name="Text Box 33">
          <a:extLst>
            <a:ext uri="{FF2B5EF4-FFF2-40B4-BE49-F238E27FC236}">
              <a16:creationId xmlns:a16="http://schemas.microsoft.com/office/drawing/2014/main" id="{00000000-0008-0000-0500-000069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6" name="Text Box 35">
          <a:extLst>
            <a:ext uri="{FF2B5EF4-FFF2-40B4-BE49-F238E27FC236}">
              <a16:creationId xmlns:a16="http://schemas.microsoft.com/office/drawing/2014/main" id="{00000000-0008-0000-0500-00006A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7" name="Text Box 36">
          <a:extLst>
            <a:ext uri="{FF2B5EF4-FFF2-40B4-BE49-F238E27FC236}">
              <a16:creationId xmlns:a16="http://schemas.microsoft.com/office/drawing/2014/main" id="{00000000-0008-0000-0500-00006B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8" name="Text Box 38">
          <a:extLst>
            <a:ext uri="{FF2B5EF4-FFF2-40B4-BE49-F238E27FC236}">
              <a16:creationId xmlns:a16="http://schemas.microsoft.com/office/drawing/2014/main" id="{00000000-0008-0000-0500-00006C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09" name="Text Box 39">
          <a:extLst>
            <a:ext uri="{FF2B5EF4-FFF2-40B4-BE49-F238E27FC236}">
              <a16:creationId xmlns:a16="http://schemas.microsoft.com/office/drawing/2014/main" id="{00000000-0008-0000-0500-00006D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0" name="Text Box 40">
          <a:extLst>
            <a:ext uri="{FF2B5EF4-FFF2-40B4-BE49-F238E27FC236}">
              <a16:creationId xmlns:a16="http://schemas.microsoft.com/office/drawing/2014/main" id="{00000000-0008-0000-0500-00006E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1" name="Text Box 41">
          <a:extLst>
            <a:ext uri="{FF2B5EF4-FFF2-40B4-BE49-F238E27FC236}">
              <a16:creationId xmlns:a16="http://schemas.microsoft.com/office/drawing/2014/main" id="{00000000-0008-0000-0500-00006F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2" name="Text Box 42">
          <a:extLst>
            <a:ext uri="{FF2B5EF4-FFF2-40B4-BE49-F238E27FC236}">
              <a16:creationId xmlns:a16="http://schemas.microsoft.com/office/drawing/2014/main" id="{00000000-0008-0000-0500-000070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3" name="Text Box 46">
          <a:extLst>
            <a:ext uri="{FF2B5EF4-FFF2-40B4-BE49-F238E27FC236}">
              <a16:creationId xmlns:a16="http://schemas.microsoft.com/office/drawing/2014/main" id="{00000000-0008-0000-0500-000071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4" name="Text Box 50">
          <a:extLst>
            <a:ext uri="{FF2B5EF4-FFF2-40B4-BE49-F238E27FC236}">
              <a16:creationId xmlns:a16="http://schemas.microsoft.com/office/drawing/2014/main" id="{00000000-0008-0000-0500-000072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5" name="Text Box 54">
          <a:extLst>
            <a:ext uri="{FF2B5EF4-FFF2-40B4-BE49-F238E27FC236}">
              <a16:creationId xmlns:a16="http://schemas.microsoft.com/office/drawing/2014/main" id="{00000000-0008-0000-0500-000073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6" name="Text Box 58">
          <a:extLst>
            <a:ext uri="{FF2B5EF4-FFF2-40B4-BE49-F238E27FC236}">
              <a16:creationId xmlns:a16="http://schemas.microsoft.com/office/drawing/2014/main" id="{00000000-0008-0000-0500-000074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7" name="Text Box 62">
          <a:extLst>
            <a:ext uri="{FF2B5EF4-FFF2-40B4-BE49-F238E27FC236}">
              <a16:creationId xmlns:a16="http://schemas.microsoft.com/office/drawing/2014/main" id="{00000000-0008-0000-0500-000075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8" name="Text Box 63">
          <a:extLst>
            <a:ext uri="{FF2B5EF4-FFF2-40B4-BE49-F238E27FC236}">
              <a16:creationId xmlns:a16="http://schemas.microsoft.com/office/drawing/2014/main" id="{00000000-0008-0000-0500-000076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19" name="Text Box 73">
          <a:extLst>
            <a:ext uri="{FF2B5EF4-FFF2-40B4-BE49-F238E27FC236}">
              <a16:creationId xmlns:a16="http://schemas.microsoft.com/office/drawing/2014/main" id="{00000000-0008-0000-0500-000077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20" name="Text Box 74">
          <a:extLst>
            <a:ext uri="{FF2B5EF4-FFF2-40B4-BE49-F238E27FC236}">
              <a16:creationId xmlns:a16="http://schemas.microsoft.com/office/drawing/2014/main" id="{00000000-0008-0000-0500-000078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21" name="Text Box 75">
          <a:extLst>
            <a:ext uri="{FF2B5EF4-FFF2-40B4-BE49-F238E27FC236}">
              <a16:creationId xmlns:a16="http://schemas.microsoft.com/office/drawing/2014/main" id="{00000000-0008-0000-0500-000079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22" name="Text Box 76">
          <a:extLst>
            <a:ext uri="{FF2B5EF4-FFF2-40B4-BE49-F238E27FC236}">
              <a16:creationId xmlns:a16="http://schemas.microsoft.com/office/drawing/2014/main" id="{00000000-0008-0000-0500-00007A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23" name="Text Box 77">
          <a:extLst>
            <a:ext uri="{FF2B5EF4-FFF2-40B4-BE49-F238E27FC236}">
              <a16:creationId xmlns:a16="http://schemas.microsoft.com/office/drawing/2014/main" id="{00000000-0008-0000-0500-00007B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24" name="Text Box 78">
          <a:extLst>
            <a:ext uri="{FF2B5EF4-FFF2-40B4-BE49-F238E27FC236}">
              <a16:creationId xmlns:a16="http://schemas.microsoft.com/office/drawing/2014/main" id="{00000000-0008-0000-0500-00007C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4369</xdr:row>
      <xdr:rowOff>0</xdr:rowOff>
    </xdr:from>
    <xdr:ext cx="184731" cy="264560"/>
    <xdr:sp macro="" textlink="">
      <xdr:nvSpPr>
        <xdr:cNvPr id="125" name="Text Box 79">
          <a:extLst>
            <a:ext uri="{FF2B5EF4-FFF2-40B4-BE49-F238E27FC236}">
              <a16:creationId xmlns:a16="http://schemas.microsoft.com/office/drawing/2014/main" id="{00000000-0008-0000-0500-00007D000000}"/>
            </a:ext>
          </a:extLst>
        </xdr:cNvPr>
        <xdr:cNvSpPr txBox="1"/>
      </xdr:nvSpPr>
      <xdr:spPr>
        <a:xfrm>
          <a:off x="1390650" y="399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26" name="Text Box 19">
          <a:extLst>
            <a:ext uri="{FF2B5EF4-FFF2-40B4-BE49-F238E27FC236}">
              <a16:creationId xmlns:a16="http://schemas.microsoft.com/office/drawing/2014/main" id="{00000000-0008-0000-0500-00007E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27" name="Text Box 21">
          <a:extLst>
            <a:ext uri="{FF2B5EF4-FFF2-40B4-BE49-F238E27FC236}">
              <a16:creationId xmlns:a16="http://schemas.microsoft.com/office/drawing/2014/main" id="{00000000-0008-0000-0500-00007F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28" name="Text Box 23">
          <a:extLst>
            <a:ext uri="{FF2B5EF4-FFF2-40B4-BE49-F238E27FC236}">
              <a16:creationId xmlns:a16="http://schemas.microsoft.com/office/drawing/2014/main" id="{00000000-0008-0000-0500-000080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29" name="Text Box 25">
          <a:extLst>
            <a:ext uri="{FF2B5EF4-FFF2-40B4-BE49-F238E27FC236}">
              <a16:creationId xmlns:a16="http://schemas.microsoft.com/office/drawing/2014/main" id="{00000000-0008-0000-0500-000081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0" name="Text Box 27">
          <a:extLst>
            <a:ext uri="{FF2B5EF4-FFF2-40B4-BE49-F238E27FC236}">
              <a16:creationId xmlns:a16="http://schemas.microsoft.com/office/drawing/2014/main" id="{00000000-0008-0000-0500-000082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1" name="Text Box 28">
          <a:extLst>
            <a:ext uri="{FF2B5EF4-FFF2-40B4-BE49-F238E27FC236}">
              <a16:creationId xmlns:a16="http://schemas.microsoft.com/office/drawing/2014/main" id="{00000000-0008-0000-0500-000083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2" name="Text Box 29">
          <a:extLst>
            <a:ext uri="{FF2B5EF4-FFF2-40B4-BE49-F238E27FC236}">
              <a16:creationId xmlns:a16="http://schemas.microsoft.com/office/drawing/2014/main" id="{00000000-0008-0000-0500-000084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3" name="Text Box 33">
          <a:extLst>
            <a:ext uri="{FF2B5EF4-FFF2-40B4-BE49-F238E27FC236}">
              <a16:creationId xmlns:a16="http://schemas.microsoft.com/office/drawing/2014/main" id="{00000000-0008-0000-0500-000085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4" name="Text Box 35">
          <a:extLst>
            <a:ext uri="{FF2B5EF4-FFF2-40B4-BE49-F238E27FC236}">
              <a16:creationId xmlns:a16="http://schemas.microsoft.com/office/drawing/2014/main" id="{00000000-0008-0000-0500-000086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5" name="Text Box 36">
          <a:extLst>
            <a:ext uri="{FF2B5EF4-FFF2-40B4-BE49-F238E27FC236}">
              <a16:creationId xmlns:a16="http://schemas.microsoft.com/office/drawing/2014/main" id="{00000000-0008-0000-0500-000087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6" name="Text Box 38">
          <a:extLst>
            <a:ext uri="{FF2B5EF4-FFF2-40B4-BE49-F238E27FC236}">
              <a16:creationId xmlns:a16="http://schemas.microsoft.com/office/drawing/2014/main" id="{00000000-0008-0000-0500-000088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7" name="Text Box 39">
          <a:extLst>
            <a:ext uri="{FF2B5EF4-FFF2-40B4-BE49-F238E27FC236}">
              <a16:creationId xmlns:a16="http://schemas.microsoft.com/office/drawing/2014/main" id="{00000000-0008-0000-0500-000089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8" name="Text Box 40">
          <a:extLst>
            <a:ext uri="{FF2B5EF4-FFF2-40B4-BE49-F238E27FC236}">
              <a16:creationId xmlns:a16="http://schemas.microsoft.com/office/drawing/2014/main" id="{00000000-0008-0000-0500-00008A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39" name="Text Box 41">
          <a:extLst>
            <a:ext uri="{FF2B5EF4-FFF2-40B4-BE49-F238E27FC236}">
              <a16:creationId xmlns:a16="http://schemas.microsoft.com/office/drawing/2014/main" id="{00000000-0008-0000-0500-00008B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0" name="Text Box 42">
          <a:extLst>
            <a:ext uri="{FF2B5EF4-FFF2-40B4-BE49-F238E27FC236}">
              <a16:creationId xmlns:a16="http://schemas.microsoft.com/office/drawing/2014/main" id="{00000000-0008-0000-0500-00008C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1" name="Text Box 46">
          <a:extLst>
            <a:ext uri="{FF2B5EF4-FFF2-40B4-BE49-F238E27FC236}">
              <a16:creationId xmlns:a16="http://schemas.microsoft.com/office/drawing/2014/main" id="{00000000-0008-0000-0500-00008D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2" name="Text Box 50">
          <a:extLst>
            <a:ext uri="{FF2B5EF4-FFF2-40B4-BE49-F238E27FC236}">
              <a16:creationId xmlns:a16="http://schemas.microsoft.com/office/drawing/2014/main" id="{00000000-0008-0000-0500-00008E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3" name="Text Box 54">
          <a:extLst>
            <a:ext uri="{FF2B5EF4-FFF2-40B4-BE49-F238E27FC236}">
              <a16:creationId xmlns:a16="http://schemas.microsoft.com/office/drawing/2014/main" id="{00000000-0008-0000-0500-00008F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4" name="Text Box 58">
          <a:extLst>
            <a:ext uri="{FF2B5EF4-FFF2-40B4-BE49-F238E27FC236}">
              <a16:creationId xmlns:a16="http://schemas.microsoft.com/office/drawing/2014/main" id="{00000000-0008-0000-0500-000090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5" name="Text Box 62">
          <a:extLst>
            <a:ext uri="{FF2B5EF4-FFF2-40B4-BE49-F238E27FC236}">
              <a16:creationId xmlns:a16="http://schemas.microsoft.com/office/drawing/2014/main" id="{00000000-0008-0000-0500-000091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6" name="Text Box 63">
          <a:extLst>
            <a:ext uri="{FF2B5EF4-FFF2-40B4-BE49-F238E27FC236}">
              <a16:creationId xmlns:a16="http://schemas.microsoft.com/office/drawing/2014/main" id="{00000000-0008-0000-0500-000092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7" name="Text Box 73">
          <a:extLst>
            <a:ext uri="{FF2B5EF4-FFF2-40B4-BE49-F238E27FC236}">
              <a16:creationId xmlns:a16="http://schemas.microsoft.com/office/drawing/2014/main" id="{00000000-0008-0000-0500-000093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8" name="Text Box 74">
          <a:extLst>
            <a:ext uri="{FF2B5EF4-FFF2-40B4-BE49-F238E27FC236}">
              <a16:creationId xmlns:a16="http://schemas.microsoft.com/office/drawing/2014/main" id="{00000000-0008-0000-0500-000094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49" name="Text Box 75">
          <a:extLst>
            <a:ext uri="{FF2B5EF4-FFF2-40B4-BE49-F238E27FC236}">
              <a16:creationId xmlns:a16="http://schemas.microsoft.com/office/drawing/2014/main" id="{00000000-0008-0000-0500-000095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0" name="Text Box 76">
          <a:extLst>
            <a:ext uri="{FF2B5EF4-FFF2-40B4-BE49-F238E27FC236}">
              <a16:creationId xmlns:a16="http://schemas.microsoft.com/office/drawing/2014/main" id="{00000000-0008-0000-0500-000096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1" name="Text Box 77">
          <a:extLst>
            <a:ext uri="{FF2B5EF4-FFF2-40B4-BE49-F238E27FC236}">
              <a16:creationId xmlns:a16="http://schemas.microsoft.com/office/drawing/2014/main" id="{00000000-0008-0000-0500-000097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2" name="Text Box 78">
          <a:extLst>
            <a:ext uri="{FF2B5EF4-FFF2-40B4-BE49-F238E27FC236}">
              <a16:creationId xmlns:a16="http://schemas.microsoft.com/office/drawing/2014/main" id="{00000000-0008-0000-0500-000098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3" name="Text Box 79">
          <a:extLst>
            <a:ext uri="{FF2B5EF4-FFF2-40B4-BE49-F238E27FC236}">
              <a16:creationId xmlns:a16="http://schemas.microsoft.com/office/drawing/2014/main" id="{00000000-0008-0000-0500-000099000000}"/>
            </a:ext>
          </a:extLst>
        </xdr:cNvPr>
        <xdr:cNvSpPr txBox="1"/>
      </xdr:nvSpPr>
      <xdr:spPr>
        <a:xfrm>
          <a:off x="8791575" y="5465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4" name="Text Box 19">
          <a:extLst>
            <a:ext uri="{FF2B5EF4-FFF2-40B4-BE49-F238E27FC236}">
              <a16:creationId xmlns:a16="http://schemas.microsoft.com/office/drawing/2014/main" id="{00000000-0008-0000-0500-00009A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5" name="Text Box 21">
          <a:extLst>
            <a:ext uri="{FF2B5EF4-FFF2-40B4-BE49-F238E27FC236}">
              <a16:creationId xmlns:a16="http://schemas.microsoft.com/office/drawing/2014/main" id="{00000000-0008-0000-0500-00009B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6" name="Text Box 23">
          <a:extLst>
            <a:ext uri="{FF2B5EF4-FFF2-40B4-BE49-F238E27FC236}">
              <a16:creationId xmlns:a16="http://schemas.microsoft.com/office/drawing/2014/main" id="{00000000-0008-0000-0500-00009C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7" name="Text Box 25">
          <a:extLst>
            <a:ext uri="{FF2B5EF4-FFF2-40B4-BE49-F238E27FC236}">
              <a16:creationId xmlns:a16="http://schemas.microsoft.com/office/drawing/2014/main" id="{00000000-0008-0000-0500-00009D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8" name="Text Box 27">
          <a:extLst>
            <a:ext uri="{FF2B5EF4-FFF2-40B4-BE49-F238E27FC236}">
              <a16:creationId xmlns:a16="http://schemas.microsoft.com/office/drawing/2014/main" id="{00000000-0008-0000-0500-00009E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59" name="Text Box 28">
          <a:extLst>
            <a:ext uri="{FF2B5EF4-FFF2-40B4-BE49-F238E27FC236}">
              <a16:creationId xmlns:a16="http://schemas.microsoft.com/office/drawing/2014/main" id="{00000000-0008-0000-0500-00009F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0" name="Text Box 29">
          <a:extLst>
            <a:ext uri="{FF2B5EF4-FFF2-40B4-BE49-F238E27FC236}">
              <a16:creationId xmlns:a16="http://schemas.microsoft.com/office/drawing/2014/main" id="{00000000-0008-0000-0500-0000A0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1" name="Text Box 33">
          <a:extLst>
            <a:ext uri="{FF2B5EF4-FFF2-40B4-BE49-F238E27FC236}">
              <a16:creationId xmlns:a16="http://schemas.microsoft.com/office/drawing/2014/main" id="{00000000-0008-0000-0500-0000A1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2" name="Text Box 35">
          <a:extLst>
            <a:ext uri="{FF2B5EF4-FFF2-40B4-BE49-F238E27FC236}">
              <a16:creationId xmlns:a16="http://schemas.microsoft.com/office/drawing/2014/main" id="{00000000-0008-0000-0500-0000A2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3" name="Text Box 36">
          <a:extLst>
            <a:ext uri="{FF2B5EF4-FFF2-40B4-BE49-F238E27FC236}">
              <a16:creationId xmlns:a16="http://schemas.microsoft.com/office/drawing/2014/main" id="{00000000-0008-0000-0500-0000A3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4" name="Text Box 38">
          <a:extLst>
            <a:ext uri="{FF2B5EF4-FFF2-40B4-BE49-F238E27FC236}">
              <a16:creationId xmlns:a16="http://schemas.microsoft.com/office/drawing/2014/main" id="{00000000-0008-0000-0500-0000A4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5" name="Text Box 39">
          <a:extLst>
            <a:ext uri="{FF2B5EF4-FFF2-40B4-BE49-F238E27FC236}">
              <a16:creationId xmlns:a16="http://schemas.microsoft.com/office/drawing/2014/main" id="{00000000-0008-0000-0500-0000A5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6" name="Text Box 40">
          <a:extLst>
            <a:ext uri="{FF2B5EF4-FFF2-40B4-BE49-F238E27FC236}">
              <a16:creationId xmlns:a16="http://schemas.microsoft.com/office/drawing/2014/main" id="{00000000-0008-0000-0500-0000A6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7" name="Text Box 41">
          <a:extLst>
            <a:ext uri="{FF2B5EF4-FFF2-40B4-BE49-F238E27FC236}">
              <a16:creationId xmlns:a16="http://schemas.microsoft.com/office/drawing/2014/main" id="{00000000-0008-0000-0500-0000A7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8" name="Text Box 42">
          <a:extLst>
            <a:ext uri="{FF2B5EF4-FFF2-40B4-BE49-F238E27FC236}">
              <a16:creationId xmlns:a16="http://schemas.microsoft.com/office/drawing/2014/main" id="{00000000-0008-0000-0500-0000A8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69" name="Text Box 46">
          <a:extLst>
            <a:ext uri="{FF2B5EF4-FFF2-40B4-BE49-F238E27FC236}">
              <a16:creationId xmlns:a16="http://schemas.microsoft.com/office/drawing/2014/main" id="{00000000-0008-0000-0500-0000A9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0" name="Text Box 50">
          <a:extLst>
            <a:ext uri="{FF2B5EF4-FFF2-40B4-BE49-F238E27FC236}">
              <a16:creationId xmlns:a16="http://schemas.microsoft.com/office/drawing/2014/main" id="{00000000-0008-0000-0500-0000AA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1" name="Text Box 54">
          <a:extLst>
            <a:ext uri="{FF2B5EF4-FFF2-40B4-BE49-F238E27FC236}">
              <a16:creationId xmlns:a16="http://schemas.microsoft.com/office/drawing/2014/main" id="{00000000-0008-0000-0500-0000AB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2" name="Text Box 58">
          <a:extLst>
            <a:ext uri="{FF2B5EF4-FFF2-40B4-BE49-F238E27FC236}">
              <a16:creationId xmlns:a16="http://schemas.microsoft.com/office/drawing/2014/main" id="{00000000-0008-0000-0500-0000AC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3" name="Text Box 62">
          <a:extLst>
            <a:ext uri="{FF2B5EF4-FFF2-40B4-BE49-F238E27FC236}">
              <a16:creationId xmlns:a16="http://schemas.microsoft.com/office/drawing/2014/main" id="{00000000-0008-0000-0500-0000AD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4" name="Text Box 63">
          <a:extLst>
            <a:ext uri="{FF2B5EF4-FFF2-40B4-BE49-F238E27FC236}">
              <a16:creationId xmlns:a16="http://schemas.microsoft.com/office/drawing/2014/main" id="{00000000-0008-0000-0500-0000AE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5" name="Text Box 73">
          <a:extLst>
            <a:ext uri="{FF2B5EF4-FFF2-40B4-BE49-F238E27FC236}">
              <a16:creationId xmlns:a16="http://schemas.microsoft.com/office/drawing/2014/main" id="{00000000-0008-0000-0500-0000AF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6" name="Text Box 74">
          <a:extLst>
            <a:ext uri="{FF2B5EF4-FFF2-40B4-BE49-F238E27FC236}">
              <a16:creationId xmlns:a16="http://schemas.microsoft.com/office/drawing/2014/main" id="{00000000-0008-0000-0500-0000B0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7" name="Text Box 75">
          <a:extLst>
            <a:ext uri="{FF2B5EF4-FFF2-40B4-BE49-F238E27FC236}">
              <a16:creationId xmlns:a16="http://schemas.microsoft.com/office/drawing/2014/main" id="{00000000-0008-0000-0500-0000B1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8" name="Text Box 76">
          <a:extLst>
            <a:ext uri="{FF2B5EF4-FFF2-40B4-BE49-F238E27FC236}">
              <a16:creationId xmlns:a16="http://schemas.microsoft.com/office/drawing/2014/main" id="{00000000-0008-0000-0500-0000B2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79" name="Text Box 77">
          <a:extLst>
            <a:ext uri="{FF2B5EF4-FFF2-40B4-BE49-F238E27FC236}">
              <a16:creationId xmlns:a16="http://schemas.microsoft.com/office/drawing/2014/main" id="{00000000-0008-0000-0500-0000B3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80" name="Text Box 78">
          <a:extLst>
            <a:ext uri="{FF2B5EF4-FFF2-40B4-BE49-F238E27FC236}">
              <a16:creationId xmlns:a16="http://schemas.microsoft.com/office/drawing/2014/main" id="{00000000-0008-0000-0500-0000B4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4373</xdr:row>
      <xdr:rowOff>0</xdr:rowOff>
    </xdr:from>
    <xdr:ext cx="184731" cy="264560"/>
    <xdr:sp macro="" textlink="">
      <xdr:nvSpPr>
        <xdr:cNvPr id="181" name="Text Box 79">
          <a:extLst>
            <a:ext uri="{FF2B5EF4-FFF2-40B4-BE49-F238E27FC236}">
              <a16:creationId xmlns:a16="http://schemas.microsoft.com/office/drawing/2014/main" id="{00000000-0008-0000-0500-0000B5000000}"/>
            </a:ext>
          </a:extLst>
        </xdr:cNvPr>
        <xdr:cNvSpPr txBox="1"/>
      </xdr:nvSpPr>
      <xdr:spPr>
        <a:xfrm>
          <a:off x="1390650" y="460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2" name="Text Box 19">
          <a:extLst>
            <a:ext uri="{FF2B5EF4-FFF2-40B4-BE49-F238E27FC236}">
              <a16:creationId xmlns:a16="http://schemas.microsoft.com/office/drawing/2014/main" id="{00000000-0008-0000-0500-0000B6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3" name="Text Box 21">
          <a:extLst>
            <a:ext uri="{FF2B5EF4-FFF2-40B4-BE49-F238E27FC236}">
              <a16:creationId xmlns:a16="http://schemas.microsoft.com/office/drawing/2014/main" id="{00000000-0008-0000-0500-0000B7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4" name="Text Box 23">
          <a:extLst>
            <a:ext uri="{FF2B5EF4-FFF2-40B4-BE49-F238E27FC236}">
              <a16:creationId xmlns:a16="http://schemas.microsoft.com/office/drawing/2014/main" id="{00000000-0008-0000-0500-0000B8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5" name="Text Box 25">
          <a:extLst>
            <a:ext uri="{FF2B5EF4-FFF2-40B4-BE49-F238E27FC236}">
              <a16:creationId xmlns:a16="http://schemas.microsoft.com/office/drawing/2014/main" id="{00000000-0008-0000-0500-0000B9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6" name="Text Box 27">
          <a:extLst>
            <a:ext uri="{FF2B5EF4-FFF2-40B4-BE49-F238E27FC236}">
              <a16:creationId xmlns:a16="http://schemas.microsoft.com/office/drawing/2014/main" id="{00000000-0008-0000-0500-0000BA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7" name="Text Box 28">
          <a:extLst>
            <a:ext uri="{FF2B5EF4-FFF2-40B4-BE49-F238E27FC236}">
              <a16:creationId xmlns:a16="http://schemas.microsoft.com/office/drawing/2014/main" id="{00000000-0008-0000-0500-0000BB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8" name="Text Box 29">
          <a:extLst>
            <a:ext uri="{FF2B5EF4-FFF2-40B4-BE49-F238E27FC236}">
              <a16:creationId xmlns:a16="http://schemas.microsoft.com/office/drawing/2014/main" id="{00000000-0008-0000-0500-0000BC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89" name="Text Box 33">
          <a:extLst>
            <a:ext uri="{FF2B5EF4-FFF2-40B4-BE49-F238E27FC236}">
              <a16:creationId xmlns:a16="http://schemas.microsoft.com/office/drawing/2014/main" id="{00000000-0008-0000-0500-0000BD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0" name="Text Box 35">
          <a:extLst>
            <a:ext uri="{FF2B5EF4-FFF2-40B4-BE49-F238E27FC236}">
              <a16:creationId xmlns:a16="http://schemas.microsoft.com/office/drawing/2014/main" id="{00000000-0008-0000-0500-0000BE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1" name="Text Box 36">
          <a:extLst>
            <a:ext uri="{FF2B5EF4-FFF2-40B4-BE49-F238E27FC236}">
              <a16:creationId xmlns:a16="http://schemas.microsoft.com/office/drawing/2014/main" id="{00000000-0008-0000-0500-0000BF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2" name="Text Box 38">
          <a:extLst>
            <a:ext uri="{FF2B5EF4-FFF2-40B4-BE49-F238E27FC236}">
              <a16:creationId xmlns:a16="http://schemas.microsoft.com/office/drawing/2014/main" id="{00000000-0008-0000-0500-0000C0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3" name="Text Box 39">
          <a:extLst>
            <a:ext uri="{FF2B5EF4-FFF2-40B4-BE49-F238E27FC236}">
              <a16:creationId xmlns:a16="http://schemas.microsoft.com/office/drawing/2014/main" id="{00000000-0008-0000-0500-0000C1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4" name="Text Box 40">
          <a:extLst>
            <a:ext uri="{FF2B5EF4-FFF2-40B4-BE49-F238E27FC236}">
              <a16:creationId xmlns:a16="http://schemas.microsoft.com/office/drawing/2014/main" id="{00000000-0008-0000-0500-0000C2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5" name="Text Box 41">
          <a:extLst>
            <a:ext uri="{FF2B5EF4-FFF2-40B4-BE49-F238E27FC236}">
              <a16:creationId xmlns:a16="http://schemas.microsoft.com/office/drawing/2014/main" id="{00000000-0008-0000-0500-0000C3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6" name="Text Box 42">
          <a:extLst>
            <a:ext uri="{FF2B5EF4-FFF2-40B4-BE49-F238E27FC236}">
              <a16:creationId xmlns:a16="http://schemas.microsoft.com/office/drawing/2014/main" id="{00000000-0008-0000-0500-0000C4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7" name="Text Box 46">
          <a:extLst>
            <a:ext uri="{FF2B5EF4-FFF2-40B4-BE49-F238E27FC236}">
              <a16:creationId xmlns:a16="http://schemas.microsoft.com/office/drawing/2014/main" id="{00000000-0008-0000-0500-0000C5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8" name="Text Box 50">
          <a:extLst>
            <a:ext uri="{FF2B5EF4-FFF2-40B4-BE49-F238E27FC236}">
              <a16:creationId xmlns:a16="http://schemas.microsoft.com/office/drawing/2014/main" id="{00000000-0008-0000-0500-0000C6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199" name="Text Box 54">
          <a:extLst>
            <a:ext uri="{FF2B5EF4-FFF2-40B4-BE49-F238E27FC236}">
              <a16:creationId xmlns:a16="http://schemas.microsoft.com/office/drawing/2014/main" id="{00000000-0008-0000-0500-0000C7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0" name="Text Box 58">
          <a:extLst>
            <a:ext uri="{FF2B5EF4-FFF2-40B4-BE49-F238E27FC236}">
              <a16:creationId xmlns:a16="http://schemas.microsoft.com/office/drawing/2014/main" id="{00000000-0008-0000-0500-0000C8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1" name="Text Box 62">
          <a:extLst>
            <a:ext uri="{FF2B5EF4-FFF2-40B4-BE49-F238E27FC236}">
              <a16:creationId xmlns:a16="http://schemas.microsoft.com/office/drawing/2014/main" id="{00000000-0008-0000-0500-0000C9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2" name="Text Box 63">
          <a:extLst>
            <a:ext uri="{FF2B5EF4-FFF2-40B4-BE49-F238E27FC236}">
              <a16:creationId xmlns:a16="http://schemas.microsoft.com/office/drawing/2014/main" id="{00000000-0008-0000-0500-0000CA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3" name="Text Box 73">
          <a:extLst>
            <a:ext uri="{FF2B5EF4-FFF2-40B4-BE49-F238E27FC236}">
              <a16:creationId xmlns:a16="http://schemas.microsoft.com/office/drawing/2014/main" id="{00000000-0008-0000-0500-0000CB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4" name="Text Box 74">
          <a:extLst>
            <a:ext uri="{FF2B5EF4-FFF2-40B4-BE49-F238E27FC236}">
              <a16:creationId xmlns:a16="http://schemas.microsoft.com/office/drawing/2014/main" id="{00000000-0008-0000-0500-0000CC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5" name="Text Box 75">
          <a:extLst>
            <a:ext uri="{FF2B5EF4-FFF2-40B4-BE49-F238E27FC236}">
              <a16:creationId xmlns:a16="http://schemas.microsoft.com/office/drawing/2014/main" id="{00000000-0008-0000-0500-0000CD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6" name="Text Box 76">
          <a:extLst>
            <a:ext uri="{FF2B5EF4-FFF2-40B4-BE49-F238E27FC236}">
              <a16:creationId xmlns:a16="http://schemas.microsoft.com/office/drawing/2014/main" id="{00000000-0008-0000-0500-0000CE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7" name="Text Box 77">
          <a:extLst>
            <a:ext uri="{FF2B5EF4-FFF2-40B4-BE49-F238E27FC236}">
              <a16:creationId xmlns:a16="http://schemas.microsoft.com/office/drawing/2014/main" id="{00000000-0008-0000-0500-0000CF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8" name="Text Box 78">
          <a:extLst>
            <a:ext uri="{FF2B5EF4-FFF2-40B4-BE49-F238E27FC236}">
              <a16:creationId xmlns:a16="http://schemas.microsoft.com/office/drawing/2014/main" id="{00000000-0008-0000-0500-0000D0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4379</xdr:row>
      <xdr:rowOff>0</xdr:rowOff>
    </xdr:from>
    <xdr:ext cx="184731" cy="264560"/>
    <xdr:sp macro="" textlink="">
      <xdr:nvSpPr>
        <xdr:cNvPr id="209" name="Text Box 79">
          <a:extLst>
            <a:ext uri="{FF2B5EF4-FFF2-40B4-BE49-F238E27FC236}">
              <a16:creationId xmlns:a16="http://schemas.microsoft.com/office/drawing/2014/main" id="{00000000-0008-0000-0500-0000D1000000}"/>
            </a:ext>
          </a:extLst>
        </xdr:cNvPr>
        <xdr:cNvSpPr txBox="1"/>
      </xdr:nvSpPr>
      <xdr:spPr>
        <a:xfrm>
          <a:off x="139065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0" name="Text Box 19">
          <a:extLst>
            <a:ext uri="{FF2B5EF4-FFF2-40B4-BE49-F238E27FC236}">
              <a16:creationId xmlns:a16="http://schemas.microsoft.com/office/drawing/2014/main" id="{00000000-0008-0000-0500-0000D2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1" name="Text Box 21">
          <a:extLst>
            <a:ext uri="{FF2B5EF4-FFF2-40B4-BE49-F238E27FC236}">
              <a16:creationId xmlns:a16="http://schemas.microsoft.com/office/drawing/2014/main" id="{00000000-0008-0000-0500-0000D3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2" name="Text Box 23">
          <a:extLst>
            <a:ext uri="{FF2B5EF4-FFF2-40B4-BE49-F238E27FC236}">
              <a16:creationId xmlns:a16="http://schemas.microsoft.com/office/drawing/2014/main" id="{00000000-0008-0000-0500-0000D4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3" name="Text Box 25">
          <a:extLst>
            <a:ext uri="{FF2B5EF4-FFF2-40B4-BE49-F238E27FC236}">
              <a16:creationId xmlns:a16="http://schemas.microsoft.com/office/drawing/2014/main" id="{00000000-0008-0000-0500-0000D5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4" name="Text Box 27">
          <a:extLst>
            <a:ext uri="{FF2B5EF4-FFF2-40B4-BE49-F238E27FC236}">
              <a16:creationId xmlns:a16="http://schemas.microsoft.com/office/drawing/2014/main" id="{00000000-0008-0000-0500-0000D6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5" name="Text Box 28">
          <a:extLst>
            <a:ext uri="{FF2B5EF4-FFF2-40B4-BE49-F238E27FC236}">
              <a16:creationId xmlns:a16="http://schemas.microsoft.com/office/drawing/2014/main" id="{00000000-0008-0000-0500-0000D7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6" name="Text Box 29">
          <a:extLst>
            <a:ext uri="{FF2B5EF4-FFF2-40B4-BE49-F238E27FC236}">
              <a16:creationId xmlns:a16="http://schemas.microsoft.com/office/drawing/2014/main" id="{00000000-0008-0000-0500-0000D8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7" name="Text Box 33">
          <a:extLst>
            <a:ext uri="{FF2B5EF4-FFF2-40B4-BE49-F238E27FC236}">
              <a16:creationId xmlns:a16="http://schemas.microsoft.com/office/drawing/2014/main" id="{00000000-0008-0000-0500-0000D9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8" name="Text Box 35">
          <a:extLst>
            <a:ext uri="{FF2B5EF4-FFF2-40B4-BE49-F238E27FC236}">
              <a16:creationId xmlns:a16="http://schemas.microsoft.com/office/drawing/2014/main" id="{00000000-0008-0000-0500-0000DA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19" name="Text Box 36">
          <a:extLst>
            <a:ext uri="{FF2B5EF4-FFF2-40B4-BE49-F238E27FC236}">
              <a16:creationId xmlns:a16="http://schemas.microsoft.com/office/drawing/2014/main" id="{00000000-0008-0000-0500-0000DB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0" name="Text Box 38">
          <a:extLst>
            <a:ext uri="{FF2B5EF4-FFF2-40B4-BE49-F238E27FC236}">
              <a16:creationId xmlns:a16="http://schemas.microsoft.com/office/drawing/2014/main" id="{00000000-0008-0000-0500-0000DC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1" name="Text Box 39">
          <a:extLst>
            <a:ext uri="{FF2B5EF4-FFF2-40B4-BE49-F238E27FC236}">
              <a16:creationId xmlns:a16="http://schemas.microsoft.com/office/drawing/2014/main" id="{00000000-0008-0000-0500-0000DD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2" name="Text Box 40">
          <a:extLst>
            <a:ext uri="{FF2B5EF4-FFF2-40B4-BE49-F238E27FC236}">
              <a16:creationId xmlns:a16="http://schemas.microsoft.com/office/drawing/2014/main" id="{00000000-0008-0000-0500-0000DE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3" name="Text Box 41">
          <a:extLst>
            <a:ext uri="{FF2B5EF4-FFF2-40B4-BE49-F238E27FC236}">
              <a16:creationId xmlns:a16="http://schemas.microsoft.com/office/drawing/2014/main" id="{00000000-0008-0000-0500-0000DF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4" name="Text Box 42">
          <a:extLst>
            <a:ext uri="{FF2B5EF4-FFF2-40B4-BE49-F238E27FC236}">
              <a16:creationId xmlns:a16="http://schemas.microsoft.com/office/drawing/2014/main" id="{00000000-0008-0000-0500-0000E0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5" name="Text Box 46">
          <a:extLst>
            <a:ext uri="{FF2B5EF4-FFF2-40B4-BE49-F238E27FC236}">
              <a16:creationId xmlns:a16="http://schemas.microsoft.com/office/drawing/2014/main" id="{00000000-0008-0000-0500-0000E1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6" name="Text Box 50">
          <a:extLst>
            <a:ext uri="{FF2B5EF4-FFF2-40B4-BE49-F238E27FC236}">
              <a16:creationId xmlns:a16="http://schemas.microsoft.com/office/drawing/2014/main" id="{00000000-0008-0000-0500-0000E2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7" name="Text Box 54">
          <a:extLst>
            <a:ext uri="{FF2B5EF4-FFF2-40B4-BE49-F238E27FC236}">
              <a16:creationId xmlns:a16="http://schemas.microsoft.com/office/drawing/2014/main" id="{00000000-0008-0000-0500-0000E3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8" name="Text Box 58">
          <a:extLst>
            <a:ext uri="{FF2B5EF4-FFF2-40B4-BE49-F238E27FC236}">
              <a16:creationId xmlns:a16="http://schemas.microsoft.com/office/drawing/2014/main" id="{00000000-0008-0000-0500-0000E4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29" name="Text Box 62">
          <a:extLst>
            <a:ext uri="{FF2B5EF4-FFF2-40B4-BE49-F238E27FC236}">
              <a16:creationId xmlns:a16="http://schemas.microsoft.com/office/drawing/2014/main" id="{00000000-0008-0000-0500-0000E5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0" name="Text Box 63">
          <a:extLst>
            <a:ext uri="{FF2B5EF4-FFF2-40B4-BE49-F238E27FC236}">
              <a16:creationId xmlns:a16="http://schemas.microsoft.com/office/drawing/2014/main" id="{00000000-0008-0000-0500-0000E6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1" name="Text Box 73">
          <a:extLst>
            <a:ext uri="{FF2B5EF4-FFF2-40B4-BE49-F238E27FC236}">
              <a16:creationId xmlns:a16="http://schemas.microsoft.com/office/drawing/2014/main" id="{00000000-0008-0000-0500-0000E7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2" name="Text Box 74">
          <a:extLst>
            <a:ext uri="{FF2B5EF4-FFF2-40B4-BE49-F238E27FC236}">
              <a16:creationId xmlns:a16="http://schemas.microsoft.com/office/drawing/2014/main" id="{00000000-0008-0000-0500-0000E8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3" name="Text Box 75">
          <a:extLst>
            <a:ext uri="{FF2B5EF4-FFF2-40B4-BE49-F238E27FC236}">
              <a16:creationId xmlns:a16="http://schemas.microsoft.com/office/drawing/2014/main" id="{00000000-0008-0000-0500-0000E9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4" name="Text Box 76">
          <a:extLst>
            <a:ext uri="{FF2B5EF4-FFF2-40B4-BE49-F238E27FC236}">
              <a16:creationId xmlns:a16="http://schemas.microsoft.com/office/drawing/2014/main" id="{00000000-0008-0000-0500-0000EA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5" name="Text Box 77">
          <a:extLst>
            <a:ext uri="{FF2B5EF4-FFF2-40B4-BE49-F238E27FC236}">
              <a16:creationId xmlns:a16="http://schemas.microsoft.com/office/drawing/2014/main" id="{00000000-0008-0000-0500-0000EB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6" name="Text Box 78">
          <a:extLst>
            <a:ext uri="{FF2B5EF4-FFF2-40B4-BE49-F238E27FC236}">
              <a16:creationId xmlns:a16="http://schemas.microsoft.com/office/drawing/2014/main" id="{00000000-0008-0000-0500-0000EC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4383</xdr:row>
      <xdr:rowOff>0</xdr:rowOff>
    </xdr:from>
    <xdr:ext cx="184731" cy="264560"/>
    <xdr:sp macro="" textlink="">
      <xdr:nvSpPr>
        <xdr:cNvPr id="237" name="Text Box 79">
          <a:extLst>
            <a:ext uri="{FF2B5EF4-FFF2-40B4-BE49-F238E27FC236}">
              <a16:creationId xmlns:a16="http://schemas.microsoft.com/office/drawing/2014/main" id="{00000000-0008-0000-0500-0000ED000000}"/>
            </a:ext>
          </a:extLst>
        </xdr:cNvPr>
        <xdr:cNvSpPr txBox="1"/>
      </xdr:nvSpPr>
      <xdr:spPr>
        <a:xfrm>
          <a:off x="8791575" y="54722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38" name="Text Box 19">
          <a:extLst>
            <a:ext uri="{FF2B5EF4-FFF2-40B4-BE49-F238E27FC236}">
              <a16:creationId xmlns:a16="http://schemas.microsoft.com/office/drawing/2014/main" id="{00000000-0008-0000-0500-0000EE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39" name="Text Box 21">
          <a:extLst>
            <a:ext uri="{FF2B5EF4-FFF2-40B4-BE49-F238E27FC236}">
              <a16:creationId xmlns:a16="http://schemas.microsoft.com/office/drawing/2014/main" id="{00000000-0008-0000-0500-0000EF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0" name="Text Box 23">
          <a:extLst>
            <a:ext uri="{FF2B5EF4-FFF2-40B4-BE49-F238E27FC236}">
              <a16:creationId xmlns:a16="http://schemas.microsoft.com/office/drawing/2014/main" id="{00000000-0008-0000-0500-0000F0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1" name="Text Box 25">
          <a:extLst>
            <a:ext uri="{FF2B5EF4-FFF2-40B4-BE49-F238E27FC236}">
              <a16:creationId xmlns:a16="http://schemas.microsoft.com/office/drawing/2014/main" id="{00000000-0008-0000-0500-0000F1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2" name="Text Box 27">
          <a:extLst>
            <a:ext uri="{FF2B5EF4-FFF2-40B4-BE49-F238E27FC236}">
              <a16:creationId xmlns:a16="http://schemas.microsoft.com/office/drawing/2014/main" id="{00000000-0008-0000-0500-0000F2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3" name="Text Box 28">
          <a:extLst>
            <a:ext uri="{FF2B5EF4-FFF2-40B4-BE49-F238E27FC236}">
              <a16:creationId xmlns:a16="http://schemas.microsoft.com/office/drawing/2014/main" id="{00000000-0008-0000-0500-0000F3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4" name="Text Box 29">
          <a:extLst>
            <a:ext uri="{FF2B5EF4-FFF2-40B4-BE49-F238E27FC236}">
              <a16:creationId xmlns:a16="http://schemas.microsoft.com/office/drawing/2014/main" id="{00000000-0008-0000-0500-0000F4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5" name="Text Box 33">
          <a:extLst>
            <a:ext uri="{FF2B5EF4-FFF2-40B4-BE49-F238E27FC236}">
              <a16:creationId xmlns:a16="http://schemas.microsoft.com/office/drawing/2014/main" id="{00000000-0008-0000-0500-0000F5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6" name="Text Box 35">
          <a:extLst>
            <a:ext uri="{FF2B5EF4-FFF2-40B4-BE49-F238E27FC236}">
              <a16:creationId xmlns:a16="http://schemas.microsoft.com/office/drawing/2014/main" id="{00000000-0008-0000-0500-0000F6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7" name="Text Box 36">
          <a:extLst>
            <a:ext uri="{FF2B5EF4-FFF2-40B4-BE49-F238E27FC236}">
              <a16:creationId xmlns:a16="http://schemas.microsoft.com/office/drawing/2014/main" id="{00000000-0008-0000-0500-0000F7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8" name="Text Box 38">
          <a:extLst>
            <a:ext uri="{FF2B5EF4-FFF2-40B4-BE49-F238E27FC236}">
              <a16:creationId xmlns:a16="http://schemas.microsoft.com/office/drawing/2014/main" id="{00000000-0008-0000-0500-0000F8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49" name="Text Box 39">
          <a:extLst>
            <a:ext uri="{FF2B5EF4-FFF2-40B4-BE49-F238E27FC236}">
              <a16:creationId xmlns:a16="http://schemas.microsoft.com/office/drawing/2014/main" id="{00000000-0008-0000-0500-0000F9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0" name="Text Box 40">
          <a:extLst>
            <a:ext uri="{FF2B5EF4-FFF2-40B4-BE49-F238E27FC236}">
              <a16:creationId xmlns:a16="http://schemas.microsoft.com/office/drawing/2014/main" id="{00000000-0008-0000-0500-0000FA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1" name="Text Box 41">
          <a:extLst>
            <a:ext uri="{FF2B5EF4-FFF2-40B4-BE49-F238E27FC236}">
              <a16:creationId xmlns:a16="http://schemas.microsoft.com/office/drawing/2014/main" id="{00000000-0008-0000-0500-0000FB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2" name="Text Box 42">
          <a:extLst>
            <a:ext uri="{FF2B5EF4-FFF2-40B4-BE49-F238E27FC236}">
              <a16:creationId xmlns:a16="http://schemas.microsoft.com/office/drawing/2014/main" id="{00000000-0008-0000-0500-0000FC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3" name="Text Box 46">
          <a:extLst>
            <a:ext uri="{FF2B5EF4-FFF2-40B4-BE49-F238E27FC236}">
              <a16:creationId xmlns:a16="http://schemas.microsoft.com/office/drawing/2014/main" id="{00000000-0008-0000-0500-0000FD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4" name="Text Box 50">
          <a:extLst>
            <a:ext uri="{FF2B5EF4-FFF2-40B4-BE49-F238E27FC236}">
              <a16:creationId xmlns:a16="http://schemas.microsoft.com/office/drawing/2014/main" id="{00000000-0008-0000-0500-0000FE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5" name="Text Box 54">
          <a:extLst>
            <a:ext uri="{FF2B5EF4-FFF2-40B4-BE49-F238E27FC236}">
              <a16:creationId xmlns:a16="http://schemas.microsoft.com/office/drawing/2014/main" id="{00000000-0008-0000-0500-0000FF00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6" name="Text Box 58">
          <a:extLst>
            <a:ext uri="{FF2B5EF4-FFF2-40B4-BE49-F238E27FC236}">
              <a16:creationId xmlns:a16="http://schemas.microsoft.com/office/drawing/2014/main" id="{00000000-0008-0000-0500-000000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7" name="Text Box 62">
          <a:extLst>
            <a:ext uri="{FF2B5EF4-FFF2-40B4-BE49-F238E27FC236}">
              <a16:creationId xmlns:a16="http://schemas.microsoft.com/office/drawing/2014/main" id="{00000000-0008-0000-0500-000001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8" name="Text Box 63">
          <a:extLst>
            <a:ext uri="{FF2B5EF4-FFF2-40B4-BE49-F238E27FC236}">
              <a16:creationId xmlns:a16="http://schemas.microsoft.com/office/drawing/2014/main" id="{00000000-0008-0000-0500-000002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59" name="Text Box 73">
          <a:extLst>
            <a:ext uri="{FF2B5EF4-FFF2-40B4-BE49-F238E27FC236}">
              <a16:creationId xmlns:a16="http://schemas.microsoft.com/office/drawing/2014/main" id="{00000000-0008-0000-0500-000003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60" name="Text Box 74">
          <a:extLst>
            <a:ext uri="{FF2B5EF4-FFF2-40B4-BE49-F238E27FC236}">
              <a16:creationId xmlns:a16="http://schemas.microsoft.com/office/drawing/2014/main" id="{00000000-0008-0000-0500-000004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61" name="Text Box 75">
          <a:extLst>
            <a:ext uri="{FF2B5EF4-FFF2-40B4-BE49-F238E27FC236}">
              <a16:creationId xmlns:a16="http://schemas.microsoft.com/office/drawing/2014/main" id="{00000000-0008-0000-0500-000005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62" name="Text Box 76">
          <a:extLst>
            <a:ext uri="{FF2B5EF4-FFF2-40B4-BE49-F238E27FC236}">
              <a16:creationId xmlns:a16="http://schemas.microsoft.com/office/drawing/2014/main" id="{00000000-0008-0000-0500-000006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63" name="Text Box 77">
          <a:extLst>
            <a:ext uri="{FF2B5EF4-FFF2-40B4-BE49-F238E27FC236}">
              <a16:creationId xmlns:a16="http://schemas.microsoft.com/office/drawing/2014/main" id="{00000000-0008-0000-0500-000007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64" name="Text Box 78">
          <a:extLst>
            <a:ext uri="{FF2B5EF4-FFF2-40B4-BE49-F238E27FC236}">
              <a16:creationId xmlns:a16="http://schemas.microsoft.com/office/drawing/2014/main" id="{00000000-0008-0000-0500-000008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4391</xdr:row>
      <xdr:rowOff>0</xdr:rowOff>
    </xdr:from>
    <xdr:ext cx="184731" cy="264560"/>
    <xdr:sp macro="" textlink="">
      <xdr:nvSpPr>
        <xdr:cNvPr id="265" name="Text Box 79">
          <a:extLst>
            <a:ext uri="{FF2B5EF4-FFF2-40B4-BE49-F238E27FC236}">
              <a16:creationId xmlns:a16="http://schemas.microsoft.com/office/drawing/2014/main" id="{00000000-0008-0000-0500-000009010000}"/>
            </a:ext>
          </a:extLst>
        </xdr:cNvPr>
        <xdr:cNvSpPr txBox="1"/>
      </xdr:nvSpPr>
      <xdr:spPr>
        <a:xfrm>
          <a:off x="139065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66" name="Text Box 19">
          <a:extLst>
            <a:ext uri="{FF2B5EF4-FFF2-40B4-BE49-F238E27FC236}">
              <a16:creationId xmlns:a16="http://schemas.microsoft.com/office/drawing/2014/main" id="{00000000-0008-0000-0500-00000A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67" name="Text Box 21">
          <a:extLst>
            <a:ext uri="{FF2B5EF4-FFF2-40B4-BE49-F238E27FC236}">
              <a16:creationId xmlns:a16="http://schemas.microsoft.com/office/drawing/2014/main" id="{00000000-0008-0000-0500-00000B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68" name="Text Box 23">
          <a:extLst>
            <a:ext uri="{FF2B5EF4-FFF2-40B4-BE49-F238E27FC236}">
              <a16:creationId xmlns:a16="http://schemas.microsoft.com/office/drawing/2014/main" id="{00000000-0008-0000-0500-00000C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69" name="Text Box 25">
          <a:extLst>
            <a:ext uri="{FF2B5EF4-FFF2-40B4-BE49-F238E27FC236}">
              <a16:creationId xmlns:a16="http://schemas.microsoft.com/office/drawing/2014/main" id="{00000000-0008-0000-0500-00000D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0" name="Text Box 27">
          <a:extLst>
            <a:ext uri="{FF2B5EF4-FFF2-40B4-BE49-F238E27FC236}">
              <a16:creationId xmlns:a16="http://schemas.microsoft.com/office/drawing/2014/main" id="{00000000-0008-0000-0500-00000E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1" name="Text Box 28">
          <a:extLst>
            <a:ext uri="{FF2B5EF4-FFF2-40B4-BE49-F238E27FC236}">
              <a16:creationId xmlns:a16="http://schemas.microsoft.com/office/drawing/2014/main" id="{00000000-0008-0000-0500-00000F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2" name="Text Box 29">
          <a:extLst>
            <a:ext uri="{FF2B5EF4-FFF2-40B4-BE49-F238E27FC236}">
              <a16:creationId xmlns:a16="http://schemas.microsoft.com/office/drawing/2014/main" id="{00000000-0008-0000-0500-000010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3" name="Text Box 33">
          <a:extLst>
            <a:ext uri="{FF2B5EF4-FFF2-40B4-BE49-F238E27FC236}">
              <a16:creationId xmlns:a16="http://schemas.microsoft.com/office/drawing/2014/main" id="{00000000-0008-0000-0500-000011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4" name="Text Box 35">
          <a:extLst>
            <a:ext uri="{FF2B5EF4-FFF2-40B4-BE49-F238E27FC236}">
              <a16:creationId xmlns:a16="http://schemas.microsoft.com/office/drawing/2014/main" id="{00000000-0008-0000-0500-000012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5" name="Text Box 36">
          <a:extLst>
            <a:ext uri="{FF2B5EF4-FFF2-40B4-BE49-F238E27FC236}">
              <a16:creationId xmlns:a16="http://schemas.microsoft.com/office/drawing/2014/main" id="{00000000-0008-0000-0500-000013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6" name="Text Box 38">
          <a:extLst>
            <a:ext uri="{FF2B5EF4-FFF2-40B4-BE49-F238E27FC236}">
              <a16:creationId xmlns:a16="http://schemas.microsoft.com/office/drawing/2014/main" id="{00000000-0008-0000-0500-000014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7" name="Text Box 39">
          <a:extLst>
            <a:ext uri="{FF2B5EF4-FFF2-40B4-BE49-F238E27FC236}">
              <a16:creationId xmlns:a16="http://schemas.microsoft.com/office/drawing/2014/main" id="{00000000-0008-0000-0500-000015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8" name="Text Box 40">
          <a:extLst>
            <a:ext uri="{FF2B5EF4-FFF2-40B4-BE49-F238E27FC236}">
              <a16:creationId xmlns:a16="http://schemas.microsoft.com/office/drawing/2014/main" id="{00000000-0008-0000-0500-000016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79" name="Text Box 41">
          <a:extLst>
            <a:ext uri="{FF2B5EF4-FFF2-40B4-BE49-F238E27FC236}">
              <a16:creationId xmlns:a16="http://schemas.microsoft.com/office/drawing/2014/main" id="{00000000-0008-0000-0500-000017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0" name="Text Box 42">
          <a:extLst>
            <a:ext uri="{FF2B5EF4-FFF2-40B4-BE49-F238E27FC236}">
              <a16:creationId xmlns:a16="http://schemas.microsoft.com/office/drawing/2014/main" id="{00000000-0008-0000-0500-000018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1" name="Text Box 46">
          <a:extLst>
            <a:ext uri="{FF2B5EF4-FFF2-40B4-BE49-F238E27FC236}">
              <a16:creationId xmlns:a16="http://schemas.microsoft.com/office/drawing/2014/main" id="{00000000-0008-0000-0500-000019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2" name="Text Box 50">
          <a:extLst>
            <a:ext uri="{FF2B5EF4-FFF2-40B4-BE49-F238E27FC236}">
              <a16:creationId xmlns:a16="http://schemas.microsoft.com/office/drawing/2014/main" id="{00000000-0008-0000-0500-00001A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3" name="Text Box 54">
          <a:extLst>
            <a:ext uri="{FF2B5EF4-FFF2-40B4-BE49-F238E27FC236}">
              <a16:creationId xmlns:a16="http://schemas.microsoft.com/office/drawing/2014/main" id="{00000000-0008-0000-0500-00001B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4" name="Text Box 58">
          <a:extLst>
            <a:ext uri="{FF2B5EF4-FFF2-40B4-BE49-F238E27FC236}">
              <a16:creationId xmlns:a16="http://schemas.microsoft.com/office/drawing/2014/main" id="{00000000-0008-0000-0500-00001C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5" name="Text Box 62">
          <a:extLst>
            <a:ext uri="{FF2B5EF4-FFF2-40B4-BE49-F238E27FC236}">
              <a16:creationId xmlns:a16="http://schemas.microsoft.com/office/drawing/2014/main" id="{00000000-0008-0000-0500-00001D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6" name="Text Box 63">
          <a:extLst>
            <a:ext uri="{FF2B5EF4-FFF2-40B4-BE49-F238E27FC236}">
              <a16:creationId xmlns:a16="http://schemas.microsoft.com/office/drawing/2014/main" id="{00000000-0008-0000-0500-00001E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7" name="Text Box 73">
          <a:extLst>
            <a:ext uri="{FF2B5EF4-FFF2-40B4-BE49-F238E27FC236}">
              <a16:creationId xmlns:a16="http://schemas.microsoft.com/office/drawing/2014/main" id="{00000000-0008-0000-0500-00001F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8" name="Text Box 74">
          <a:extLst>
            <a:ext uri="{FF2B5EF4-FFF2-40B4-BE49-F238E27FC236}">
              <a16:creationId xmlns:a16="http://schemas.microsoft.com/office/drawing/2014/main" id="{00000000-0008-0000-0500-000020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89" name="Text Box 75">
          <a:extLst>
            <a:ext uri="{FF2B5EF4-FFF2-40B4-BE49-F238E27FC236}">
              <a16:creationId xmlns:a16="http://schemas.microsoft.com/office/drawing/2014/main" id="{00000000-0008-0000-0500-000021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90" name="Text Box 76">
          <a:extLst>
            <a:ext uri="{FF2B5EF4-FFF2-40B4-BE49-F238E27FC236}">
              <a16:creationId xmlns:a16="http://schemas.microsoft.com/office/drawing/2014/main" id="{00000000-0008-0000-0500-000022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91" name="Text Box 77">
          <a:extLst>
            <a:ext uri="{FF2B5EF4-FFF2-40B4-BE49-F238E27FC236}">
              <a16:creationId xmlns:a16="http://schemas.microsoft.com/office/drawing/2014/main" id="{00000000-0008-0000-0500-000023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92" name="Text Box 78">
          <a:extLst>
            <a:ext uri="{FF2B5EF4-FFF2-40B4-BE49-F238E27FC236}">
              <a16:creationId xmlns:a16="http://schemas.microsoft.com/office/drawing/2014/main" id="{00000000-0008-0000-0500-000024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4395</xdr:row>
      <xdr:rowOff>0</xdr:rowOff>
    </xdr:from>
    <xdr:ext cx="184731" cy="264560"/>
    <xdr:sp macro="" textlink="">
      <xdr:nvSpPr>
        <xdr:cNvPr id="293" name="Text Box 79">
          <a:extLst>
            <a:ext uri="{FF2B5EF4-FFF2-40B4-BE49-F238E27FC236}">
              <a16:creationId xmlns:a16="http://schemas.microsoft.com/office/drawing/2014/main" id="{00000000-0008-0000-0500-000025010000}"/>
            </a:ext>
          </a:extLst>
        </xdr:cNvPr>
        <xdr:cNvSpPr txBox="1"/>
      </xdr:nvSpPr>
      <xdr:spPr>
        <a:xfrm>
          <a:off x="8791575" y="5495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294" name="Text Box 19">
          <a:extLst>
            <a:ext uri="{FF2B5EF4-FFF2-40B4-BE49-F238E27FC236}">
              <a16:creationId xmlns:a16="http://schemas.microsoft.com/office/drawing/2014/main" id="{00000000-0008-0000-0500-000026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295" name="Text Box 21">
          <a:extLst>
            <a:ext uri="{FF2B5EF4-FFF2-40B4-BE49-F238E27FC236}">
              <a16:creationId xmlns:a16="http://schemas.microsoft.com/office/drawing/2014/main" id="{00000000-0008-0000-0500-000027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296" name="Text Box 23">
          <a:extLst>
            <a:ext uri="{FF2B5EF4-FFF2-40B4-BE49-F238E27FC236}">
              <a16:creationId xmlns:a16="http://schemas.microsoft.com/office/drawing/2014/main" id="{00000000-0008-0000-0500-000028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297" name="Text Box 25">
          <a:extLst>
            <a:ext uri="{FF2B5EF4-FFF2-40B4-BE49-F238E27FC236}">
              <a16:creationId xmlns:a16="http://schemas.microsoft.com/office/drawing/2014/main" id="{00000000-0008-0000-0500-000029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298" name="Text Box 27">
          <a:extLst>
            <a:ext uri="{FF2B5EF4-FFF2-40B4-BE49-F238E27FC236}">
              <a16:creationId xmlns:a16="http://schemas.microsoft.com/office/drawing/2014/main" id="{00000000-0008-0000-0500-00002A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299" name="Text Box 28">
          <a:extLst>
            <a:ext uri="{FF2B5EF4-FFF2-40B4-BE49-F238E27FC236}">
              <a16:creationId xmlns:a16="http://schemas.microsoft.com/office/drawing/2014/main" id="{00000000-0008-0000-0500-00002B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0" name="Text Box 29">
          <a:extLst>
            <a:ext uri="{FF2B5EF4-FFF2-40B4-BE49-F238E27FC236}">
              <a16:creationId xmlns:a16="http://schemas.microsoft.com/office/drawing/2014/main" id="{00000000-0008-0000-0500-00002C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1" name="Text Box 33">
          <a:extLst>
            <a:ext uri="{FF2B5EF4-FFF2-40B4-BE49-F238E27FC236}">
              <a16:creationId xmlns:a16="http://schemas.microsoft.com/office/drawing/2014/main" id="{00000000-0008-0000-0500-00002D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2" name="Text Box 35">
          <a:extLst>
            <a:ext uri="{FF2B5EF4-FFF2-40B4-BE49-F238E27FC236}">
              <a16:creationId xmlns:a16="http://schemas.microsoft.com/office/drawing/2014/main" id="{00000000-0008-0000-0500-00002E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3" name="Text Box 36">
          <a:extLst>
            <a:ext uri="{FF2B5EF4-FFF2-40B4-BE49-F238E27FC236}">
              <a16:creationId xmlns:a16="http://schemas.microsoft.com/office/drawing/2014/main" id="{00000000-0008-0000-0500-00002F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4" name="Text Box 38">
          <a:extLst>
            <a:ext uri="{FF2B5EF4-FFF2-40B4-BE49-F238E27FC236}">
              <a16:creationId xmlns:a16="http://schemas.microsoft.com/office/drawing/2014/main" id="{00000000-0008-0000-0500-000030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5" name="Text Box 39">
          <a:extLst>
            <a:ext uri="{FF2B5EF4-FFF2-40B4-BE49-F238E27FC236}">
              <a16:creationId xmlns:a16="http://schemas.microsoft.com/office/drawing/2014/main" id="{00000000-0008-0000-0500-000031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6" name="Text Box 40">
          <a:extLst>
            <a:ext uri="{FF2B5EF4-FFF2-40B4-BE49-F238E27FC236}">
              <a16:creationId xmlns:a16="http://schemas.microsoft.com/office/drawing/2014/main" id="{00000000-0008-0000-0500-000032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7" name="Text Box 41">
          <a:extLst>
            <a:ext uri="{FF2B5EF4-FFF2-40B4-BE49-F238E27FC236}">
              <a16:creationId xmlns:a16="http://schemas.microsoft.com/office/drawing/2014/main" id="{00000000-0008-0000-0500-000033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8" name="Text Box 42">
          <a:extLst>
            <a:ext uri="{FF2B5EF4-FFF2-40B4-BE49-F238E27FC236}">
              <a16:creationId xmlns:a16="http://schemas.microsoft.com/office/drawing/2014/main" id="{00000000-0008-0000-0500-000034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09" name="Text Box 46">
          <a:extLst>
            <a:ext uri="{FF2B5EF4-FFF2-40B4-BE49-F238E27FC236}">
              <a16:creationId xmlns:a16="http://schemas.microsoft.com/office/drawing/2014/main" id="{00000000-0008-0000-0500-000035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0" name="Text Box 50">
          <a:extLst>
            <a:ext uri="{FF2B5EF4-FFF2-40B4-BE49-F238E27FC236}">
              <a16:creationId xmlns:a16="http://schemas.microsoft.com/office/drawing/2014/main" id="{00000000-0008-0000-0500-000036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1" name="Text Box 54">
          <a:extLst>
            <a:ext uri="{FF2B5EF4-FFF2-40B4-BE49-F238E27FC236}">
              <a16:creationId xmlns:a16="http://schemas.microsoft.com/office/drawing/2014/main" id="{00000000-0008-0000-0500-000037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2" name="Text Box 58">
          <a:extLst>
            <a:ext uri="{FF2B5EF4-FFF2-40B4-BE49-F238E27FC236}">
              <a16:creationId xmlns:a16="http://schemas.microsoft.com/office/drawing/2014/main" id="{00000000-0008-0000-0500-000038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3" name="Text Box 62">
          <a:extLst>
            <a:ext uri="{FF2B5EF4-FFF2-40B4-BE49-F238E27FC236}">
              <a16:creationId xmlns:a16="http://schemas.microsoft.com/office/drawing/2014/main" id="{00000000-0008-0000-0500-000039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4" name="Text Box 63">
          <a:extLst>
            <a:ext uri="{FF2B5EF4-FFF2-40B4-BE49-F238E27FC236}">
              <a16:creationId xmlns:a16="http://schemas.microsoft.com/office/drawing/2014/main" id="{00000000-0008-0000-0500-00003A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5" name="Text Box 73">
          <a:extLst>
            <a:ext uri="{FF2B5EF4-FFF2-40B4-BE49-F238E27FC236}">
              <a16:creationId xmlns:a16="http://schemas.microsoft.com/office/drawing/2014/main" id="{00000000-0008-0000-0500-00003B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6" name="Text Box 74">
          <a:extLst>
            <a:ext uri="{FF2B5EF4-FFF2-40B4-BE49-F238E27FC236}">
              <a16:creationId xmlns:a16="http://schemas.microsoft.com/office/drawing/2014/main" id="{00000000-0008-0000-0500-00003C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7" name="Text Box 75">
          <a:extLst>
            <a:ext uri="{FF2B5EF4-FFF2-40B4-BE49-F238E27FC236}">
              <a16:creationId xmlns:a16="http://schemas.microsoft.com/office/drawing/2014/main" id="{00000000-0008-0000-0500-00003D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8" name="Text Box 76">
          <a:extLst>
            <a:ext uri="{FF2B5EF4-FFF2-40B4-BE49-F238E27FC236}">
              <a16:creationId xmlns:a16="http://schemas.microsoft.com/office/drawing/2014/main" id="{00000000-0008-0000-0500-00003E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19" name="Text Box 77">
          <a:extLst>
            <a:ext uri="{FF2B5EF4-FFF2-40B4-BE49-F238E27FC236}">
              <a16:creationId xmlns:a16="http://schemas.microsoft.com/office/drawing/2014/main" id="{00000000-0008-0000-0500-00003F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20" name="Text Box 78">
          <a:extLst>
            <a:ext uri="{FF2B5EF4-FFF2-40B4-BE49-F238E27FC236}">
              <a16:creationId xmlns:a16="http://schemas.microsoft.com/office/drawing/2014/main" id="{00000000-0008-0000-0500-000040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676275</xdr:colOff>
      <xdr:row>4363</xdr:row>
      <xdr:rowOff>0</xdr:rowOff>
    </xdr:from>
    <xdr:ext cx="184731" cy="264560"/>
    <xdr:sp macro="" textlink="">
      <xdr:nvSpPr>
        <xdr:cNvPr id="321" name="Text Box 79">
          <a:extLst>
            <a:ext uri="{FF2B5EF4-FFF2-40B4-BE49-F238E27FC236}">
              <a16:creationId xmlns:a16="http://schemas.microsoft.com/office/drawing/2014/main" id="{00000000-0008-0000-0500-000041010000}"/>
            </a:ext>
          </a:extLst>
        </xdr:cNvPr>
        <xdr:cNvSpPr txBox="1"/>
      </xdr:nvSpPr>
      <xdr:spPr>
        <a:xfrm>
          <a:off x="8804275" y="558694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nl-BE"/>
        </a:p>
      </xdr:txBody>
    </xdr:sp>
    <xdr:clientData/>
  </xdr:oneCellAnchor>
  <xdr:oneCellAnchor>
    <xdr:from>
      <xdr:col>3</xdr:col>
      <xdr:colOff>680720</xdr:colOff>
      <xdr:row>3068</xdr:row>
      <xdr:rowOff>0</xdr:rowOff>
    </xdr:from>
    <xdr:ext cx="184731" cy="264560"/>
    <xdr:sp macro="" textlink="">
      <xdr:nvSpPr>
        <xdr:cNvPr id="322" name="TextBox 321">
          <a:extLst>
            <a:ext uri="{FF2B5EF4-FFF2-40B4-BE49-F238E27FC236}">
              <a16:creationId xmlns:a16="http://schemas.microsoft.com/office/drawing/2014/main" id="{00000000-0008-0000-0500-000042010000}"/>
            </a:ext>
          </a:extLst>
        </xdr:cNvPr>
        <xdr:cNvSpPr txBox="1"/>
      </xdr:nvSpPr>
      <xdr:spPr>
        <a:xfrm>
          <a:off x="10251440" y="39303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3068</xdr:row>
      <xdr:rowOff>0</xdr:rowOff>
    </xdr:from>
    <xdr:ext cx="184731" cy="264560"/>
    <xdr:sp macro="" textlink="">
      <xdr:nvSpPr>
        <xdr:cNvPr id="323" name="Text Box 20">
          <a:extLst>
            <a:ext uri="{FF2B5EF4-FFF2-40B4-BE49-F238E27FC236}">
              <a16:creationId xmlns:a16="http://schemas.microsoft.com/office/drawing/2014/main" id="{00000000-0008-0000-0500-000043010000}"/>
            </a:ext>
          </a:extLst>
        </xdr:cNvPr>
        <xdr:cNvSpPr txBox="1"/>
      </xdr:nvSpPr>
      <xdr:spPr>
        <a:xfrm>
          <a:off x="10251440" y="39303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3068</xdr:row>
      <xdr:rowOff>0</xdr:rowOff>
    </xdr:from>
    <xdr:ext cx="184731" cy="264560"/>
    <xdr:sp macro="" textlink="">
      <xdr:nvSpPr>
        <xdr:cNvPr id="324" name="Text Box 24">
          <a:extLst>
            <a:ext uri="{FF2B5EF4-FFF2-40B4-BE49-F238E27FC236}">
              <a16:creationId xmlns:a16="http://schemas.microsoft.com/office/drawing/2014/main" id="{00000000-0008-0000-0500-000044010000}"/>
            </a:ext>
          </a:extLst>
        </xdr:cNvPr>
        <xdr:cNvSpPr txBox="1"/>
      </xdr:nvSpPr>
      <xdr:spPr>
        <a:xfrm>
          <a:off x="10251440" y="39303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3090</xdr:row>
      <xdr:rowOff>0</xdr:rowOff>
    </xdr:from>
    <xdr:ext cx="184731" cy="264560"/>
    <xdr:sp macro="" textlink="">
      <xdr:nvSpPr>
        <xdr:cNvPr id="325" name="TextBox 324">
          <a:extLst>
            <a:ext uri="{FF2B5EF4-FFF2-40B4-BE49-F238E27FC236}">
              <a16:creationId xmlns:a16="http://schemas.microsoft.com/office/drawing/2014/main" id="{00000000-0008-0000-0500-000045010000}"/>
            </a:ext>
          </a:extLst>
        </xdr:cNvPr>
        <xdr:cNvSpPr txBox="1"/>
      </xdr:nvSpPr>
      <xdr:spPr>
        <a:xfrm>
          <a:off x="9054253" y="350663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3090</xdr:row>
      <xdr:rowOff>0</xdr:rowOff>
    </xdr:from>
    <xdr:ext cx="184731" cy="264560"/>
    <xdr:sp macro="" textlink="">
      <xdr:nvSpPr>
        <xdr:cNvPr id="326" name="Text Box 20">
          <a:extLst>
            <a:ext uri="{FF2B5EF4-FFF2-40B4-BE49-F238E27FC236}">
              <a16:creationId xmlns:a16="http://schemas.microsoft.com/office/drawing/2014/main" id="{00000000-0008-0000-0500-000046010000}"/>
            </a:ext>
          </a:extLst>
        </xdr:cNvPr>
        <xdr:cNvSpPr txBox="1"/>
      </xdr:nvSpPr>
      <xdr:spPr>
        <a:xfrm>
          <a:off x="9054253" y="350663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680720</xdr:colOff>
      <xdr:row>3090</xdr:row>
      <xdr:rowOff>0</xdr:rowOff>
    </xdr:from>
    <xdr:ext cx="184731" cy="264560"/>
    <xdr:sp macro="" textlink="">
      <xdr:nvSpPr>
        <xdr:cNvPr id="327" name="Text Box 24">
          <a:extLst>
            <a:ext uri="{FF2B5EF4-FFF2-40B4-BE49-F238E27FC236}">
              <a16:creationId xmlns:a16="http://schemas.microsoft.com/office/drawing/2014/main" id="{00000000-0008-0000-0500-000047010000}"/>
            </a:ext>
          </a:extLst>
        </xdr:cNvPr>
        <xdr:cNvSpPr txBox="1"/>
      </xdr:nvSpPr>
      <xdr:spPr>
        <a:xfrm>
          <a:off x="9054253" y="350663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9"/>
  <sheetViews>
    <sheetView zoomScale="80" zoomScaleNormal="80" workbookViewId="0">
      <pane ySplit="2" topLeftCell="A12" activePane="bottomLeft" state="frozen"/>
      <selection pane="bottomLeft" activeCell="E7" sqref="E7"/>
    </sheetView>
  </sheetViews>
  <sheetFormatPr defaultColWidth="8.88671875" defaultRowHeight="13.2" x14ac:dyDescent="0.25"/>
  <cols>
    <col min="1" max="1" width="53.33203125" style="157" customWidth="1"/>
    <col min="2" max="2" width="100" style="157" customWidth="1"/>
    <col min="3" max="3" width="19" style="157" customWidth="1"/>
    <col min="4" max="4" width="17.44140625" style="157" customWidth="1"/>
    <col min="5" max="5" width="58.44140625" style="157" customWidth="1"/>
    <col min="6" max="16384" width="8.88671875" style="157"/>
  </cols>
  <sheetData>
    <row r="1" spans="1:4" ht="57" customHeight="1" x14ac:dyDescent="0.25">
      <c r="A1" s="314" t="s">
        <v>2710</v>
      </c>
      <c r="B1" s="315"/>
      <c r="C1" s="315"/>
      <c r="D1" s="315"/>
    </row>
    <row r="2" spans="1:4" ht="22.8" x14ac:dyDescent="0.4">
      <c r="A2" s="184" t="s">
        <v>150</v>
      </c>
      <c r="B2" s="185" t="s">
        <v>151</v>
      </c>
      <c r="C2" s="316" t="s">
        <v>1724</v>
      </c>
      <c r="D2" s="316"/>
    </row>
    <row r="3" spans="1:4" ht="15.6" x14ac:dyDescent="0.3">
      <c r="A3" s="186"/>
      <c r="B3" s="186"/>
      <c r="C3" s="186"/>
      <c r="D3" s="186"/>
    </row>
    <row r="4" spans="1:4" ht="15.6" x14ac:dyDescent="0.3">
      <c r="A4" s="186" t="s">
        <v>3677</v>
      </c>
      <c r="B4" s="186" t="s">
        <v>134</v>
      </c>
      <c r="C4" s="288" t="s">
        <v>1722</v>
      </c>
      <c r="D4" s="288" t="s">
        <v>1723</v>
      </c>
    </row>
    <row r="5" spans="1:4" ht="15.6" x14ac:dyDescent="0.3">
      <c r="A5" s="186"/>
      <c r="B5" s="186" t="s">
        <v>135</v>
      </c>
      <c r="C5" s="288" t="s">
        <v>1722</v>
      </c>
      <c r="D5" s="288" t="s">
        <v>1723</v>
      </c>
    </row>
    <row r="6" spans="1:4" ht="15.6" x14ac:dyDescent="0.3">
      <c r="A6" s="186"/>
      <c r="B6" s="186" t="s">
        <v>146</v>
      </c>
      <c r="C6" s="288" t="s">
        <v>1722</v>
      </c>
      <c r="D6" s="288" t="s">
        <v>1723</v>
      </c>
    </row>
    <row r="7" spans="1:4" ht="15.6" x14ac:dyDescent="0.3">
      <c r="A7" s="186"/>
      <c r="B7" s="186" t="s">
        <v>136</v>
      </c>
      <c r="C7" s="288" t="s">
        <v>1722</v>
      </c>
      <c r="D7" s="191"/>
    </row>
    <row r="8" spans="1:4" ht="15.6" x14ac:dyDescent="0.3">
      <c r="A8" s="186"/>
      <c r="B8" s="186" t="s">
        <v>137</v>
      </c>
      <c r="C8" s="288" t="s">
        <v>1722</v>
      </c>
      <c r="D8" s="288" t="s">
        <v>1723</v>
      </c>
    </row>
    <row r="9" spans="1:4" ht="15.6" x14ac:dyDescent="0.3">
      <c r="A9" s="186"/>
      <c r="B9" s="186" t="s">
        <v>138</v>
      </c>
      <c r="C9" s="288" t="s">
        <v>1722</v>
      </c>
      <c r="D9" s="286"/>
    </row>
    <row r="10" spans="1:4" ht="15.6" x14ac:dyDescent="0.3">
      <c r="A10" s="186"/>
      <c r="B10" s="186" t="s">
        <v>139</v>
      </c>
      <c r="C10" s="288" t="s">
        <v>1722</v>
      </c>
      <c r="D10" s="288" t="s">
        <v>1723</v>
      </c>
    </row>
    <row r="11" spans="1:4" ht="15.6" x14ac:dyDescent="0.3">
      <c r="A11" s="186"/>
      <c r="B11" s="186"/>
      <c r="C11" s="191"/>
      <c r="D11" s="191"/>
    </row>
    <row r="12" spans="1:4" ht="15.6" x14ac:dyDescent="0.3">
      <c r="A12" s="186" t="s">
        <v>3678</v>
      </c>
      <c r="B12" s="186" t="s">
        <v>141</v>
      </c>
      <c r="C12" s="288" t="s">
        <v>1722</v>
      </c>
      <c r="D12" s="191"/>
    </row>
    <row r="13" spans="1:4" ht="15.6" x14ac:dyDescent="0.3">
      <c r="A13" s="186"/>
      <c r="B13" s="186" t="s">
        <v>142</v>
      </c>
      <c r="C13" s="288" t="s">
        <v>1722</v>
      </c>
      <c r="D13" s="191"/>
    </row>
    <row r="14" spans="1:4" ht="15.6" x14ac:dyDescent="0.3">
      <c r="A14" s="186"/>
      <c r="B14" s="186" t="s">
        <v>3654</v>
      </c>
      <c r="C14" s="288" t="s">
        <v>1722</v>
      </c>
      <c r="D14" s="191"/>
    </row>
    <row r="15" spans="1:4" ht="15.6" x14ac:dyDescent="0.3">
      <c r="A15" s="186"/>
      <c r="B15" s="186" t="s">
        <v>3655</v>
      </c>
      <c r="C15" s="288" t="s">
        <v>1722</v>
      </c>
      <c r="D15" s="191"/>
    </row>
    <row r="16" spans="1:4" ht="15.6" x14ac:dyDescent="0.3">
      <c r="A16" s="186"/>
      <c r="B16" s="186" t="s">
        <v>1516</v>
      </c>
      <c r="C16" s="288" t="s">
        <v>1722</v>
      </c>
      <c r="D16" s="191"/>
    </row>
    <row r="17" spans="1:4" ht="15.6" x14ac:dyDescent="0.3">
      <c r="A17" s="186"/>
      <c r="B17" s="186" t="s">
        <v>148</v>
      </c>
      <c r="C17" s="288" t="s">
        <v>1722</v>
      </c>
      <c r="D17" s="191"/>
    </row>
    <row r="18" spans="1:4" ht="15.6" x14ac:dyDescent="0.3">
      <c r="A18" s="186"/>
      <c r="B18" s="186" t="s">
        <v>149</v>
      </c>
      <c r="C18" s="288" t="s">
        <v>1722</v>
      </c>
      <c r="D18" s="191"/>
    </row>
    <row r="19" spans="1:4" ht="15.6" x14ac:dyDescent="0.3">
      <c r="A19" s="186"/>
      <c r="B19" s="186" t="s">
        <v>3729</v>
      </c>
      <c r="C19" s="288" t="s">
        <v>1722</v>
      </c>
      <c r="D19" s="191"/>
    </row>
    <row r="20" spans="1:4" ht="15.6" x14ac:dyDescent="0.3">
      <c r="A20" s="186"/>
      <c r="B20" s="186"/>
      <c r="C20" s="191"/>
      <c r="D20" s="287"/>
    </row>
    <row r="21" spans="1:4" ht="15.6" x14ac:dyDescent="0.3">
      <c r="A21" s="186" t="s">
        <v>3725</v>
      </c>
      <c r="B21" s="186" t="s">
        <v>3656</v>
      </c>
      <c r="C21" s="288" t="s">
        <v>1722</v>
      </c>
      <c r="D21" s="287"/>
    </row>
    <row r="22" spans="1:4" ht="15.6" x14ac:dyDescent="0.3">
      <c r="A22" s="186"/>
      <c r="B22" s="186" t="s">
        <v>3657</v>
      </c>
      <c r="C22" s="288" t="s">
        <v>1722</v>
      </c>
      <c r="D22" s="287"/>
    </row>
    <row r="23" spans="1:4" ht="15.6" x14ac:dyDescent="0.3">
      <c r="A23" s="186"/>
      <c r="B23" s="186" t="s">
        <v>3658</v>
      </c>
      <c r="C23" s="288" t="s">
        <v>1722</v>
      </c>
      <c r="D23" s="287"/>
    </row>
    <row r="24" spans="1:4" ht="15.6" x14ac:dyDescent="0.3">
      <c r="A24" s="186"/>
      <c r="B24" s="186" t="s">
        <v>3659</v>
      </c>
      <c r="C24" s="288" t="s">
        <v>1722</v>
      </c>
      <c r="D24" s="287"/>
    </row>
    <row r="25" spans="1:4" ht="15.6" x14ac:dyDescent="0.3">
      <c r="A25" s="186"/>
      <c r="B25" s="186" t="s">
        <v>3660</v>
      </c>
      <c r="C25" s="288" t="s">
        <v>1722</v>
      </c>
      <c r="D25" s="287"/>
    </row>
    <row r="26" spans="1:4" ht="15.6" x14ac:dyDescent="0.3">
      <c r="A26" s="186"/>
      <c r="B26" s="186" t="s">
        <v>3727</v>
      </c>
      <c r="C26" s="288" t="s">
        <v>1722</v>
      </c>
      <c r="D26" s="287"/>
    </row>
    <row r="27" spans="1:4" ht="15.6" x14ac:dyDescent="0.3">
      <c r="A27" s="186"/>
      <c r="B27" s="186" t="s">
        <v>3728</v>
      </c>
      <c r="C27" s="288" t="s">
        <v>1722</v>
      </c>
      <c r="D27" s="287"/>
    </row>
    <row r="28" spans="1:4" ht="15.6" x14ac:dyDescent="0.3">
      <c r="A28" s="186"/>
      <c r="B28" s="186" t="s">
        <v>3661</v>
      </c>
      <c r="C28" s="288" t="s">
        <v>1722</v>
      </c>
      <c r="D28" s="287"/>
    </row>
    <row r="29" spans="1:4" ht="15.6" x14ac:dyDescent="0.3">
      <c r="A29" s="186"/>
      <c r="B29" s="186" t="s">
        <v>3662</v>
      </c>
      <c r="C29" s="288" t="s">
        <v>1722</v>
      </c>
      <c r="D29" s="287"/>
    </row>
    <row r="30" spans="1:4" ht="15.6" x14ac:dyDescent="0.3">
      <c r="A30" s="186"/>
      <c r="B30" s="186"/>
      <c r="C30" s="187"/>
      <c r="D30" s="189"/>
    </row>
    <row r="31" spans="1:4" ht="15.6" x14ac:dyDescent="0.3">
      <c r="A31" s="186" t="s">
        <v>3663</v>
      </c>
      <c r="B31" s="186" t="s">
        <v>3822</v>
      </c>
      <c r="C31" s="288" t="s">
        <v>1722</v>
      </c>
      <c r="D31" s="186"/>
    </row>
    <row r="32" spans="1:4" ht="15.6" x14ac:dyDescent="0.3">
      <c r="A32" s="186"/>
      <c r="B32" s="186" t="s">
        <v>3664</v>
      </c>
      <c r="C32" s="288" t="s">
        <v>1722</v>
      </c>
      <c r="D32" s="186"/>
    </row>
    <row r="33" spans="1:4" ht="15.6" x14ac:dyDescent="0.3">
      <c r="A33" s="186"/>
      <c r="B33" s="186" t="s">
        <v>3665</v>
      </c>
      <c r="C33" s="288" t="s">
        <v>1722</v>
      </c>
      <c r="D33" s="186"/>
    </row>
    <row r="34" spans="1:4" ht="15.6" x14ac:dyDescent="0.3">
      <c r="A34" s="186"/>
      <c r="B34" s="186" t="s">
        <v>3666</v>
      </c>
      <c r="C34" s="288" t="s">
        <v>1722</v>
      </c>
      <c r="D34" s="186"/>
    </row>
    <row r="35" spans="1:4" ht="15.6" x14ac:dyDescent="0.3">
      <c r="A35" s="186"/>
      <c r="B35" s="186" t="s">
        <v>3667</v>
      </c>
      <c r="C35" s="288" t="s">
        <v>1722</v>
      </c>
      <c r="D35" s="186"/>
    </row>
    <row r="36" spans="1:4" ht="15.6" x14ac:dyDescent="0.3">
      <c r="A36" s="186"/>
      <c r="B36" s="186"/>
      <c r="C36" s="288"/>
      <c r="D36" s="186"/>
    </row>
    <row r="37" spans="1:4" ht="15.6" x14ac:dyDescent="0.3">
      <c r="A37" s="191" t="s">
        <v>3668</v>
      </c>
      <c r="B37" s="186" t="s">
        <v>3824</v>
      </c>
      <c r="C37" s="288" t="s">
        <v>1722</v>
      </c>
      <c r="D37" s="190"/>
    </row>
    <row r="38" spans="1:4" ht="15.6" x14ac:dyDescent="0.3">
      <c r="A38" s="190"/>
      <c r="B38" s="186" t="s">
        <v>3733</v>
      </c>
      <c r="C38" s="288" t="s">
        <v>1722</v>
      </c>
      <c r="D38" s="190"/>
    </row>
    <row r="39" spans="1:4" ht="15.6" x14ac:dyDescent="0.3">
      <c r="A39" s="190"/>
      <c r="B39" s="186" t="s">
        <v>3734</v>
      </c>
      <c r="C39" s="288" t="s">
        <v>1722</v>
      </c>
      <c r="D39" s="190"/>
    </row>
    <row r="40" spans="1:4" ht="15.6" x14ac:dyDescent="0.3">
      <c r="A40" s="190"/>
      <c r="B40" s="186" t="s">
        <v>3735</v>
      </c>
      <c r="C40" s="192"/>
      <c r="D40" s="190"/>
    </row>
    <row r="41" spans="1:4" ht="15.6" x14ac:dyDescent="0.3">
      <c r="A41" s="190"/>
      <c r="B41" s="186"/>
      <c r="C41" s="192"/>
      <c r="D41" s="190"/>
    </row>
    <row r="42" spans="1:4" ht="15.6" x14ac:dyDescent="0.3">
      <c r="A42" s="186" t="s">
        <v>3669</v>
      </c>
      <c r="B42" s="186" t="s">
        <v>3737</v>
      </c>
      <c r="C42" s="288" t="s">
        <v>1722</v>
      </c>
      <c r="D42" s="190"/>
    </row>
    <row r="43" spans="1:4" ht="15.6" x14ac:dyDescent="0.3">
      <c r="A43" s="186"/>
      <c r="B43" s="186" t="s">
        <v>3670</v>
      </c>
      <c r="C43" s="288"/>
      <c r="D43" s="187"/>
    </row>
    <row r="44" spans="1:4" ht="15.6" x14ac:dyDescent="0.3">
      <c r="A44" s="186"/>
      <c r="B44" s="186" t="s">
        <v>3738</v>
      </c>
      <c r="C44" s="288"/>
      <c r="D44" s="187"/>
    </row>
    <row r="45" spans="1:4" ht="15.6" x14ac:dyDescent="0.3">
      <c r="A45" s="186"/>
      <c r="B45" s="186" t="s">
        <v>3739</v>
      </c>
      <c r="C45" s="288" t="s">
        <v>1722</v>
      </c>
      <c r="D45" s="186"/>
    </row>
    <row r="46" spans="1:4" ht="15.6" x14ac:dyDescent="0.3">
      <c r="A46" s="186"/>
      <c r="B46" s="186" t="s">
        <v>3740</v>
      </c>
      <c r="C46" s="288" t="s">
        <v>1722</v>
      </c>
      <c r="D46" s="186"/>
    </row>
    <row r="47" spans="1:4" ht="15.6" x14ac:dyDescent="0.3">
      <c r="A47" s="186"/>
      <c r="B47" s="186" t="s">
        <v>3742</v>
      </c>
      <c r="C47" s="288" t="s">
        <v>1722</v>
      </c>
      <c r="D47" s="186"/>
    </row>
    <row r="48" spans="1:4" ht="15.6" x14ac:dyDescent="0.3">
      <c r="A48" s="186"/>
      <c r="B48" s="186" t="s">
        <v>3743</v>
      </c>
      <c r="C48" s="288" t="s">
        <v>1722</v>
      </c>
      <c r="D48" s="186"/>
    </row>
    <row r="49" spans="1:4" ht="15.6" x14ac:dyDescent="0.3">
      <c r="A49" s="186"/>
      <c r="B49" s="186" t="s">
        <v>3744</v>
      </c>
      <c r="C49" s="288" t="s">
        <v>1722</v>
      </c>
      <c r="D49" s="189"/>
    </row>
    <row r="50" spans="1:4" ht="15.6" x14ac:dyDescent="0.3">
      <c r="A50" s="186"/>
      <c r="B50" s="186" t="s">
        <v>3745</v>
      </c>
      <c r="C50" s="188"/>
      <c r="D50" s="288" t="s">
        <v>1725</v>
      </c>
    </row>
    <row r="51" spans="1:4" ht="15.6" x14ac:dyDescent="0.3">
      <c r="A51" s="186"/>
      <c r="B51" s="186" t="s">
        <v>3748</v>
      </c>
      <c r="C51" s="188"/>
      <c r="D51" s="288" t="s">
        <v>1723</v>
      </c>
    </row>
    <row r="52" spans="1:4" ht="16.2" x14ac:dyDescent="0.3">
      <c r="A52" s="186"/>
      <c r="B52" s="186" t="s">
        <v>3750</v>
      </c>
      <c r="C52" s="288" t="s">
        <v>1722</v>
      </c>
      <c r="D52" s="289"/>
    </row>
    <row r="53" spans="1:4" ht="15.6" x14ac:dyDescent="0.3">
      <c r="A53" s="186"/>
      <c r="B53" s="186"/>
      <c r="C53" s="290"/>
      <c r="D53" s="287"/>
    </row>
    <row r="54" spans="1:4" ht="15.6" x14ac:dyDescent="0.3">
      <c r="A54" s="186" t="s">
        <v>3671</v>
      </c>
      <c r="B54" s="186" t="s">
        <v>3672</v>
      </c>
      <c r="C54" s="288" t="s">
        <v>1722</v>
      </c>
      <c r="D54" s="288" t="s">
        <v>1723</v>
      </c>
    </row>
    <row r="55" spans="1:4" ht="16.2" x14ac:dyDescent="0.3">
      <c r="A55" s="186"/>
      <c r="B55" s="186" t="s">
        <v>3673</v>
      </c>
      <c r="C55" s="288" t="s">
        <v>1722</v>
      </c>
      <c r="D55" s="193"/>
    </row>
    <row r="56" spans="1:4" ht="15.6" x14ac:dyDescent="0.3">
      <c r="A56" s="186"/>
      <c r="B56" s="186" t="s">
        <v>3674</v>
      </c>
      <c r="C56" s="288" t="s">
        <v>1722</v>
      </c>
      <c r="D56" s="186"/>
    </row>
    <row r="57" spans="1:4" ht="15.6" x14ac:dyDescent="0.3">
      <c r="A57" s="186"/>
      <c r="B57" s="186" t="s">
        <v>3675</v>
      </c>
      <c r="C57" s="288" t="s">
        <v>1722</v>
      </c>
      <c r="D57" s="186"/>
    </row>
    <row r="58" spans="1:4" ht="15.6" x14ac:dyDescent="0.3">
      <c r="A58" s="186"/>
      <c r="B58" s="186" t="s">
        <v>3676</v>
      </c>
      <c r="C58" s="288" t="s">
        <v>1722</v>
      </c>
      <c r="D58" s="186"/>
    </row>
    <row r="59" spans="1:4" ht="15.6" x14ac:dyDescent="0.3">
      <c r="A59" s="186"/>
      <c r="B59" s="186"/>
      <c r="C59" s="186"/>
      <c r="D59" s="189"/>
    </row>
    <row r="60" spans="1:4" ht="15.6" x14ac:dyDescent="0.3">
      <c r="A60" s="194" t="s">
        <v>3099</v>
      </c>
      <c r="B60" s="186" t="s">
        <v>3089</v>
      </c>
      <c r="C60" s="288" t="s">
        <v>3098</v>
      </c>
      <c r="D60" s="190"/>
    </row>
    <row r="61" spans="1:4" ht="15.6" x14ac:dyDescent="0.3">
      <c r="A61" s="190"/>
      <c r="B61" s="186" t="s">
        <v>3090</v>
      </c>
      <c r="C61" s="288" t="s">
        <v>3098</v>
      </c>
      <c r="D61" s="190"/>
    </row>
    <row r="62" spans="1:4" ht="15.6" x14ac:dyDescent="0.3">
      <c r="A62" s="190"/>
      <c r="B62" s="186" t="s">
        <v>3091</v>
      </c>
      <c r="C62" s="288" t="s">
        <v>3098</v>
      </c>
      <c r="D62" s="190"/>
    </row>
    <row r="63" spans="1:4" ht="15.6" x14ac:dyDescent="0.3">
      <c r="A63" s="190"/>
      <c r="B63" s="186" t="s">
        <v>3753</v>
      </c>
      <c r="C63" s="288" t="s">
        <v>3098</v>
      </c>
      <c r="D63" s="190"/>
    </row>
    <row r="64" spans="1:4" ht="15.6" x14ac:dyDescent="0.3">
      <c r="A64" s="190"/>
      <c r="B64" s="186" t="s">
        <v>3092</v>
      </c>
      <c r="C64" s="288" t="s">
        <v>3098</v>
      </c>
      <c r="D64" s="195"/>
    </row>
    <row r="65" spans="1:4" ht="15.6" x14ac:dyDescent="0.3">
      <c r="A65" s="190"/>
      <c r="B65" s="186" t="s">
        <v>3093</v>
      </c>
      <c r="C65" s="288" t="s">
        <v>3098</v>
      </c>
      <c r="D65" s="195"/>
    </row>
    <row r="66" spans="1:4" ht="15.6" x14ac:dyDescent="0.3">
      <c r="A66" s="190"/>
      <c r="B66" s="186" t="s">
        <v>3094</v>
      </c>
      <c r="C66" s="288" t="s">
        <v>3098</v>
      </c>
      <c r="D66" s="195"/>
    </row>
    <row r="67" spans="1:4" ht="15.6" x14ac:dyDescent="0.3">
      <c r="A67" s="190"/>
      <c r="B67" s="186" t="s">
        <v>3095</v>
      </c>
      <c r="C67" s="288" t="s">
        <v>3098</v>
      </c>
      <c r="D67" s="195"/>
    </row>
    <row r="68" spans="1:4" ht="15.6" x14ac:dyDescent="0.3">
      <c r="A68" s="190"/>
      <c r="B68" s="186" t="s">
        <v>3096</v>
      </c>
      <c r="C68" s="288" t="s">
        <v>3098</v>
      </c>
      <c r="D68" s="190"/>
    </row>
    <row r="69" spans="1:4" ht="15.6" x14ac:dyDescent="0.3">
      <c r="A69" s="190"/>
      <c r="B69" s="186" t="s">
        <v>3097</v>
      </c>
      <c r="C69" s="288" t="s">
        <v>3098</v>
      </c>
      <c r="D69" s="190"/>
    </row>
  </sheetData>
  <mergeCells count="2">
    <mergeCell ref="A1:D1"/>
    <mergeCell ref="C2:D2"/>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1"/>
  <sheetViews>
    <sheetView tabSelected="1" zoomScale="75" zoomScaleNormal="75" workbookViewId="0">
      <pane xSplit="3" ySplit="12" topLeftCell="D967" activePane="bottomRight" state="frozen"/>
      <selection pane="topRight" activeCell="D1" sqref="D1"/>
      <selection pane="bottomLeft" activeCell="A13" sqref="A13"/>
      <selection pane="bottomRight" activeCell="E992" sqref="E992"/>
    </sheetView>
  </sheetViews>
  <sheetFormatPr defaultColWidth="9.33203125" defaultRowHeight="18" x14ac:dyDescent="0.35"/>
  <cols>
    <col min="1" max="1" width="45.5546875" style="57" customWidth="1"/>
    <col min="2" max="2" width="48.33203125" style="57" customWidth="1"/>
    <col min="3" max="3" width="18" style="156" customWidth="1"/>
    <col min="4" max="4" width="31.6640625" style="59" customWidth="1"/>
    <col min="5" max="5" width="101.5546875" style="57" customWidth="1"/>
    <col min="6" max="12" width="9.88671875" style="58" customWidth="1"/>
    <col min="13" max="16384" width="9.33203125" style="34"/>
  </cols>
  <sheetData>
    <row r="1" spans="1:12" x14ac:dyDescent="0.35">
      <c r="A1" s="31"/>
      <c r="B1" s="31"/>
      <c r="C1" s="10"/>
      <c r="D1" s="32"/>
      <c r="E1" s="31"/>
      <c r="F1" s="33"/>
      <c r="G1" s="33"/>
      <c r="H1" s="33"/>
      <c r="I1" s="33"/>
      <c r="J1" s="33"/>
      <c r="K1" s="33"/>
      <c r="L1" s="33"/>
    </row>
    <row r="2" spans="1:12" x14ac:dyDescent="0.35">
      <c r="A2" s="205" t="s">
        <v>3927</v>
      </c>
      <c r="B2" s="35"/>
      <c r="C2" s="3"/>
      <c r="D2" s="35"/>
      <c r="E2" s="36"/>
      <c r="F2" s="37"/>
      <c r="G2" s="37"/>
      <c r="H2" s="37"/>
      <c r="I2" s="37"/>
      <c r="J2" s="37"/>
      <c r="K2" s="33"/>
      <c r="L2" s="33"/>
    </row>
    <row r="3" spans="1:12" x14ac:dyDescent="0.35">
      <c r="A3" s="35"/>
      <c r="B3" s="35"/>
      <c r="C3" s="3"/>
      <c r="D3" s="35"/>
      <c r="E3" s="36"/>
      <c r="F3" s="37"/>
      <c r="G3" s="37"/>
      <c r="H3" s="37"/>
      <c r="I3" s="37"/>
      <c r="J3" s="37"/>
      <c r="K3" s="33"/>
      <c r="L3" s="33"/>
    </row>
    <row r="4" spans="1:12" x14ac:dyDescent="0.35">
      <c r="A4" s="320" t="s">
        <v>1726</v>
      </c>
      <c r="B4" s="320"/>
      <c r="C4" s="320"/>
      <c r="D4" s="320"/>
      <c r="E4" s="38"/>
      <c r="F4" s="39"/>
      <c r="G4" s="39"/>
      <c r="H4" s="39"/>
      <c r="I4" s="39"/>
      <c r="J4" s="39"/>
      <c r="K4" s="39"/>
      <c r="L4" s="39"/>
    </row>
    <row r="5" spans="1:12" x14ac:dyDescent="0.35">
      <c r="A5" s="320"/>
      <c r="B5" s="320"/>
      <c r="C5" s="320"/>
      <c r="D5" s="320"/>
      <c r="E5" s="40"/>
      <c r="F5" s="41"/>
      <c r="G5" s="41"/>
      <c r="H5" s="41"/>
      <c r="I5" s="41"/>
      <c r="J5" s="41"/>
      <c r="K5" s="39"/>
      <c r="L5" s="39"/>
    </row>
    <row r="6" spans="1:12" x14ac:dyDescent="0.35">
      <c r="A6" s="317" t="s">
        <v>152</v>
      </c>
      <c r="B6" s="317"/>
      <c r="C6" s="317"/>
      <c r="D6" s="317"/>
      <c r="E6" s="42"/>
      <c r="F6" s="43"/>
      <c r="G6" s="43"/>
      <c r="H6" s="43"/>
      <c r="I6" s="43"/>
      <c r="J6" s="43"/>
      <c r="K6" s="43"/>
      <c r="L6" s="43"/>
    </row>
    <row r="7" spans="1:12" x14ac:dyDescent="0.35">
      <c r="A7" s="317"/>
      <c r="B7" s="317"/>
      <c r="C7" s="317"/>
      <c r="D7" s="317"/>
      <c r="E7" s="42"/>
      <c r="F7" s="43"/>
      <c r="G7" s="43"/>
      <c r="H7" s="43"/>
      <c r="I7" s="43"/>
      <c r="J7" s="43"/>
      <c r="K7" s="43"/>
      <c r="L7" s="43"/>
    </row>
    <row r="8" spans="1:12" x14ac:dyDescent="0.35">
      <c r="A8" s="318" t="s">
        <v>312</v>
      </c>
      <c r="B8" s="318"/>
      <c r="C8" s="318"/>
      <c r="D8" s="318"/>
      <c r="E8" s="44"/>
      <c r="F8" s="45"/>
      <c r="G8" s="45"/>
      <c r="H8" s="45"/>
      <c r="I8" s="45"/>
      <c r="J8" s="45"/>
      <c r="K8" s="45"/>
      <c r="L8" s="45"/>
    </row>
    <row r="9" spans="1:12" x14ac:dyDescent="0.35">
      <c r="A9" s="318"/>
      <c r="B9" s="318"/>
      <c r="C9" s="318"/>
      <c r="D9" s="318"/>
      <c r="E9" s="44"/>
      <c r="F9" s="45"/>
      <c r="G9" s="45"/>
      <c r="H9" s="45"/>
      <c r="I9" s="45"/>
      <c r="J9" s="45"/>
      <c r="K9" s="45"/>
      <c r="L9" s="45"/>
    </row>
    <row r="10" spans="1:12" ht="12.75" customHeight="1" x14ac:dyDescent="0.35">
      <c r="A10" s="31"/>
      <c r="B10" s="31"/>
      <c r="C10" s="10"/>
      <c r="D10" s="32"/>
      <c r="E10" s="31"/>
      <c r="F10" s="33"/>
      <c r="G10" s="46"/>
      <c r="H10" s="46"/>
      <c r="I10" s="46"/>
      <c r="J10" s="46"/>
      <c r="K10" s="46"/>
      <c r="L10" s="46"/>
    </row>
    <row r="11" spans="1:12" x14ac:dyDescent="0.35">
      <c r="A11" s="47"/>
      <c r="B11" s="47"/>
      <c r="C11" s="10"/>
      <c r="D11" s="32"/>
      <c r="E11" s="31"/>
      <c r="F11" s="208" t="s">
        <v>560</v>
      </c>
      <c r="G11" s="319" t="s">
        <v>147</v>
      </c>
      <c r="H11" s="319"/>
      <c r="I11" s="319"/>
      <c r="J11" s="319"/>
      <c r="K11" s="319"/>
      <c r="L11" s="48"/>
    </row>
    <row r="12" spans="1:12" ht="30" customHeight="1" x14ac:dyDescent="0.35">
      <c r="A12" s="206" t="s">
        <v>143</v>
      </c>
      <c r="B12" s="206" t="s">
        <v>133</v>
      </c>
      <c r="C12" s="207" t="s">
        <v>35</v>
      </c>
      <c r="D12" s="206" t="s">
        <v>366</v>
      </c>
      <c r="E12" s="206" t="s">
        <v>561</v>
      </c>
      <c r="F12" s="49"/>
      <c r="G12" s="209">
        <v>1997</v>
      </c>
      <c r="H12" s="209">
        <v>2001</v>
      </c>
      <c r="I12" s="209">
        <v>2004</v>
      </c>
      <c r="J12" s="209">
        <v>2008</v>
      </c>
      <c r="K12" s="209">
        <v>2013</v>
      </c>
      <c r="L12" s="209">
        <v>2018</v>
      </c>
    </row>
    <row r="13" spans="1:12" x14ac:dyDescent="0.35">
      <c r="A13" s="47"/>
      <c r="B13" s="47"/>
      <c r="C13" s="4"/>
      <c r="D13" s="47"/>
      <c r="E13" s="47"/>
      <c r="F13" s="49"/>
      <c r="G13" s="50"/>
      <c r="H13" s="50"/>
      <c r="I13" s="50"/>
      <c r="J13" s="50"/>
      <c r="K13" s="51"/>
      <c r="L13" s="48"/>
    </row>
    <row r="14" spans="1:12" ht="17.399999999999999" x14ac:dyDescent="0.3">
      <c r="A14" s="215" t="s">
        <v>144</v>
      </c>
      <c r="B14" s="215" t="s">
        <v>134</v>
      </c>
      <c r="C14" s="215" t="s">
        <v>4016</v>
      </c>
      <c r="D14" s="216" t="s">
        <v>286</v>
      </c>
      <c r="E14" s="215" t="s">
        <v>4019</v>
      </c>
      <c r="F14" s="217" t="s">
        <v>323</v>
      </c>
      <c r="G14" s="218" t="s">
        <v>120</v>
      </c>
      <c r="H14" s="218" t="s">
        <v>120</v>
      </c>
      <c r="I14" s="218" t="s">
        <v>120</v>
      </c>
      <c r="J14" s="218" t="s">
        <v>120</v>
      </c>
      <c r="K14" s="217" t="s">
        <v>120</v>
      </c>
      <c r="L14" s="217" t="s">
        <v>120</v>
      </c>
    </row>
    <row r="15" spans="1:12" ht="17.399999999999999" x14ac:dyDescent="0.3">
      <c r="A15" s="215" t="s">
        <v>144</v>
      </c>
      <c r="B15" s="215" t="s">
        <v>134</v>
      </c>
      <c r="C15" s="215" t="s">
        <v>4018</v>
      </c>
      <c r="D15" s="216" t="s">
        <v>286</v>
      </c>
      <c r="E15" s="215" t="s">
        <v>4020</v>
      </c>
      <c r="F15" s="217" t="s">
        <v>323</v>
      </c>
      <c r="G15" s="217" t="s">
        <v>120</v>
      </c>
      <c r="H15" s="217" t="s">
        <v>120</v>
      </c>
      <c r="I15" s="217" t="s">
        <v>120</v>
      </c>
      <c r="J15" s="217" t="s">
        <v>120</v>
      </c>
      <c r="K15" s="217" t="s">
        <v>120</v>
      </c>
      <c r="L15" s="217" t="s">
        <v>120</v>
      </c>
    </row>
    <row r="16" spans="1:12" ht="17.399999999999999" x14ac:dyDescent="0.3">
      <c r="A16" s="215" t="s">
        <v>144</v>
      </c>
      <c r="B16" s="215" t="s">
        <v>134</v>
      </c>
      <c r="C16" s="215" t="s">
        <v>3920</v>
      </c>
      <c r="D16" s="216" t="s">
        <v>286</v>
      </c>
      <c r="E16" s="215" t="s">
        <v>607</v>
      </c>
      <c r="F16" s="217" t="s">
        <v>323</v>
      </c>
      <c r="G16" s="217" t="s">
        <v>120</v>
      </c>
      <c r="H16" s="217" t="s">
        <v>120</v>
      </c>
      <c r="I16" s="217" t="s">
        <v>120</v>
      </c>
      <c r="J16" s="217" t="s">
        <v>120</v>
      </c>
      <c r="K16" s="217" t="s">
        <v>120</v>
      </c>
      <c r="L16" s="217" t="s">
        <v>120</v>
      </c>
    </row>
    <row r="17" spans="1:12" ht="17.399999999999999" x14ac:dyDescent="0.3">
      <c r="A17" s="215" t="s">
        <v>144</v>
      </c>
      <c r="B17" s="215" t="s">
        <v>134</v>
      </c>
      <c r="C17" s="215" t="s">
        <v>3921</v>
      </c>
      <c r="D17" s="216" t="s">
        <v>286</v>
      </c>
      <c r="E17" s="215" t="s">
        <v>491</v>
      </c>
      <c r="F17" s="217" t="s">
        <v>323</v>
      </c>
      <c r="G17" s="217" t="s">
        <v>120</v>
      </c>
      <c r="H17" s="217" t="s">
        <v>120</v>
      </c>
      <c r="I17" s="217" t="s">
        <v>120</v>
      </c>
      <c r="J17" s="217" t="s">
        <v>120</v>
      </c>
      <c r="K17" s="217" t="s">
        <v>120</v>
      </c>
      <c r="L17" s="217" t="s">
        <v>120</v>
      </c>
    </row>
    <row r="18" spans="1:12" ht="17.399999999999999" x14ac:dyDescent="0.3">
      <c r="A18" s="215" t="s">
        <v>144</v>
      </c>
      <c r="B18" s="215" t="s">
        <v>134</v>
      </c>
      <c r="C18" s="215" t="s">
        <v>3922</v>
      </c>
      <c r="D18" s="216" t="s">
        <v>286</v>
      </c>
      <c r="E18" s="215" t="s">
        <v>320</v>
      </c>
      <c r="F18" s="217" t="s">
        <v>323</v>
      </c>
      <c r="G18" s="217" t="s">
        <v>120</v>
      </c>
      <c r="H18" s="217" t="s">
        <v>120</v>
      </c>
      <c r="I18" s="217" t="s">
        <v>120</v>
      </c>
      <c r="J18" s="217" t="s">
        <v>120</v>
      </c>
      <c r="K18" s="217" t="s">
        <v>120</v>
      </c>
      <c r="L18" s="217" t="s">
        <v>120</v>
      </c>
    </row>
    <row r="19" spans="1:12" ht="17.399999999999999" x14ac:dyDescent="0.3">
      <c r="A19" s="215" t="s">
        <v>144</v>
      </c>
      <c r="B19" s="215" t="s">
        <v>134</v>
      </c>
      <c r="C19" s="291" t="s">
        <v>3923</v>
      </c>
      <c r="D19" s="216" t="s">
        <v>286</v>
      </c>
      <c r="E19" s="215" t="s">
        <v>1765</v>
      </c>
      <c r="F19" s="217" t="s">
        <v>323</v>
      </c>
      <c r="G19" s="217" t="s">
        <v>120</v>
      </c>
      <c r="H19" s="217" t="s">
        <v>120</v>
      </c>
      <c r="I19" s="217" t="s">
        <v>120</v>
      </c>
      <c r="J19" s="217" t="s">
        <v>120</v>
      </c>
      <c r="K19" s="217" t="s">
        <v>120</v>
      </c>
      <c r="L19" s="217" t="s">
        <v>120</v>
      </c>
    </row>
    <row r="20" spans="1:12" ht="17.399999999999999" x14ac:dyDescent="0.3">
      <c r="A20" s="215" t="s">
        <v>144</v>
      </c>
      <c r="B20" s="215" t="s">
        <v>134</v>
      </c>
      <c r="C20" s="291" t="s">
        <v>3924</v>
      </c>
      <c r="D20" s="216" t="s">
        <v>286</v>
      </c>
      <c r="E20" s="215" t="s">
        <v>606</v>
      </c>
      <c r="F20" s="217" t="s">
        <v>324</v>
      </c>
      <c r="G20" s="217" t="s">
        <v>120</v>
      </c>
      <c r="H20" s="217" t="s">
        <v>120</v>
      </c>
      <c r="I20" s="217" t="s">
        <v>120</v>
      </c>
      <c r="J20" s="217" t="s">
        <v>120</v>
      </c>
      <c r="K20" s="217" t="s">
        <v>120</v>
      </c>
      <c r="L20" s="217" t="s">
        <v>120</v>
      </c>
    </row>
    <row r="21" spans="1:12" ht="17.399999999999999" x14ac:dyDescent="0.3">
      <c r="A21" s="215" t="s">
        <v>144</v>
      </c>
      <c r="B21" s="215" t="s">
        <v>134</v>
      </c>
      <c r="C21" s="291" t="s">
        <v>3925</v>
      </c>
      <c r="D21" s="216" t="s">
        <v>286</v>
      </c>
      <c r="E21" s="215" t="s">
        <v>425</v>
      </c>
      <c r="F21" s="217" t="s">
        <v>323</v>
      </c>
      <c r="G21" s="217" t="s">
        <v>120</v>
      </c>
      <c r="H21" s="217" t="s">
        <v>120</v>
      </c>
      <c r="I21" s="217" t="s">
        <v>120</v>
      </c>
      <c r="J21" s="217" t="s">
        <v>120</v>
      </c>
      <c r="K21" s="217" t="s">
        <v>120</v>
      </c>
      <c r="L21" s="217" t="s">
        <v>120</v>
      </c>
    </row>
    <row r="22" spans="1:12" ht="17.399999999999999" x14ac:dyDescent="0.3">
      <c r="A22" s="219" t="s">
        <v>144</v>
      </c>
      <c r="B22" s="221" t="s">
        <v>135</v>
      </c>
      <c r="C22" s="292" t="s">
        <v>3919</v>
      </c>
      <c r="D22" s="219" t="s">
        <v>372</v>
      </c>
      <c r="E22" s="219" t="s">
        <v>327</v>
      </c>
      <c r="F22" s="220" t="s">
        <v>323</v>
      </c>
      <c r="G22" s="220" t="s">
        <v>120</v>
      </c>
      <c r="H22" s="220" t="s">
        <v>120</v>
      </c>
      <c r="I22" s="220" t="s">
        <v>120</v>
      </c>
      <c r="J22" s="220" t="s">
        <v>120</v>
      </c>
      <c r="K22" s="220" t="s">
        <v>120</v>
      </c>
      <c r="L22" s="220" t="s">
        <v>120</v>
      </c>
    </row>
    <row r="23" spans="1:12" ht="17.399999999999999" x14ac:dyDescent="0.3">
      <c r="A23" s="219" t="s">
        <v>144</v>
      </c>
      <c r="B23" s="221" t="s">
        <v>135</v>
      </c>
      <c r="C23" s="292" t="str">
        <f>HYPERLINK("[Codebook_HIS_2013_ext_v1601.xlsx]age5y_X","AGE5Y")</f>
        <v>AGE5Y</v>
      </c>
      <c r="D23" s="219" t="s">
        <v>372</v>
      </c>
      <c r="E23" s="219" t="s">
        <v>330</v>
      </c>
      <c r="F23" s="220" t="s">
        <v>323</v>
      </c>
      <c r="G23" s="220" t="s">
        <v>120</v>
      </c>
      <c r="H23" s="220" t="s">
        <v>120</v>
      </c>
      <c r="I23" s="220" t="s">
        <v>120</v>
      </c>
      <c r="J23" s="220" t="s">
        <v>120</v>
      </c>
      <c r="K23" s="220" t="s">
        <v>120</v>
      </c>
      <c r="L23" s="220" t="s">
        <v>120</v>
      </c>
    </row>
    <row r="24" spans="1:12" ht="17.399999999999999" x14ac:dyDescent="0.3">
      <c r="A24" s="219" t="s">
        <v>144</v>
      </c>
      <c r="B24" s="221" t="s">
        <v>135</v>
      </c>
      <c r="C24" s="292" t="s">
        <v>3756</v>
      </c>
      <c r="D24" s="219" t="s">
        <v>372</v>
      </c>
      <c r="E24" s="219" t="s">
        <v>2483</v>
      </c>
      <c r="F24" s="220" t="s">
        <v>323</v>
      </c>
      <c r="G24" s="220" t="s">
        <v>120</v>
      </c>
      <c r="H24" s="220" t="s">
        <v>120</v>
      </c>
      <c r="I24" s="220" t="s">
        <v>120</v>
      </c>
      <c r="J24" s="220" t="s">
        <v>120</v>
      </c>
      <c r="K24" s="220" t="s">
        <v>120</v>
      </c>
      <c r="L24" s="220" t="s">
        <v>120</v>
      </c>
    </row>
    <row r="25" spans="1:12" ht="17.399999999999999" x14ac:dyDescent="0.3">
      <c r="A25" s="219" t="s">
        <v>144</v>
      </c>
      <c r="B25" s="221" t="s">
        <v>135</v>
      </c>
      <c r="C25" s="292" t="s">
        <v>3757</v>
      </c>
      <c r="D25" s="219" t="s">
        <v>372</v>
      </c>
      <c r="E25" s="219" t="s">
        <v>328</v>
      </c>
      <c r="F25" s="220" t="s">
        <v>323</v>
      </c>
      <c r="G25" s="220" t="s">
        <v>120</v>
      </c>
      <c r="H25" s="220" t="s">
        <v>120</v>
      </c>
      <c r="I25" s="220" t="s">
        <v>120</v>
      </c>
      <c r="J25" s="220" t="s">
        <v>120</v>
      </c>
      <c r="K25" s="220" t="s">
        <v>120</v>
      </c>
      <c r="L25" s="220" t="s">
        <v>120</v>
      </c>
    </row>
    <row r="26" spans="1:12" ht="17.399999999999999" x14ac:dyDescent="0.3">
      <c r="A26" s="219" t="s">
        <v>144</v>
      </c>
      <c r="B26" s="221" t="s">
        <v>135</v>
      </c>
      <c r="C26" s="292" t="str">
        <f>HYPERLINK("[Codebook_HIS_2013_ext_v1601.xlsx]hc_01_X","HC_01")</f>
        <v>HC_01</v>
      </c>
      <c r="D26" s="219" t="s">
        <v>372</v>
      </c>
      <c r="E26" s="219" t="s">
        <v>1647</v>
      </c>
      <c r="F26" s="220" t="s">
        <v>323</v>
      </c>
      <c r="G26" s="220" t="s">
        <v>120</v>
      </c>
      <c r="H26" s="220" t="s">
        <v>120</v>
      </c>
      <c r="I26" s="220" t="s">
        <v>120</v>
      </c>
      <c r="J26" s="220" t="s">
        <v>120</v>
      </c>
      <c r="K26" s="220" t="s">
        <v>120</v>
      </c>
      <c r="L26" s="220" t="s">
        <v>120</v>
      </c>
    </row>
    <row r="27" spans="1:12" ht="17.399999999999999" x14ac:dyDescent="0.3">
      <c r="A27" s="219" t="s">
        <v>144</v>
      </c>
      <c r="B27" s="221" t="s">
        <v>135</v>
      </c>
      <c r="C27" s="292" t="str">
        <f>HYPERLINK("[Codebook_HIS_2013_ext_v1601.xlsx]HC01_X","HC01")</f>
        <v>HC01</v>
      </c>
      <c r="D27" s="219" t="s">
        <v>446</v>
      </c>
      <c r="E27" s="219" t="s">
        <v>676</v>
      </c>
      <c r="F27" s="220" t="s">
        <v>323</v>
      </c>
      <c r="G27" s="220" t="s">
        <v>120</v>
      </c>
      <c r="H27" s="220" t="s">
        <v>120</v>
      </c>
      <c r="I27" s="220" t="s">
        <v>120</v>
      </c>
      <c r="J27" s="220" t="s">
        <v>120</v>
      </c>
      <c r="K27" s="220" t="s">
        <v>120</v>
      </c>
      <c r="L27" s="220" t="s">
        <v>120</v>
      </c>
    </row>
    <row r="28" spans="1:12" ht="17.399999999999999" x14ac:dyDescent="0.3">
      <c r="A28" s="219" t="s">
        <v>144</v>
      </c>
      <c r="B28" s="221" t="s">
        <v>135</v>
      </c>
      <c r="C28" s="292" t="str">
        <f>HYPERLINK("[Codebook_HIS_2013_ext_v1601.xlsx]HC04_X","HC04")</f>
        <v>HC04</v>
      </c>
      <c r="D28" s="219" t="s">
        <v>208</v>
      </c>
      <c r="E28" s="219" t="s">
        <v>326</v>
      </c>
      <c r="F28" s="220" t="s">
        <v>323</v>
      </c>
      <c r="G28" s="220" t="s">
        <v>120</v>
      </c>
      <c r="H28" s="220" t="s">
        <v>120</v>
      </c>
      <c r="I28" s="220" t="s">
        <v>120</v>
      </c>
      <c r="J28" s="220" t="s">
        <v>120</v>
      </c>
      <c r="K28" s="220" t="s">
        <v>120</v>
      </c>
      <c r="L28" s="220" t="s">
        <v>120</v>
      </c>
    </row>
    <row r="29" spans="1:12" ht="17.399999999999999" x14ac:dyDescent="0.3">
      <c r="A29" s="219" t="s">
        <v>144</v>
      </c>
      <c r="B29" s="221" t="s">
        <v>135</v>
      </c>
      <c r="C29" s="292" t="str">
        <f>HYPERLINK("[Codebook_HIS_2013_ext_v1601.xlsx]HC05_X","HC05")</f>
        <v>HC05</v>
      </c>
      <c r="D29" s="219" t="s">
        <v>447</v>
      </c>
      <c r="E29" s="219" t="s">
        <v>677</v>
      </c>
      <c r="F29" s="220" t="s">
        <v>323</v>
      </c>
      <c r="G29" s="220" t="s">
        <v>120</v>
      </c>
      <c r="H29" s="220" t="s">
        <v>120</v>
      </c>
      <c r="I29" s="220" t="s">
        <v>120</v>
      </c>
      <c r="J29" s="220" t="s">
        <v>120</v>
      </c>
      <c r="K29" s="220" t="s">
        <v>120</v>
      </c>
      <c r="L29" s="220" t="s">
        <v>120</v>
      </c>
    </row>
    <row r="30" spans="1:12" ht="17.399999999999999" x14ac:dyDescent="0.3">
      <c r="A30" s="219" t="s">
        <v>144</v>
      </c>
      <c r="B30" s="221" t="s">
        <v>135</v>
      </c>
      <c r="C30" s="292" t="str">
        <f>HYPERLINK("[Codebook_HIS_2013_ext_v1601.xlsx]HC06_1_X","HC06_1")</f>
        <v>HC06_1</v>
      </c>
      <c r="D30" s="219" t="s">
        <v>448</v>
      </c>
      <c r="E30" s="219" t="s">
        <v>18</v>
      </c>
      <c r="F30" s="220" t="s">
        <v>323</v>
      </c>
      <c r="G30" s="220" t="s">
        <v>120</v>
      </c>
      <c r="H30" s="220" t="s">
        <v>120</v>
      </c>
      <c r="I30" s="220" t="s">
        <v>120</v>
      </c>
      <c r="J30" s="220" t="s">
        <v>120</v>
      </c>
      <c r="K30" s="220" t="s">
        <v>120</v>
      </c>
      <c r="L30" s="220" t="s">
        <v>120</v>
      </c>
    </row>
    <row r="31" spans="1:12" ht="17.399999999999999" x14ac:dyDescent="0.3">
      <c r="A31" s="219" t="s">
        <v>144</v>
      </c>
      <c r="B31" s="221" t="s">
        <v>135</v>
      </c>
      <c r="C31" s="292" t="str">
        <f>HYPERLINK("[Codebook_HIS_2013_ext_v1601.xlsx]HC07_1_X","HC07_1")</f>
        <v>HC07_1</v>
      </c>
      <c r="D31" s="219" t="s">
        <v>448</v>
      </c>
      <c r="E31" s="219" t="s">
        <v>1619</v>
      </c>
      <c r="F31" s="220" t="s">
        <v>323</v>
      </c>
      <c r="G31" s="220" t="s">
        <v>120</v>
      </c>
      <c r="H31" s="220" t="s">
        <v>120</v>
      </c>
      <c r="I31" s="220" t="s">
        <v>120</v>
      </c>
      <c r="J31" s="220" t="s">
        <v>120</v>
      </c>
      <c r="K31" s="220" t="s">
        <v>120</v>
      </c>
      <c r="L31" s="220" t="s">
        <v>120</v>
      </c>
    </row>
    <row r="32" spans="1:12" ht="17.399999999999999" x14ac:dyDescent="0.3">
      <c r="A32" s="219" t="s">
        <v>144</v>
      </c>
      <c r="B32" s="221" t="s">
        <v>135</v>
      </c>
      <c r="C32" s="292" t="str">
        <f>HYPERLINK("[Codebook_HIS_2013_ext_v1601.xlsx]HC06_2_X","HC06_2")</f>
        <v>HC06_2</v>
      </c>
      <c r="D32" s="219" t="s">
        <v>448</v>
      </c>
      <c r="E32" s="219" t="s">
        <v>1636</v>
      </c>
      <c r="F32" s="220" t="s">
        <v>323</v>
      </c>
      <c r="G32" s="220" t="s">
        <v>120</v>
      </c>
      <c r="H32" s="220" t="s">
        <v>120</v>
      </c>
      <c r="I32" s="220" t="s">
        <v>120</v>
      </c>
      <c r="J32" s="220" t="s">
        <v>120</v>
      </c>
      <c r="K32" s="220" t="s">
        <v>120</v>
      </c>
      <c r="L32" s="220" t="s">
        <v>120</v>
      </c>
    </row>
    <row r="33" spans="1:12" ht="17.399999999999999" x14ac:dyDescent="0.3">
      <c r="A33" s="219" t="s">
        <v>144</v>
      </c>
      <c r="B33" s="221" t="s">
        <v>135</v>
      </c>
      <c r="C33" s="292" t="str">
        <f>HYPERLINK("[Codebook_HIS_2013_ext_v1601.xlsx]HC07_2_X","HC07_2")</f>
        <v>HC07_2</v>
      </c>
      <c r="D33" s="219" t="s">
        <v>449</v>
      </c>
      <c r="E33" s="219" t="s">
        <v>1635</v>
      </c>
      <c r="F33" s="220" t="s">
        <v>323</v>
      </c>
      <c r="G33" s="220" t="s">
        <v>120</v>
      </c>
      <c r="H33" s="220" t="s">
        <v>120</v>
      </c>
      <c r="I33" s="220" t="s">
        <v>120</v>
      </c>
      <c r="J33" s="220" t="s">
        <v>120</v>
      </c>
      <c r="K33" s="220" t="s">
        <v>120</v>
      </c>
      <c r="L33" s="220" t="s">
        <v>120</v>
      </c>
    </row>
    <row r="34" spans="1:12" ht="17.399999999999999" x14ac:dyDescent="0.3">
      <c r="A34" s="219" t="s">
        <v>144</v>
      </c>
      <c r="B34" s="221" t="s">
        <v>135</v>
      </c>
      <c r="C34" s="292" t="str">
        <f>HYPERLINK("[Codebook_HIS_2013_ext_v1601.xlsx]HC08_1_X","HC08_1")</f>
        <v>HC08_1</v>
      </c>
      <c r="D34" s="219" t="s">
        <v>1621</v>
      </c>
      <c r="E34" s="219" t="s">
        <v>1620</v>
      </c>
      <c r="F34" s="220" t="s">
        <v>323</v>
      </c>
      <c r="G34" s="220"/>
      <c r="H34" s="220"/>
      <c r="I34" s="220"/>
      <c r="J34" s="220"/>
      <c r="K34" s="220" t="s">
        <v>120</v>
      </c>
      <c r="L34" s="220" t="s">
        <v>120</v>
      </c>
    </row>
    <row r="35" spans="1:12" ht="17.399999999999999" x14ac:dyDescent="0.3">
      <c r="A35" s="219" t="s">
        <v>144</v>
      </c>
      <c r="B35" s="221" t="s">
        <v>135</v>
      </c>
      <c r="C35" s="292" t="s">
        <v>4001</v>
      </c>
      <c r="D35" s="219" t="s">
        <v>1622</v>
      </c>
      <c r="E35" s="219" t="s">
        <v>4003</v>
      </c>
      <c r="F35" s="220" t="s">
        <v>323</v>
      </c>
      <c r="G35" s="220"/>
      <c r="H35" s="220"/>
      <c r="I35" s="220"/>
      <c r="J35" s="220"/>
      <c r="K35" s="220" t="s">
        <v>120</v>
      </c>
      <c r="L35" s="220" t="s">
        <v>120</v>
      </c>
    </row>
    <row r="36" spans="1:12" ht="17.399999999999999" x14ac:dyDescent="0.3">
      <c r="A36" s="219" t="s">
        <v>144</v>
      </c>
      <c r="B36" s="221" t="s">
        <v>135</v>
      </c>
      <c r="C36" s="292" t="s">
        <v>4002</v>
      </c>
      <c r="D36" s="219" t="s">
        <v>1623</v>
      </c>
      <c r="E36" s="219" t="s">
        <v>4004</v>
      </c>
      <c r="F36" s="220" t="s">
        <v>323</v>
      </c>
      <c r="G36" s="220"/>
      <c r="H36" s="220"/>
      <c r="I36" s="220"/>
      <c r="J36" s="220"/>
      <c r="K36" s="220" t="s">
        <v>120</v>
      </c>
      <c r="L36" s="220" t="s">
        <v>120</v>
      </c>
    </row>
    <row r="37" spans="1:12" ht="17.399999999999999" x14ac:dyDescent="0.3">
      <c r="A37" s="219" t="s">
        <v>144</v>
      </c>
      <c r="B37" s="221" t="s">
        <v>135</v>
      </c>
      <c r="C37" s="292" t="str">
        <f>HYPERLINK("[Codebook_HIS_2013_ext_v1601.xlsx]HC09_2_X","HC09_2")</f>
        <v>HC09_2</v>
      </c>
      <c r="D37" s="219" t="s">
        <v>1622</v>
      </c>
      <c r="E37" s="219" t="s">
        <v>1641</v>
      </c>
      <c r="F37" s="220" t="s">
        <v>323</v>
      </c>
      <c r="G37" s="220"/>
      <c r="H37" s="220"/>
      <c r="I37" s="220"/>
      <c r="J37" s="220"/>
      <c r="K37" s="220" t="s">
        <v>120</v>
      </c>
      <c r="L37" s="220" t="s">
        <v>120</v>
      </c>
    </row>
    <row r="38" spans="1:12" ht="17.399999999999999" x14ac:dyDescent="0.3">
      <c r="A38" s="219" t="s">
        <v>144</v>
      </c>
      <c r="B38" s="221" t="s">
        <v>135</v>
      </c>
      <c r="C38" s="292" t="str">
        <f>HYPERLINK("[Codebook_HIS_2013_ext_v1601.xlsx]HC10_2_X","HC10_2")</f>
        <v>HC10_2</v>
      </c>
      <c r="D38" s="219" t="s">
        <v>1623</v>
      </c>
      <c r="E38" s="219" t="s">
        <v>1637</v>
      </c>
      <c r="F38" s="220" t="s">
        <v>323</v>
      </c>
      <c r="G38" s="220"/>
      <c r="H38" s="220"/>
      <c r="I38" s="220"/>
      <c r="J38" s="220"/>
      <c r="K38" s="220" t="s">
        <v>120</v>
      </c>
      <c r="L38" s="220" t="s">
        <v>120</v>
      </c>
    </row>
    <row r="39" spans="1:12" ht="17.399999999999999" x14ac:dyDescent="0.3">
      <c r="A39" s="215" t="s">
        <v>144</v>
      </c>
      <c r="B39" s="215" t="s">
        <v>135</v>
      </c>
      <c r="C39" s="291" t="str">
        <f>HYPERLINK("[Codebook_HIS_2013_ext_v1601.xlsx]prov_X","PROV")</f>
        <v>PROV</v>
      </c>
      <c r="D39" s="215" t="s">
        <v>286</v>
      </c>
      <c r="E39" s="215" t="s">
        <v>490</v>
      </c>
      <c r="F39" s="217" t="s">
        <v>323</v>
      </c>
      <c r="G39" s="217" t="s">
        <v>120</v>
      </c>
      <c r="H39" s="217" t="s">
        <v>120</v>
      </c>
      <c r="I39" s="217" t="s">
        <v>120</v>
      </c>
      <c r="J39" s="217" t="s">
        <v>120</v>
      </c>
      <c r="K39" s="217" t="s">
        <v>120</v>
      </c>
      <c r="L39" s="217" t="s">
        <v>120</v>
      </c>
    </row>
    <row r="40" spans="1:12" ht="17.399999999999999" x14ac:dyDescent="0.3">
      <c r="A40" s="215" t="s">
        <v>144</v>
      </c>
      <c r="B40" s="215" t="s">
        <v>135</v>
      </c>
      <c r="C40" s="291" t="str">
        <f>HYPERLINK("[Codebook_HIS_2013_ext_v1601.xlsx]regio_X","REGIO")</f>
        <v>REGIO</v>
      </c>
      <c r="D40" s="215" t="s">
        <v>286</v>
      </c>
      <c r="E40" s="215" t="s">
        <v>492</v>
      </c>
      <c r="F40" s="217" t="s">
        <v>323</v>
      </c>
      <c r="G40" s="217" t="s">
        <v>120</v>
      </c>
      <c r="H40" s="217" t="s">
        <v>120</v>
      </c>
      <c r="I40" s="217" t="s">
        <v>120</v>
      </c>
      <c r="J40" s="217" t="s">
        <v>120</v>
      </c>
      <c r="K40" s="217" t="s">
        <v>120</v>
      </c>
      <c r="L40" s="217" t="s">
        <v>120</v>
      </c>
    </row>
    <row r="41" spans="1:12" ht="17.399999999999999" x14ac:dyDescent="0.3">
      <c r="A41" s="215" t="s">
        <v>144</v>
      </c>
      <c r="B41" s="215" t="s">
        <v>135</v>
      </c>
      <c r="C41" s="291" t="s">
        <v>3758</v>
      </c>
      <c r="D41" s="215" t="s">
        <v>286</v>
      </c>
      <c r="E41" s="215" t="s">
        <v>493</v>
      </c>
      <c r="F41" s="217" t="s">
        <v>323</v>
      </c>
      <c r="G41" s="217" t="s">
        <v>120</v>
      </c>
      <c r="H41" s="217" t="s">
        <v>120</v>
      </c>
      <c r="I41" s="217" t="s">
        <v>120</v>
      </c>
      <c r="J41" s="217" t="s">
        <v>120</v>
      </c>
      <c r="K41" s="217" t="s">
        <v>120</v>
      </c>
      <c r="L41" s="217" t="s">
        <v>120</v>
      </c>
    </row>
    <row r="42" spans="1:12" ht="17.399999999999999" x14ac:dyDescent="0.3">
      <c r="A42" s="215" t="s">
        <v>144</v>
      </c>
      <c r="B42" s="215" t="s">
        <v>135</v>
      </c>
      <c r="C42" s="291" t="str">
        <f>HYPERLINK("[Codebook_HIS_2013_ext_v1601.xlsx]ses_brx_X","SES_BRX")</f>
        <v>SES_BRX</v>
      </c>
      <c r="D42" s="215" t="s">
        <v>286</v>
      </c>
      <c r="E42" s="215" t="s">
        <v>1732</v>
      </c>
      <c r="F42" s="217" t="s">
        <v>323</v>
      </c>
      <c r="G42" s="217" t="s">
        <v>120</v>
      </c>
      <c r="H42" s="217" t="s">
        <v>120</v>
      </c>
      <c r="I42" s="217" t="s">
        <v>120</v>
      </c>
      <c r="J42" s="217" t="s">
        <v>120</v>
      </c>
      <c r="K42" s="217" t="s">
        <v>120</v>
      </c>
      <c r="L42" s="217" t="s">
        <v>2484</v>
      </c>
    </row>
    <row r="43" spans="1:12" ht="17.399999999999999" x14ac:dyDescent="0.3">
      <c r="A43" s="222" t="s">
        <v>144</v>
      </c>
      <c r="B43" s="221" t="s">
        <v>146</v>
      </c>
      <c r="C43" s="292" t="str">
        <f>HYPERLINK("[Codebook_HIS_2013_ext_v1601.xlsx]hhtype2_X","HHTYPE2")</f>
        <v>HHTYPE2</v>
      </c>
      <c r="D43" s="221" t="s">
        <v>446</v>
      </c>
      <c r="E43" s="222" t="s">
        <v>331</v>
      </c>
      <c r="F43" s="223" t="s">
        <v>323</v>
      </c>
      <c r="G43" s="223" t="s">
        <v>120</v>
      </c>
      <c r="H43" s="223" t="s">
        <v>120</v>
      </c>
      <c r="I43" s="223" t="s">
        <v>120</v>
      </c>
      <c r="J43" s="223" t="s">
        <v>120</v>
      </c>
      <c r="K43" s="223" t="s">
        <v>120</v>
      </c>
      <c r="L43" s="223" t="s">
        <v>120</v>
      </c>
    </row>
    <row r="44" spans="1:12" ht="17.399999999999999" x14ac:dyDescent="0.3">
      <c r="A44" s="222" t="s">
        <v>144</v>
      </c>
      <c r="B44" s="221" t="s">
        <v>146</v>
      </c>
      <c r="C44" s="292" t="str">
        <f>HYPERLINK("[Codebook_HIS_2013_ext_v1601.xlsx]nbr_per_X","NBR_PER")</f>
        <v>NBR_PER</v>
      </c>
      <c r="D44" s="221" t="s">
        <v>446</v>
      </c>
      <c r="E44" s="222" t="s">
        <v>333</v>
      </c>
      <c r="F44" s="223" t="s">
        <v>323</v>
      </c>
      <c r="G44" s="223" t="s">
        <v>120</v>
      </c>
      <c r="H44" s="223" t="s">
        <v>120</v>
      </c>
      <c r="I44" s="223" t="s">
        <v>120</v>
      </c>
      <c r="J44" s="223" t="s">
        <v>120</v>
      </c>
      <c r="K44" s="220" t="s">
        <v>120</v>
      </c>
      <c r="L44" s="223" t="s">
        <v>120</v>
      </c>
    </row>
    <row r="45" spans="1:12" ht="17.399999999999999" x14ac:dyDescent="0.3">
      <c r="A45" s="222" t="s">
        <v>144</v>
      </c>
      <c r="B45" s="221" t="s">
        <v>136</v>
      </c>
      <c r="C45" s="292" t="str">
        <f>HYPERLINK("[Codebook_HIS_2013_ext_v1601.xlsx]NR02_X","NR02")</f>
        <v>NR02</v>
      </c>
      <c r="D45" s="221" t="s">
        <v>580</v>
      </c>
      <c r="E45" s="222" t="s">
        <v>1507</v>
      </c>
      <c r="F45" s="223" t="s">
        <v>323</v>
      </c>
      <c r="G45" s="223" t="s">
        <v>120</v>
      </c>
      <c r="H45" s="223" t="s">
        <v>120</v>
      </c>
      <c r="I45" s="223" t="s">
        <v>120</v>
      </c>
      <c r="J45" s="223" t="s">
        <v>120</v>
      </c>
      <c r="K45" s="220" t="s">
        <v>120</v>
      </c>
      <c r="L45" s="223" t="s">
        <v>120</v>
      </c>
    </row>
    <row r="46" spans="1:12" ht="17.399999999999999" x14ac:dyDescent="0.3">
      <c r="A46" s="222" t="s">
        <v>144</v>
      </c>
      <c r="B46" s="221" t="s">
        <v>136</v>
      </c>
      <c r="C46" s="292" t="str">
        <f>HYPERLINK("[Codebook_HIS_2013_ext_v1601.xlsx]NR03_X","NR03")</f>
        <v>NR03</v>
      </c>
      <c r="D46" s="221" t="s">
        <v>581</v>
      </c>
      <c r="E46" s="222" t="s">
        <v>364</v>
      </c>
      <c r="F46" s="223" t="s">
        <v>323</v>
      </c>
      <c r="G46" s="223"/>
      <c r="H46" s="223"/>
      <c r="I46" s="223"/>
      <c r="J46" s="223"/>
      <c r="K46" s="220" t="s">
        <v>120</v>
      </c>
      <c r="L46" s="223" t="s">
        <v>120</v>
      </c>
    </row>
    <row r="47" spans="1:12" ht="17.399999999999999" x14ac:dyDescent="0.3">
      <c r="A47" s="222" t="s">
        <v>144</v>
      </c>
      <c r="B47" s="221" t="s">
        <v>136</v>
      </c>
      <c r="C47" s="292" t="str">
        <f>HYPERLINK("[Codebook_HIS_2013_ext_v1601.xlsx]NR03_1_X","NR03_1")</f>
        <v>NR03_1</v>
      </c>
      <c r="D47" s="221" t="s">
        <v>581</v>
      </c>
      <c r="E47" s="222" t="s">
        <v>364</v>
      </c>
      <c r="F47" s="223" t="s">
        <v>323</v>
      </c>
      <c r="G47" s="223" t="s">
        <v>120</v>
      </c>
      <c r="H47" s="223" t="s">
        <v>120</v>
      </c>
      <c r="I47" s="223" t="s">
        <v>120</v>
      </c>
      <c r="J47" s="223" t="s">
        <v>120</v>
      </c>
      <c r="K47" s="220" t="s">
        <v>120</v>
      </c>
      <c r="L47" s="223" t="s">
        <v>120</v>
      </c>
    </row>
    <row r="48" spans="1:12" ht="17.399999999999999" x14ac:dyDescent="0.3">
      <c r="A48" s="222" t="s">
        <v>144</v>
      </c>
      <c r="B48" s="221" t="s">
        <v>136</v>
      </c>
      <c r="C48" s="292" t="str">
        <f>HYPERLINK("[Codebook_HIS_2013_ext_v1601.xlsx]NR04_X","NR04")</f>
        <v>NR04</v>
      </c>
      <c r="D48" s="221" t="s">
        <v>1504</v>
      </c>
      <c r="E48" s="222" t="s">
        <v>1510</v>
      </c>
      <c r="F48" s="223" t="s">
        <v>323</v>
      </c>
      <c r="G48" s="223"/>
      <c r="H48" s="223"/>
      <c r="I48" s="223"/>
      <c r="J48" s="223"/>
      <c r="K48" s="220" t="s">
        <v>120</v>
      </c>
      <c r="L48" s="223" t="s">
        <v>120</v>
      </c>
    </row>
    <row r="49" spans="1:12" ht="17.399999999999999" x14ac:dyDescent="0.3">
      <c r="A49" s="222" t="s">
        <v>144</v>
      </c>
      <c r="B49" s="221" t="s">
        <v>136</v>
      </c>
      <c r="C49" s="292" t="str">
        <f>HYPERLINK("[Codebook_HIS_2013_ext_v1601.xlsx]NR05_X","NR05")</f>
        <v>NR05</v>
      </c>
      <c r="D49" s="221" t="s">
        <v>1508</v>
      </c>
      <c r="E49" s="222" t="s">
        <v>1505</v>
      </c>
      <c r="F49" s="223" t="s">
        <v>323</v>
      </c>
      <c r="G49" s="223"/>
      <c r="H49" s="223"/>
      <c r="I49" s="223"/>
      <c r="J49" s="223"/>
      <c r="K49" s="220" t="s">
        <v>120</v>
      </c>
      <c r="L49" s="223" t="s">
        <v>120</v>
      </c>
    </row>
    <row r="50" spans="1:12" ht="17.399999999999999" x14ac:dyDescent="0.3">
      <c r="A50" s="222" t="s">
        <v>144</v>
      </c>
      <c r="B50" s="221" t="s">
        <v>136</v>
      </c>
      <c r="C50" s="292" t="str">
        <f>HYPERLINK("[Codebook_HIS_2013_ext_v1601.xlsx]NR0501_X","NR0501")</f>
        <v>NR0501</v>
      </c>
      <c r="D50" s="221" t="s">
        <v>1508</v>
      </c>
      <c r="E50" s="222" t="s">
        <v>1506</v>
      </c>
      <c r="F50" s="223" t="s">
        <v>324</v>
      </c>
      <c r="G50" s="223"/>
      <c r="H50" s="223"/>
      <c r="I50" s="223"/>
      <c r="J50" s="223"/>
      <c r="K50" s="220" t="s">
        <v>120</v>
      </c>
      <c r="L50" s="223" t="s">
        <v>120</v>
      </c>
    </row>
    <row r="51" spans="1:12" ht="17.399999999999999" x14ac:dyDescent="0.3">
      <c r="A51" s="222" t="s">
        <v>144</v>
      </c>
      <c r="B51" s="221" t="s">
        <v>136</v>
      </c>
      <c r="C51" s="292" t="str">
        <f>HYPERLINK("[Codebook_HIS_2013_ext_v1601.xlsx]NR06_X","NR06")</f>
        <v>NR06</v>
      </c>
      <c r="D51" s="221" t="s">
        <v>1509</v>
      </c>
      <c r="E51" s="222" t="s">
        <v>1511</v>
      </c>
      <c r="F51" s="223" t="s">
        <v>323</v>
      </c>
      <c r="G51" s="223"/>
      <c r="H51" s="223"/>
      <c r="I51" s="223"/>
      <c r="J51" s="223"/>
      <c r="K51" s="220" t="s">
        <v>120</v>
      </c>
      <c r="L51" s="223" t="s">
        <v>120</v>
      </c>
    </row>
    <row r="52" spans="1:12" ht="17.399999999999999" x14ac:dyDescent="0.3">
      <c r="A52" s="222" t="s">
        <v>144</v>
      </c>
      <c r="B52" s="221" t="s">
        <v>136</v>
      </c>
      <c r="C52" s="292" t="str">
        <f>HYPERLINK("[Codebook_HIS_2013_ext_v1601.xlsx]NR0601_X","NR0601")</f>
        <v>NR0601</v>
      </c>
      <c r="D52" s="221" t="s">
        <v>1509</v>
      </c>
      <c r="E52" s="222" t="s">
        <v>1512</v>
      </c>
      <c r="F52" s="223" t="s">
        <v>324</v>
      </c>
      <c r="G52" s="223"/>
      <c r="H52" s="223"/>
      <c r="I52" s="223"/>
      <c r="J52" s="223"/>
      <c r="K52" s="220" t="s">
        <v>120</v>
      </c>
      <c r="L52" s="223" t="s">
        <v>120</v>
      </c>
    </row>
    <row r="53" spans="1:12" ht="17.399999999999999" x14ac:dyDescent="0.3">
      <c r="A53" s="222" t="s">
        <v>144</v>
      </c>
      <c r="B53" s="221" t="s">
        <v>137</v>
      </c>
      <c r="C53" s="292" t="str">
        <f>HYPERLINK("[Codebook_HIS_2013_ext_v1601.xlsx]ET_1_X","ET_1")</f>
        <v>ET_1</v>
      </c>
      <c r="D53" s="221" t="s">
        <v>1029</v>
      </c>
      <c r="E53" s="222" t="s">
        <v>325</v>
      </c>
      <c r="F53" s="223" t="s">
        <v>323</v>
      </c>
      <c r="G53" s="223" t="s">
        <v>120</v>
      </c>
      <c r="H53" s="223" t="s">
        <v>120</v>
      </c>
      <c r="I53" s="223" t="s">
        <v>120</v>
      </c>
      <c r="J53" s="223" t="s">
        <v>120</v>
      </c>
      <c r="K53" s="220" t="s">
        <v>120</v>
      </c>
      <c r="L53" s="223" t="s">
        <v>120</v>
      </c>
    </row>
    <row r="54" spans="1:12" ht="17.399999999999999" x14ac:dyDescent="0.3">
      <c r="A54" s="222" t="s">
        <v>144</v>
      </c>
      <c r="B54" s="221" t="s">
        <v>137</v>
      </c>
      <c r="C54" s="292" t="str">
        <f>HYPERLINK("[Codebook_HIS_2013_ext_v1601.xlsx]ET_2_X","ET_2")</f>
        <v>ET_2</v>
      </c>
      <c r="D54" s="221" t="s">
        <v>225</v>
      </c>
      <c r="E54" s="222" t="s">
        <v>1030</v>
      </c>
      <c r="F54" s="223" t="s">
        <v>323</v>
      </c>
      <c r="G54" s="223" t="s">
        <v>120</v>
      </c>
      <c r="H54" s="223" t="s">
        <v>120</v>
      </c>
      <c r="I54" s="223" t="s">
        <v>120</v>
      </c>
      <c r="J54" s="223" t="s">
        <v>120</v>
      </c>
      <c r="K54" s="220" t="s">
        <v>120</v>
      </c>
      <c r="L54" s="223" t="s">
        <v>120</v>
      </c>
    </row>
    <row r="55" spans="1:12" ht="17.399999999999999" x14ac:dyDescent="0.3">
      <c r="A55" s="222" t="s">
        <v>144</v>
      </c>
      <c r="B55" s="221" t="s">
        <v>137</v>
      </c>
      <c r="C55" s="292" t="str">
        <f>HYPERLINK("[Codebook_HIS_2013_ext_v1601.xlsx]ET_3_X","ET_3")</f>
        <v>ET_3</v>
      </c>
      <c r="D55" s="221" t="s">
        <v>1028</v>
      </c>
      <c r="E55" s="222" t="s">
        <v>227</v>
      </c>
      <c r="F55" s="223" t="s">
        <v>323</v>
      </c>
      <c r="G55" s="223" t="s">
        <v>120</v>
      </c>
      <c r="H55" s="223" t="s">
        <v>120</v>
      </c>
      <c r="I55" s="223" t="s">
        <v>120</v>
      </c>
      <c r="J55" s="223" t="s">
        <v>120</v>
      </c>
      <c r="K55" s="220" t="s">
        <v>120</v>
      </c>
      <c r="L55" s="223" t="s">
        <v>120</v>
      </c>
    </row>
    <row r="56" spans="1:12" ht="17.399999999999999" x14ac:dyDescent="0.3">
      <c r="A56" s="222" t="s">
        <v>144</v>
      </c>
      <c r="B56" s="221" t="s">
        <v>137</v>
      </c>
      <c r="C56" s="292" t="str">
        <f>HYPERLINK("[Codebook_HIS_2013_ext_v1601.xlsx]ET01_X","ET01")</f>
        <v>ET01</v>
      </c>
      <c r="D56" s="221" t="s">
        <v>441</v>
      </c>
      <c r="E56" s="222" t="s">
        <v>226</v>
      </c>
      <c r="F56" s="223" t="s">
        <v>323</v>
      </c>
      <c r="G56" s="220" t="s">
        <v>120</v>
      </c>
      <c r="H56" s="220" t="s">
        <v>120</v>
      </c>
      <c r="I56" s="220" t="s">
        <v>120</v>
      </c>
      <c r="J56" s="220" t="s">
        <v>120</v>
      </c>
      <c r="K56" s="220" t="s">
        <v>120</v>
      </c>
      <c r="L56" s="223" t="s">
        <v>120</v>
      </c>
    </row>
    <row r="57" spans="1:12" ht="17.399999999999999" x14ac:dyDescent="0.3">
      <c r="A57" s="222" t="s">
        <v>144</v>
      </c>
      <c r="B57" s="221" t="s">
        <v>137</v>
      </c>
      <c r="C57" s="292" t="str">
        <f>HYPERLINK("[Codebook_HIS_2013_ext_v1601.xlsx]ET02_X","ET02")</f>
        <v>ET02</v>
      </c>
      <c r="D57" s="221" t="s">
        <v>442</v>
      </c>
      <c r="E57" s="222" t="s">
        <v>1027</v>
      </c>
      <c r="F57" s="223" t="s">
        <v>323</v>
      </c>
      <c r="G57" s="220"/>
      <c r="H57" s="220"/>
      <c r="I57" s="220"/>
      <c r="J57" s="220"/>
      <c r="K57" s="220" t="s">
        <v>120</v>
      </c>
      <c r="L57" s="223" t="s">
        <v>120</v>
      </c>
    </row>
    <row r="58" spans="1:12" ht="17.399999999999999" x14ac:dyDescent="0.3">
      <c r="A58" s="222" t="s">
        <v>144</v>
      </c>
      <c r="B58" s="221" t="s">
        <v>137</v>
      </c>
      <c r="C58" s="292" t="str">
        <f>HYPERLINK("[Codebook_HIS_2013_ext_v1601.xlsx]ET03_X","ET03")</f>
        <v>ET03</v>
      </c>
      <c r="D58" s="221" t="s">
        <v>443</v>
      </c>
      <c r="E58" s="222" t="s">
        <v>227</v>
      </c>
      <c r="F58" s="223" t="s">
        <v>323</v>
      </c>
      <c r="G58" s="220"/>
      <c r="H58" s="220"/>
      <c r="I58" s="220"/>
      <c r="J58" s="220"/>
      <c r="K58" s="220" t="s">
        <v>120</v>
      </c>
      <c r="L58" s="223" t="s">
        <v>120</v>
      </c>
    </row>
    <row r="59" spans="1:12" ht="17.399999999999999" x14ac:dyDescent="0.3">
      <c r="A59" s="222" t="s">
        <v>144</v>
      </c>
      <c r="B59" s="221" t="s">
        <v>138</v>
      </c>
      <c r="C59" s="292" t="str">
        <f>HYPERLINK("[Codebook_HIS_2013_ext_v1601.xlsx]EM01_X","EM01")</f>
        <v>EM01</v>
      </c>
      <c r="D59" s="221" t="s">
        <v>436</v>
      </c>
      <c r="E59" s="222" t="s">
        <v>537</v>
      </c>
      <c r="F59" s="223" t="s">
        <v>323</v>
      </c>
      <c r="G59" s="223" t="s">
        <v>120</v>
      </c>
      <c r="H59" s="223" t="s">
        <v>120</v>
      </c>
      <c r="I59" s="223" t="s">
        <v>120</v>
      </c>
      <c r="J59" s="223" t="s">
        <v>120</v>
      </c>
      <c r="K59" s="220" t="s">
        <v>120</v>
      </c>
      <c r="L59" s="223" t="s">
        <v>120</v>
      </c>
    </row>
    <row r="60" spans="1:12" ht="17.399999999999999" x14ac:dyDescent="0.3">
      <c r="A60" s="222" t="s">
        <v>144</v>
      </c>
      <c r="B60" s="221" t="s">
        <v>138</v>
      </c>
      <c r="C60" s="292" t="str">
        <f>HYPERLINK("[Codebook_HIS_2013_ext_v1601.xlsx]EM02_X","EM02")</f>
        <v>EM02</v>
      </c>
      <c r="D60" s="221" t="s">
        <v>437</v>
      </c>
      <c r="E60" s="222" t="s">
        <v>538</v>
      </c>
      <c r="F60" s="223" t="s">
        <v>323</v>
      </c>
      <c r="G60" s="223" t="s">
        <v>120</v>
      </c>
      <c r="H60" s="223" t="s">
        <v>120</v>
      </c>
      <c r="I60" s="223" t="s">
        <v>120</v>
      </c>
      <c r="J60" s="223" t="s">
        <v>120</v>
      </c>
      <c r="K60" s="220" t="s">
        <v>120</v>
      </c>
      <c r="L60" s="223" t="s">
        <v>120</v>
      </c>
    </row>
    <row r="61" spans="1:12" ht="17.399999999999999" x14ac:dyDescent="0.3">
      <c r="A61" s="222" t="s">
        <v>144</v>
      </c>
      <c r="B61" s="221" t="s">
        <v>138</v>
      </c>
      <c r="C61" s="292" t="str">
        <f>HYPERLINK("[Codebook_HIS_2013_ext_v1601.xlsx]EM03_X","EM03")</f>
        <v>EM03</v>
      </c>
      <c r="D61" s="221" t="s">
        <v>438</v>
      </c>
      <c r="E61" s="222" t="s">
        <v>539</v>
      </c>
      <c r="F61" s="223" t="s">
        <v>323</v>
      </c>
      <c r="G61" s="223" t="s">
        <v>120</v>
      </c>
      <c r="H61" s="223" t="s">
        <v>120</v>
      </c>
      <c r="I61" s="223" t="s">
        <v>120</v>
      </c>
      <c r="J61" s="223" t="s">
        <v>120</v>
      </c>
      <c r="K61" s="220" t="s">
        <v>120</v>
      </c>
      <c r="L61" s="223" t="s">
        <v>120</v>
      </c>
    </row>
    <row r="62" spans="1:12" ht="17.399999999999999" x14ac:dyDescent="0.3">
      <c r="A62" s="222" t="s">
        <v>144</v>
      </c>
      <c r="B62" s="221" t="s">
        <v>138</v>
      </c>
      <c r="C62" s="292" t="str">
        <f>HYPERLINK("[Codebook_HIS_2013_ext_v1601.xlsx]EM04_X","EM04")</f>
        <v>EM04</v>
      </c>
      <c r="D62" s="221" t="s">
        <v>439</v>
      </c>
      <c r="E62" s="222" t="s">
        <v>1536</v>
      </c>
      <c r="F62" s="223" t="s">
        <v>323</v>
      </c>
      <c r="G62" s="223"/>
      <c r="H62" s="223"/>
      <c r="I62" s="223"/>
      <c r="J62" s="223" t="s">
        <v>120</v>
      </c>
      <c r="K62" s="220" t="s">
        <v>120</v>
      </c>
      <c r="L62" s="223" t="s">
        <v>120</v>
      </c>
    </row>
    <row r="63" spans="1:12" ht="17.399999999999999" x14ac:dyDescent="0.3">
      <c r="A63" s="222" t="s">
        <v>144</v>
      </c>
      <c r="B63" s="221" t="s">
        <v>138</v>
      </c>
      <c r="C63" s="292" t="str">
        <f>HYPERLINK("[Codebook_HIS_2013_ext_v1601.xlsx]EM05_X","EM05")</f>
        <v>EM05</v>
      </c>
      <c r="D63" s="221" t="s">
        <v>440</v>
      </c>
      <c r="E63" s="222" t="s">
        <v>918</v>
      </c>
      <c r="F63" s="223" t="s">
        <v>323</v>
      </c>
      <c r="G63" s="223"/>
      <c r="H63" s="223" t="s">
        <v>530</v>
      </c>
      <c r="I63" s="223"/>
      <c r="J63" s="223"/>
      <c r="K63" s="220" t="s">
        <v>120</v>
      </c>
      <c r="L63" s="223" t="s">
        <v>120</v>
      </c>
    </row>
    <row r="64" spans="1:12" ht="17.399999999999999" x14ac:dyDescent="0.3">
      <c r="A64" s="222" t="s">
        <v>144</v>
      </c>
      <c r="B64" s="221" t="s">
        <v>138</v>
      </c>
      <c r="C64" s="292" t="str">
        <f>HYPERLINK("[Codebook_HIS_2013_ext_v1601.xlsx]EM06_X","EM06")</f>
        <v>EM06</v>
      </c>
      <c r="D64" s="221" t="s">
        <v>914</v>
      </c>
      <c r="E64" s="222" t="s">
        <v>919</v>
      </c>
      <c r="F64" s="223" t="s">
        <v>323</v>
      </c>
      <c r="G64" s="223"/>
      <c r="H64" s="223"/>
      <c r="I64" s="223"/>
      <c r="J64" s="223"/>
      <c r="K64" s="220" t="s">
        <v>120</v>
      </c>
      <c r="L64" s="223" t="s">
        <v>120</v>
      </c>
    </row>
    <row r="65" spans="1:12" ht="17.399999999999999" x14ac:dyDescent="0.3">
      <c r="A65" s="222" t="s">
        <v>144</v>
      </c>
      <c r="B65" s="221" t="s">
        <v>138</v>
      </c>
      <c r="C65" s="292" t="s">
        <v>3999</v>
      </c>
      <c r="D65" s="221" t="s">
        <v>440</v>
      </c>
      <c r="E65" s="222" t="s">
        <v>1537</v>
      </c>
      <c r="F65" s="223" t="s">
        <v>323</v>
      </c>
      <c r="G65" s="223" t="s">
        <v>120</v>
      </c>
      <c r="H65" s="223" t="s">
        <v>120</v>
      </c>
      <c r="I65" s="223" t="s">
        <v>120</v>
      </c>
      <c r="J65" s="223" t="s">
        <v>120</v>
      </c>
      <c r="K65" s="220" t="s">
        <v>120</v>
      </c>
      <c r="L65" s="223" t="s">
        <v>120</v>
      </c>
    </row>
    <row r="66" spans="1:12" ht="17.399999999999999" x14ac:dyDescent="0.3">
      <c r="A66" s="222" t="s">
        <v>144</v>
      </c>
      <c r="B66" s="221" t="s">
        <v>138</v>
      </c>
      <c r="C66" s="292" t="s">
        <v>4000</v>
      </c>
      <c r="D66" s="221" t="s">
        <v>914</v>
      </c>
      <c r="E66" s="222" t="s">
        <v>1538</v>
      </c>
      <c r="F66" s="223" t="s">
        <v>323</v>
      </c>
      <c r="G66" s="223"/>
      <c r="H66" s="223" t="s">
        <v>120</v>
      </c>
      <c r="I66" s="223" t="s">
        <v>120</v>
      </c>
      <c r="J66" s="223" t="s">
        <v>120</v>
      </c>
      <c r="K66" s="220" t="s">
        <v>120</v>
      </c>
      <c r="L66" s="223" t="s">
        <v>120</v>
      </c>
    </row>
    <row r="67" spans="1:12" s="52" customFormat="1" x14ac:dyDescent="0.35">
      <c r="A67" s="219" t="s">
        <v>144</v>
      </c>
      <c r="B67" s="221" t="s">
        <v>139</v>
      </c>
      <c r="C67" s="292" t="str">
        <f>HYPERLINK("[Codebook_HIS_2013_ext_v1601.xlsx]IN_1_X","IN_1")</f>
        <v>IN_1</v>
      </c>
      <c r="D67" s="221" t="s">
        <v>1719</v>
      </c>
      <c r="E67" s="222" t="s">
        <v>1513</v>
      </c>
      <c r="F67" s="224" t="s">
        <v>323</v>
      </c>
      <c r="G67" s="224" t="s">
        <v>120</v>
      </c>
      <c r="H67" s="224" t="s">
        <v>120</v>
      </c>
      <c r="I67" s="224" t="s">
        <v>120</v>
      </c>
      <c r="J67" s="224" t="s">
        <v>120</v>
      </c>
      <c r="K67" s="223" t="s">
        <v>120</v>
      </c>
      <c r="L67" s="223" t="s">
        <v>120</v>
      </c>
    </row>
    <row r="68" spans="1:12" s="52" customFormat="1" x14ac:dyDescent="0.35">
      <c r="A68" s="219" t="s">
        <v>144</v>
      </c>
      <c r="B68" s="221" t="s">
        <v>140</v>
      </c>
      <c r="C68" s="292" t="s">
        <v>3826</v>
      </c>
      <c r="D68" s="221" t="s">
        <v>1072</v>
      </c>
      <c r="E68" s="222" t="s">
        <v>3827</v>
      </c>
      <c r="F68" s="224" t="s">
        <v>323</v>
      </c>
      <c r="G68" s="224"/>
      <c r="H68" s="224"/>
      <c r="I68" s="224"/>
      <c r="J68" s="224"/>
      <c r="K68" s="223" t="s">
        <v>120</v>
      </c>
      <c r="L68" s="223" t="s">
        <v>120</v>
      </c>
    </row>
    <row r="69" spans="1:12" ht="17.399999999999999" x14ac:dyDescent="0.3">
      <c r="A69" s="233"/>
      <c r="B69" s="233"/>
      <c r="C69" s="155"/>
      <c r="D69" s="233"/>
      <c r="E69" s="233"/>
      <c r="F69" s="234"/>
      <c r="G69" s="234"/>
      <c r="H69" s="234"/>
      <c r="I69" s="234"/>
      <c r="J69" s="234"/>
      <c r="K69" s="234"/>
      <c r="L69" s="234"/>
    </row>
    <row r="70" spans="1:12" ht="17.399999999999999" x14ac:dyDescent="0.3">
      <c r="A70" s="225" t="s">
        <v>145</v>
      </c>
      <c r="B70" s="227" t="s">
        <v>141</v>
      </c>
      <c r="C70" s="293" t="str">
        <f>HYPERLINK("[Codebook_HIS_2013_ext_v1601.xlsx]SH01_X","SH01")</f>
        <v>SH01</v>
      </c>
      <c r="D70" s="210" t="s">
        <v>599</v>
      </c>
      <c r="E70" s="225" t="s">
        <v>41</v>
      </c>
      <c r="F70" s="226" t="s">
        <v>323</v>
      </c>
      <c r="G70" s="226" t="s">
        <v>120</v>
      </c>
      <c r="H70" s="226" t="s">
        <v>120</v>
      </c>
      <c r="I70" s="226" t="s">
        <v>120</v>
      </c>
      <c r="J70" s="226" t="s">
        <v>120</v>
      </c>
      <c r="K70" s="226" t="s">
        <v>120</v>
      </c>
      <c r="L70" s="226" t="s">
        <v>120</v>
      </c>
    </row>
    <row r="71" spans="1:12" ht="17.399999999999999" x14ac:dyDescent="0.3">
      <c r="A71" s="225" t="s">
        <v>145</v>
      </c>
      <c r="B71" s="227" t="s">
        <v>141</v>
      </c>
      <c r="C71" s="293" t="str">
        <f>HYPERLINK("[Codebook_HIS_2013_ext_v1601.xlsx]SH01_1_X","SH01_1")</f>
        <v>SH01_1</v>
      </c>
      <c r="D71" s="210" t="s">
        <v>599</v>
      </c>
      <c r="E71" s="225" t="s">
        <v>359</v>
      </c>
      <c r="F71" s="226" t="s">
        <v>323</v>
      </c>
      <c r="G71" s="226" t="s">
        <v>120</v>
      </c>
      <c r="H71" s="226" t="s">
        <v>120</v>
      </c>
      <c r="I71" s="226" t="s">
        <v>120</v>
      </c>
      <c r="J71" s="226" t="s">
        <v>120</v>
      </c>
      <c r="K71" s="226" t="s">
        <v>120</v>
      </c>
      <c r="L71" s="226" t="s">
        <v>120</v>
      </c>
    </row>
    <row r="72" spans="1:12" ht="17.399999999999999" x14ac:dyDescent="0.3">
      <c r="A72" s="225" t="s">
        <v>145</v>
      </c>
      <c r="B72" s="227" t="s">
        <v>141</v>
      </c>
      <c r="C72" s="293" t="str">
        <f>HYPERLINK("[Codebook_HIS_2013_ext_v1601.xlsx]SH01_2_X","SH01_2")</f>
        <v>SH01_2</v>
      </c>
      <c r="D72" s="210" t="s">
        <v>599</v>
      </c>
      <c r="E72" s="225" t="s">
        <v>360</v>
      </c>
      <c r="F72" s="226" t="s">
        <v>323</v>
      </c>
      <c r="G72" s="226" t="s">
        <v>120</v>
      </c>
      <c r="H72" s="226" t="s">
        <v>120</v>
      </c>
      <c r="I72" s="226" t="s">
        <v>120</v>
      </c>
      <c r="J72" s="226" t="s">
        <v>120</v>
      </c>
      <c r="K72" s="226" t="s">
        <v>120</v>
      </c>
      <c r="L72" s="226" t="s">
        <v>120</v>
      </c>
    </row>
    <row r="73" spans="1:12" ht="17.399999999999999" x14ac:dyDescent="0.3">
      <c r="A73" s="225" t="s">
        <v>145</v>
      </c>
      <c r="B73" s="227" t="s">
        <v>141</v>
      </c>
      <c r="C73" s="293" t="str">
        <f>HYPERLINK("[Codebook_HIS_2013_ext_v1601.xlsx]SH02_X","SH02")</f>
        <v>SH02</v>
      </c>
      <c r="D73" s="210" t="s">
        <v>600</v>
      </c>
      <c r="E73" s="225" t="s">
        <v>42</v>
      </c>
      <c r="F73" s="226" t="s">
        <v>323</v>
      </c>
      <c r="G73" s="226"/>
      <c r="H73" s="226" t="s">
        <v>120</v>
      </c>
      <c r="I73" s="226" t="s">
        <v>120</v>
      </c>
      <c r="J73" s="226" t="s">
        <v>120</v>
      </c>
      <c r="K73" s="226" t="s">
        <v>120</v>
      </c>
      <c r="L73" s="226" t="s">
        <v>120</v>
      </c>
    </row>
    <row r="74" spans="1:12" ht="17.399999999999999" x14ac:dyDescent="0.3">
      <c r="A74" s="225" t="s">
        <v>145</v>
      </c>
      <c r="B74" s="227" t="s">
        <v>141</v>
      </c>
      <c r="C74" s="293" t="s">
        <v>3991</v>
      </c>
      <c r="D74" s="210" t="s">
        <v>600</v>
      </c>
      <c r="E74" s="225" t="s">
        <v>2538</v>
      </c>
      <c r="F74" s="226" t="s">
        <v>323</v>
      </c>
      <c r="G74" s="226"/>
      <c r="H74" s="226" t="s">
        <v>120</v>
      </c>
      <c r="I74" s="226" t="s">
        <v>120</v>
      </c>
      <c r="J74" s="226" t="s">
        <v>120</v>
      </c>
      <c r="K74" s="226" t="s">
        <v>120</v>
      </c>
      <c r="L74" s="226" t="s">
        <v>120</v>
      </c>
    </row>
    <row r="75" spans="1:12" ht="17.399999999999999" x14ac:dyDescent="0.3">
      <c r="A75" s="225" t="s">
        <v>145</v>
      </c>
      <c r="B75" s="227" t="s">
        <v>141</v>
      </c>
      <c r="C75" s="293" t="str">
        <f>HYPERLINK("[Codebook_HIS_2013_ext_v1601.xlsx]SH03_X","SH03")</f>
        <v>SH03</v>
      </c>
      <c r="D75" s="210" t="s">
        <v>601</v>
      </c>
      <c r="E75" s="225" t="s">
        <v>3930</v>
      </c>
      <c r="F75" s="226" t="s">
        <v>323</v>
      </c>
      <c r="G75" s="226"/>
      <c r="H75" s="226" t="s">
        <v>120</v>
      </c>
      <c r="I75" s="226" t="s">
        <v>120</v>
      </c>
      <c r="J75" s="226" t="s">
        <v>120</v>
      </c>
      <c r="K75" s="226" t="s">
        <v>120</v>
      </c>
      <c r="L75" s="226" t="s">
        <v>120</v>
      </c>
    </row>
    <row r="76" spans="1:12" ht="17.399999999999999" x14ac:dyDescent="0.3">
      <c r="A76" s="225" t="s">
        <v>145</v>
      </c>
      <c r="B76" s="227" t="s">
        <v>141</v>
      </c>
      <c r="C76" s="293" t="s">
        <v>3992</v>
      </c>
      <c r="D76" s="210" t="s">
        <v>601</v>
      </c>
      <c r="E76" s="225" t="s">
        <v>3931</v>
      </c>
      <c r="F76" s="226" t="s">
        <v>323</v>
      </c>
      <c r="G76" s="226"/>
      <c r="H76" s="226" t="s">
        <v>120</v>
      </c>
      <c r="I76" s="226" t="s">
        <v>120</v>
      </c>
      <c r="J76" s="226" t="s">
        <v>120</v>
      </c>
      <c r="K76" s="226" t="s">
        <v>120</v>
      </c>
      <c r="L76" s="226" t="s">
        <v>120</v>
      </c>
    </row>
    <row r="77" spans="1:12" ht="17.399999999999999" x14ac:dyDescent="0.3">
      <c r="A77" s="225" t="s">
        <v>145</v>
      </c>
      <c r="B77" s="227" t="s">
        <v>141</v>
      </c>
      <c r="C77" s="293" t="s">
        <v>3993</v>
      </c>
      <c r="D77" s="210" t="s">
        <v>601</v>
      </c>
      <c r="E77" s="225" t="s">
        <v>3932</v>
      </c>
      <c r="F77" s="226" t="s">
        <v>323</v>
      </c>
      <c r="G77" s="226"/>
      <c r="H77" s="226" t="s">
        <v>120</v>
      </c>
      <c r="I77" s="226" t="s">
        <v>120</v>
      </c>
      <c r="J77" s="226" t="s">
        <v>120</v>
      </c>
      <c r="K77" s="226" t="s">
        <v>120</v>
      </c>
      <c r="L77" s="226" t="s">
        <v>120</v>
      </c>
    </row>
    <row r="78" spans="1:12" s="54" customFormat="1" ht="17.399999999999999" x14ac:dyDescent="0.3">
      <c r="A78" s="222" t="s">
        <v>145</v>
      </c>
      <c r="B78" s="221" t="s">
        <v>142</v>
      </c>
      <c r="C78" s="292" t="str">
        <f>HYPERLINK("[Codebook_HIS_2013_ext_v1601.xlsx]MA_X","MA0101 ")</f>
        <v xml:space="preserve">MA0101 </v>
      </c>
      <c r="D78" s="228" t="s">
        <v>429</v>
      </c>
      <c r="E78" s="229" t="s">
        <v>1145</v>
      </c>
      <c r="F78" s="223" t="s">
        <v>323</v>
      </c>
      <c r="G78" s="223"/>
      <c r="H78" s="223" t="s">
        <v>120</v>
      </c>
      <c r="I78" s="223" t="s">
        <v>120</v>
      </c>
      <c r="J78" s="223"/>
      <c r="K78" s="223" t="s">
        <v>120</v>
      </c>
      <c r="L78" s="223" t="s">
        <v>120</v>
      </c>
    </row>
    <row r="79" spans="1:12" ht="17.399999999999999" x14ac:dyDescent="0.3">
      <c r="A79" s="222" t="s">
        <v>145</v>
      </c>
      <c r="B79" s="221" t="s">
        <v>142</v>
      </c>
      <c r="C79" s="292" t="str">
        <f>HYPERLINK("[Codebook_HIS_2013_ext_v1601.xlsx]MA_X","MA0102 ")</f>
        <v xml:space="preserve">MA0102 </v>
      </c>
      <c r="D79" s="228" t="s">
        <v>1146</v>
      </c>
      <c r="E79" s="229" t="s">
        <v>1147</v>
      </c>
      <c r="F79" s="223" t="s">
        <v>323</v>
      </c>
      <c r="G79" s="223"/>
      <c r="H79" s="223" t="s">
        <v>120</v>
      </c>
      <c r="I79" s="223" t="s">
        <v>120</v>
      </c>
      <c r="J79" s="223"/>
      <c r="K79" s="223" t="s">
        <v>120</v>
      </c>
      <c r="L79" s="223" t="s">
        <v>120</v>
      </c>
    </row>
    <row r="80" spans="1:12" s="54" customFormat="1" ht="17.399999999999999" x14ac:dyDescent="0.3">
      <c r="A80" s="222" t="s">
        <v>145</v>
      </c>
      <c r="B80" s="221" t="s">
        <v>142</v>
      </c>
      <c r="C80" s="292" t="str">
        <f>HYPERLINK("[Codebook_HIS_2013_ext_v1601.xlsx]MA_X","MA0103 ")</f>
        <v xml:space="preserve">MA0103 </v>
      </c>
      <c r="D80" s="228" t="s">
        <v>1148</v>
      </c>
      <c r="E80" s="229" t="s">
        <v>1149</v>
      </c>
      <c r="F80" s="223" t="s">
        <v>323</v>
      </c>
      <c r="G80" s="223"/>
      <c r="H80" s="223"/>
      <c r="I80" s="223"/>
      <c r="J80" s="223"/>
      <c r="K80" s="223" t="s">
        <v>120</v>
      </c>
      <c r="L80" s="223" t="s">
        <v>120</v>
      </c>
    </row>
    <row r="81" spans="1:12" ht="17.399999999999999" x14ac:dyDescent="0.3">
      <c r="A81" s="222" t="s">
        <v>145</v>
      </c>
      <c r="B81" s="221" t="s">
        <v>142</v>
      </c>
      <c r="C81" s="292" t="str">
        <f>HYPERLINK("[Codebook_HIS_2013_ext_v1601.xlsx]MA_X","MA0104")</f>
        <v>MA0104</v>
      </c>
      <c r="D81" s="228" t="s">
        <v>1150</v>
      </c>
      <c r="E81" s="229" t="s">
        <v>1151</v>
      </c>
      <c r="F81" s="223" t="s">
        <v>323</v>
      </c>
      <c r="G81" s="223"/>
      <c r="H81" s="223"/>
      <c r="I81" s="223"/>
      <c r="J81" s="223"/>
      <c r="K81" s="223" t="s">
        <v>120</v>
      </c>
      <c r="L81" s="223" t="s">
        <v>120</v>
      </c>
    </row>
    <row r="82" spans="1:12" s="54" customFormat="1" ht="17.399999999999999" x14ac:dyDescent="0.3">
      <c r="A82" s="222" t="s">
        <v>145</v>
      </c>
      <c r="B82" s="221" t="s">
        <v>142</v>
      </c>
      <c r="C82" s="292" t="str">
        <f>HYPERLINK("[Codebook_HIS_2013_ext_v1601.xlsx]MA_X","MA0105")</f>
        <v>MA0105</v>
      </c>
      <c r="D82" s="228" t="s">
        <v>430</v>
      </c>
      <c r="E82" s="229" t="s">
        <v>1152</v>
      </c>
      <c r="F82" s="223" t="s">
        <v>323</v>
      </c>
      <c r="G82" s="223"/>
      <c r="H82" s="223"/>
      <c r="I82" s="223"/>
      <c r="J82" s="223"/>
      <c r="K82" s="223" t="s">
        <v>120</v>
      </c>
      <c r="L82" s="223" t="s">
        <v>120</v>
      </c>
    </row>
    <row r="83" spans="1:12" s="54" customFormat="1" ht="17.399999999999999" x14ac:dyDescent="0.3">
      <c r="A83" s="222" t="s">
        <v>145</v>
      </c>
      <c r="B83" s="221" t="s">
        <v>142</v>
      </c>
      <c r="C83" s="292" t="str">
        <f>HYPERLINK("[Codebook_HIS_2013_ext_v1601.xlsx]MA_X","MA0106 ")</f>
        <v xml:space="preserve">MA0106 </v>
      </c>
      <c r="D83" s="228" t="s">
        <v>1153</v>
      </c>
      <c r="E83" s="229" t="s">
        <v>1154</v>
      </c>
      <c r="F83" s="223" t="s">
        <v>323</v>
      </c>
      <c r="G83" s="223" t="s">
        <v>120</v>
      </c>
      <c r="H83" s="223" t="s">
        <v>120</v>
      </c>
      <c r="I83" s="223" t="s">
        <v>120</v>
      </c>
      <c r="J83" s="223"/>
      <c r="K83" s="223" t="s">
        <v>120</v>
      </c>
      <c r="L83" s="223" t="s">
        <v>120</v>
      </c>
    </row>
    <row r="84" spans="1:12" ht="17.399999999999999" x14ac:dyDescent="0.3">
      <c r="A84" s="222" t="s">
        <v>145</v>
      </c>
      <c r="B84" s="221" t="s">
        <v>142</v>
      </c>
      <c r="C84" s="292" t="str">
        <f>HYPERLINK("[Codebook_HIS_2013_ext_v1601.xlsx]MA_X","MA0107 ")</f>
        <v xml:space="preserve">MA0107 </v>
      </c>
      <c r="D84" s="228" t="s">
        <v>1155</v>
      </c>
      <c r="E84" s="229" t="s">
        <v>1156</v>
      </c>
      <c r="F84" s="223" t="s">
        <v>323</v>
      </c>
      <c r="G84" s="223"/>
      <c r="H84" s="223"/>
      <c r="I84" s="223"/>
      <c r="J84" s="223"/>
      <c r="K84" s="223" t="s">
        <v>120</v>
      </c>
      <c r="L84" s="223" t="s">
        <v>120</v>
      </c>
    </row>
    <row r="85" spans="1:12" ht="17.399999999999999" x14ac:dyDescent="0.3">
      <c r="A85" s="222" t="s">
        <v>145</v>
      </c>
      <c r="B85" s="221" t="s">
        <v>142</v>
      </c>
      <c r="C85" s="292" t="str">
        <f>HYPERLINK("[Codebook_HIS_2013_ext_v1601.xlsx]MA_X","MA0108 ")</f>
        <v xml:space="preserve">MA0108 </v>
      </c>
      <c r="D85" s="228" t="s">
        <v>1157</v>
      </c>
      <c r="E85" s="229" t="s">
        <v>1158</v>
      </c>
      <c r="F85" s="223" t="s">
        <v>323</v>
      </c>
      <c r="G85" s="223" t="s">
        <v>120</v>
      </c>
      <c r="H85" s="223" t="s">
        <v>120</v>
      </c>
      <c r="I85" s="223" t="s">
        <v>120</v>
      </c>
      <c r="J85" s="223"/>
      <c r="K85" s="223" t="s">
        <v>120</v>
      </c>
      <c r="L85" s="223" t="s">
        <v>120</v>
      </c>
    </row>
    <row r="86" spans="1:12" ht="17.399999999999999" x14ac:dyDescent="0.3">
      <c r="A86" s="222" t="s">
        <v>145</v>
      </c>
      <c r="B86" s="221" t="s">
        <v>142</v>
      </c>
      <c r="C86" s="292" t="str">
        <f>HYPERLINK("[Codebook_HIS_2013_ext_v1601.xlsx]MA_X","MA0109 ")</f>
        <v xml:space="preserve">MA0109 </v>
      </c>
      <c r="D86" s="228" t="s">
        <v>1159</v>
      </c>
      <c r="E86" s="229" t="s">
        <v>1160</v>
      </c>
      <c r="F86" s="223" t="s">
        <v>323</v>
      </c>
      <c r="G86" s="223"/>
      <c r="H86" s="223"/>
      <c r="I86" s="223"/>
      <c r="J86" s="223"/>
      <c r="K86" s="223" t="s">
        <v>120</v>
      </c>
      <c r="L86" s="223" t="s">
        <v>120</v>
      </c>
    </row>
    <row r="87" spans="1:12" s="54" customFormat="1" ht="17.399999999999999" x14ac:dyDescent="0.3">
      <c r="A87" s="222" t="s">
        <v>145</v>
      </c>
      <c r="B87" s="221" t="s">
        <v>142</v>
      </c>
      <c r="C87" s="292" t="str">
        <f>HYPERLINK("[Codebook_HIS_2013_ext_v1601.xlsx]MA_X","MA0110 ")</f>
        <v xml:space="preserve">MA0110 </v>
      </c>
      <c r="D87" s="228" t="s">
        <v>1161</v>
      </c>
      <c r="E87" s="229" t="s">
        <v>1162</v>
      </c>
      <c r="F87" s="223" t="s">
        <v>323</v>
      </c>
      <c r="G87" s="223" t="s">
        <v>120</v>
      </c>
      <c r="H87" s="223" t="s">
        <v>120</v>
      </c>
      <c r="I87" s="223" t="s">
        <v>120</v>
      </c>
      <c r="J87" s="223"/>
      <c r="K87" s="223" t="s">
        <v>120</v>
      </c>
      <c r="L87" s="223" t="s">
        <v>120</v>
      </c>
    </row>
    <row r="88" spans="1:12" s="54" customFormat="1" ht="17.399999999999999" x14ac:dyDescent="0.3">
      <c r="A88" s="222" t="s">
        <v>145</v>
      </c>
      <c r="B88" s="221" t="s">
        <v>142</v>
      </c>
      <c r="C88" s="292" t="str">
        <f>HYPERLINK("[Codebook_HIS_2013_ext_v1601.xlsx]MA_X","MA0111 ")</f>
        <v xml:space="preserve">MA0111 </v>
      </c>
      <c r="D88" s="228" t="s">
        <v>1163</v>
      </c>
      <c r="E88" s="229" t="s">
        <v>1164</v>
      </c>
      <c r="F88" s="223" t="s">
        <v>323</v>
      </c>
      <c r="G88" s="223" t="s">
        <v>120</v>
      </c>
      <c r="H88" s="223" t="s">
        <v>120</v>
      </c>
      <c r="I88" s="223" t="s">
        <v>120</v>
      </c>
      <c r="J88" s="223"/>
      <c r="K88" s="223" t="s">
        <v>120</v>
      </c>
      <c r="L88" s="223" t="s">
        <v>120</v>
      </c>
    </row>
    <row r="89" spans="1:12" s="54" customFormat="1" ht="17.399999999999999" x14ac:dyDescent="0.3">
      <c r="A89" s="222" t="s">
        <v>145</v>
      </c>
      <c r="B89" s="221" t="s">
        <v>142</v>
      </c>
      <c r="C89" s="292" t="str">
        <f>HYPERLINK("[Codebook_HIS_2013_ext_v1601.xlsx]MA_X","MA0112 ")</f>
        <v xml:space="preserve">MA0112 </v>
      </c>
      <c r="D89" s="228" t="s">
        <v>1165</v>
      </c>
      <c r="E89" s="229" t="s">
        <v>1166</v>
      </c>
      <c r="F89" s="223" t="s">
        <v>323</v>
      </c>
      <c r="G89" s="223"/>
      <c r="H89" s="223"/>
      <c r="I89" s="223"/>
      <c r="J89" s="223"/>
      <c r="K89" s="223" t="s">
        <v>120</v>
      </c>
      <c r="L89" s="223" t="s">
        <v>120</v>
      </c>
    </row>
    <row r="90" spans="1:12" ht="17.399999999999999" x14ac:dyDescent="0.3">
      <c r="A90" s="222" t="s">
        <v>145</v>
      </c>
      <c r="B90" s="221" t="s">
        <v>142</v>
      </c>
      <c r="C90" s="292" t="str">
        <f>HYPERLINK("[Codebook_HIS_2013_ext_v1601.xlsx]MA_X","MA0113 ")</f>
        <v xml:space="preserve">MA0113 </v>
      </c>
      <c r="D90" s="228" t="s">
        <v>1167</v>
      </c>
      <c r="E90" s="229" t="s">
        <v>1168</v>
      </c>
      <c r="F90" s="223" t="s">
        <v>323</v>
      </c>
      <c r="G90" s="223"/>
      <c r="H90" s="223"/>
      <c r="I90" s="223"/>
      <c r="J90" s="223"/>
      <c r="K90" s="223" t="s">
        <v>120</v>
      </c>
      <c r="L90" s="223" t="s">
        <v>120</v>
      </c>
    </row>
    <row r="91" spans="1:12" ht="17.399999999999999" x14ac:dyDescent="0.3">
      <c r="A91" s="222" t="s">
        <v>145</v>
      </c>
      <c r="B91" s="221" t="s">
        <v>142</v>
      </c>
      <c r="C91" s="292" t="str">
        <f>HYPERLINK("[Codebook_HIS_2013_ext_v1601.xlsx]MA_X","MA0114 ")</f>
        <v xml:space="preserve">MA0114 </v>
      </c>
      <c r="D91" s="228" t="s">
        <v>1169</v>
      </c>
      <c r="E91" s="229" t="s">
        <v>1170</v>
      </c>
      <c r="F91" s="223" t="s">
        <v>323</v>
      </c>
      <c r="G91" s="223" t="s">
        <v>120</v>
      </c>
      <c r="H91" s="223" t="s">
        <v>120</v>
      </c>
      <c r="I91" s="223" t="s">
        <v>120</v>
      </c>
      <c r="J91" s="223"/>
      <c r="K91" s="223" t="s">
        <v>120</v>
      </c>
      <c r="L91" s="223" t="s">
        <v>120</v>
      </c>
    </row>
    <row r="92" spans="1:12" ht="17.399999999999999" x14ac:dyDescent="0.3">
      <c r="A92" s="222" t="s">
        <v>145</v>
      </c>
      <c r="B92" s="221" t="s">
        <v>142</v>
      </c>
      <c r="C92" s="292" t="str">
        <f>HYPERLINK("[Codebook_HIS_2013_ext_v1601.xlsx]MA_X","MA0115 ")</f>
        <v xml:space="preserve">MA0115 </v>
      </c>
      <c r="D92" s="228" t="s">
        <v>1171</v>
      </c>
      <c r="E92" s="229" t="s">
        <v>1172</v>
      </c>
      <c r="F92" s="223" t="s">
        <v>323</v>
      </c>
      <c r="G92" s="223" t="s">
        <v>120</v>
      </c>
      <c r="H92" s="223" t="s">
        <v>120</v>
      </c>
      <c r="I92" s="223" t="s">
        <v>120</v>
      </c>
      <c r="J92" s="223"/>
      <c r="K92" s="223" t="s">
        <v>120</v>
      </c>
      <c r="L92" s="223" t="s">
        <v>120</v>
      </c>
    </row>
    <row r="93" spans="1:12" s="54" customFormat="1" ht="17.399999999999999" x14ac:dyDescent="0.3">
      <c r="A93" s="222" t="s">
        <v>145</v>
      </c>
      <c r="B93" s="221" t="s">
        <v>142</v>
      </c>
      <c r="C93" s="292" t="str">
        <f>HYPERLINK("[Codebook_HIS_2013_ext_v1601.xlsx]MA_X","MA0116 ")</f>
        <v xml:space="preserve">MA0116 </v>
      </c>
      <c r="D93" s="228" t="s">
        <v>1173</v>
      </c>
      <c r="E93" s="229" t="s">
        <v>1174</v>
      </c>
      <c r="F93" s="223" t="s">
        <v>323</v>
      </c>
      <c r="G93" s="223" t="s">
        <v>120</v>
      </c>
      <c r="H93" s="223" t="s">
        <v>120</v>
      </c>
      <c r="I93" s="223" t="s">
        <v>120</v>
      </c>
      <c r="J93" s="223"/>
      <c r="K93" s="223" t="s">
        <v>120</v>
      </c>
      <c r="L93" s="223" t="s">
        <v>120</v>
      </c>
    </row>
    <row r="94" spans="1:12" ht="17.399999999999999" x14ac:dyDescent="0.3">
      <c r="A94" s="222" t="s">
        <v>145</v>
      </c>
      <c r="B94" s="221" t="s">
        <v>142</v>
      </c>
      <c r="C94" s="292" t="str">
        <f>HYPERLINK("[Codebook_HIS_2013_ext_v1601.xlsx]MA_X","MA0117 ")</f>
        <v xml:space="preserve">MA0117 </v>
      </c>
      <c r="D94" s="228" t="s">
        <v>1175</v>
      </c>
      <c r="E94" s="229" t="s">
        <v>1176</v>
      </c>
      <c r="F94" s="223" t="s">
        <v>323</v>
      </c>
      <c r="G94" s="223" t="s">
        <v>120</v>
      </c>
      <c r="H94" s="223" t="s">
        <v>120</v>
      </c>
      <c r="I94" s="223" t="s">
        <v>120</v>
      </c>
      <c r="J94" s="223"/>
      <c r="K94" s="223" t="s">
        <v>120</v>
      </c>
      <c r="L94" s="223" t="s">
        <v>120</v>
      </c>
    </row>
    <row r="95" spans="1:12" ht="17.399999999999999" x14ac:dyDescent="0.3">
      <c r="A95" s="222" t="s">
        <v>145</v>
      </c>
      <c r="B95" s="221" t="s">
        <v>142</v>
      </c>
      <c r="C95" s="292" t="str">
        <f>HYPERLINK("[Codebook_HIS_2013_ext_v1601.xlsx]MA_X","MA0118 ")</f>
        <v xml:space="preserve">MA0118 </v>
      </c>
      <c r="D95" s="228" t="s">
        <v>1177</v>
      </c>
      <c r="E95" s="229" t="s">
        <v>1178</v>
      </c>
      <c r="F95" s="223" t="s">
        <v>323</v>
      </c>
      <c r="G95" s="223" t="s">
        <v>120</v>
      </c>
      <c r="H95" s="223" t="s">
        <v>120</v>
      </c>
      <c r="I95" s="223" t="s">
        <v>120</v>
      </c>
      <c r="J95" s="223"/>
      <c r="K95" s="223" t="s">
        <v>120</v>
      </c>
      <c r="L95" s="223" t="s">
        <v>120</v>
      </c>
    </row>
    <row r="96" spans="1:12" s="54" customFormat="1" ht="17.399999999999999" x14ac:dyDescent="0.3">
      <c r="A96" s="222" t="s">
        <v>145</v>
      </c>
      <c r="B96" s="221" t="s">
        <v>142</v>
      </c>
      <c r="C96" s="292" t="str">
        <f>HYPERLINK("[Codebook_HIS_2013_ext_v1601.xlsx]MA_X","MA0119 ")</f>
        <v xml:space="preserve">MA0119 </v>
      </c>
      <c r="D96" s="228" t="s">
        <v>1179</v>
      </c>
      <c r="E96" s="229" t="s">
        <v>1180</v>
      </c>
      <c r="F96" s="223" t="s">
        <v>323</v>
      </c>
      <c r="G96" s="223" t="s">
        <v>120</v>
      </c>
      <c r="H96" s="223" t="s">
        <v>120</v>
      </c>
      <c r="I96" s="223" t="s">
        <v>120</v>
      </c>
      <c r="J96" s="223"/>
      <c r="K96" s="223" t="s">
        <v>120</v>
      </c>
      <c r="L96" s="223" t="s">
        <v>120</v>
      </c>
    </row>
    <row r="97" spans="1:12" ht="17.399999999999999" x14ac:dyDescent="0.3">
      <c r="A97" s="222" t="s">
        <v>145</v>
      </c>
      <c r="B97" s="221" t="s">
        <v>142</v>
      </c>
      <c r="C97" s="292" t="str">
        <f>HYPERLINK("[Codebook_HIS_2013_ext_v1601.xlsx]MA_X","MA0120 ")</f>
        <v xml:space="preserve">MA0120 </v>
      </c>
      <c r="D97" s="228" t="s">
        <v>1181</v>
      </c>
      <c r="E97" s="229" t="s">
        <v>1182</v>
      </c>
      <c r="F97" s="223" t="s">
        <v>323</v>
      </c>
      <c r="G97" s="223"/>
      <c r="H97" s="223"/>
      <c r="I97" s="223"/>
      <c r="J97" s="223"/>
      <c r="K97" s="223" t="s">
        <v>120</v>
      </c>
      <c r="L97" s="223" t="s">
        <v>120</v>
      </c>
    </row>
    <row r="98" spans="1:12" ht="17.399999999999999" x14ac:dyDescent="0.3">
      <c r="A98" s="222" t="s">
        <v>145</v>
      </c>
      <c r="B98" s="221" t="s">
        <v>142</v>
      </c>
      <c r="C98" s="292" t="str">
        <f>HYPERLINK("[Codebook_HIS_2013_ext_v1601.xlsx]MA_X","MA0121 ")</f>
        <v xml:space="preserve">MA0121 </v>
      </c>
      <c r="D98" s="228" t="s">
        <v>1183</v>
      </c>
      <c r="E98" s="229" t="s">
        <v>1184</v>
      </c>
      <c r="F98" s="223" t="s">
        <v>323</v>
      </c>
      <c r="G98" s="223" t="s">
        <v>120</v>
      </c>
      <c r="H98" s="223" t="s">
        <v>120</v>
      </c>
      <c r="I98" s="223" t="s">
        <v>120</v>
      </c>
      <c r="J98" s="223"/>
      <c r="K98" s="223" t="s">
        <v>120</v>
      </c>
      <c r="L98" s="223" t="s">
        <v>120</v>
      </c>
    </row>
    <row r="99" spans="1:12" ht="17.399999999999999" x14ac:dyDescent="0.3">
      <c r="A99" s="222" t="s">
        <v>145</v>
      </c>
      <c r="B99" s="221" t="s">
        <v>142</v>
      </c>
      <c r="C99" s="292" t="str">
        <f>HYPERLINK("[Codebook_HIS_2013_ext_v1601.xlsx]MA_X","MA0122 ")</f>
        <v xml:space="preserve">MA0122 </v>
      </c>
      <c r="D99" s="228" t="s">
        <v>1185</v>
      </c>
      <c r="E99" s="229" t="s">
        <v>1186</v>
      </c>
      <c r="F99" s="223" t="s">
        <v>323</v>
      </c>
      <c r="G99" s="223" t="s">
        <v>120</v>
      </c>
      <c r="H99" s="223" t="s">
        <v>120</v>
      </c>
      <c r="I99" s="223" t="s">
        <v>120</v>
      </c>
      <c r="J99" s="223"/>
      <c r="K99" s="223" t="s">
        <v>120</v>
      </c>
      <c r="L99" s="223" t="s">
        <v>120</v>
      </c>
    </row>
    <row r="100" spans="1:12" ht="17.399999999999999" x14ac:dyDescent="0.3">
      <c r="A100" s="222" t="s">
        <v>145</v>
      </c>
      <c r="B100" s="221" t="s">
        <v>142</v>
      </c>
      <c r="C100" s="292" t="str">
        <f>HYPERLINK("[Codebook_HIS_2013_ext_v1601.xlsx]MA_X","MA0123 ")</f>
        <v xml:space="preserve">MA0123 </v>
      </c>
      <c r="D100" s="228" t="s">
        <v>1187</v>
      </c>
      <c r="E100" s="229" t="s">
        <v>1188</v>
      </c>
      <c r="F100" s="223" t="s">
        <v>323</v>
      </c>
      <c r="G100" s="223"/>
      <c r="H100" s="223"/>
      <c r="I100" s="223"/>
      <c r="J100" s="223"/>
      <c r="K100" s="223" t="s">
        <v>120</v>
      </c>
      <c r="L100" s="223" t="s">
        <v>120</v>
      </c>
    </row>
    <row r="101" spans="1:12" ht="17.399999999999999" x14ac:dyDescent="0.3">
      <c r="A101" s="222" t="s">
        <v>145</v>
      </c>
      <c r="B101" s="221" t="s">
        <v>142</v>
      </c>
      <c r="C101" s="292" t="str">
        <f>HYPERLINK("[Codebook_HIS_2013_ext_v1601.xlsx]MA_X","MA012301 ")</f>
        <v xml:space="preserve">MA012301 </v>
      </c>
      <c r="D101" s="228" t="s">
        <v>1189</v>
      </c>
      <c r="E101" s="229" t="s">
        <v>1190</v>
      </c>
      <c r="F101" s="223" t="s">
        <v>323</v>
      </c>
      <c r="G101" s="223" t="s">
        <v>120</v>
      </c>
      <c r="H101" s="223" t="s">
        <v>120</v>
      </c>
      <c r="I101" s="223" t="s">
        <v>120</v>
      </c>
      <c r="J101" s="223"/>
      <c r="K101" s="223" t="s">
        <v>120</v>
      </c>
      <c r="L101" s="223" t="s">
        <v>120</v>
      </c>
    </row>
    <row r="102" spans="1:12" s="54" customFormat="1" ht="17.399999999999999" x14ac:dyDescent="0.3">
      <c r="A102" s="222" t="s">
        <v>145</v>
      </c>
      <c r="B102" s="221" t="s">
        <v>142</v>
      </c>
      <c r="C102" s="292" t="str">
        <f>HYPERLINK("[Codebook_HIS_2013_ext_v1601.xlsx]MA_X","MA012302 ")</f>
        <v xml:space="preserve">MA012302 </v>
      </c>
      <c r="D102" s="228" t="s">
        <v>1191</v>
      </c>
      <c r="E102" s="229" t="s">
        <v>1192</v>
      </c>
      <c r="F102" s="223" t="s">
        <v>323</v>
      </c>
      <c r="G102" s="223" t="s">
        <v>120</v>
      </c>
      <c r="H102" s="223" t="s">
        <v>120</v>
      </c>
      <c r="I102" s="223" t="s">
        <v>120</v>
      </c>
      <c r="J102" s="223"/>
      <c r="K102" s="223" t="s">
        <v>120</v>
      </c>
      <c r="L102" s="223" t="s">
        <v>120</v>
      </c>
    </row>
    <row r="103" spans="1:12" ht="17.399999999999999" x14ac:dyDescent="0.3">
      <c r="A103" s="222" t="s">
        <v>145</v>
      </c>
      <c r="B103" s="221" t="s">
        <v>142</v>
      </c>
      <c r="C103" s="292" t="str">
        <f>HYPERLINK("[Codebook_HIS_2013_ext_v1601.xlsx]MA_X","MA012303 ")</f>
        <v xml:space="preserve">MA012303 </v>
      </c>
      <c r="D103" s="228" t="s">
        <v>1193</v>
      </c>
      <c r="E103" s="229" t="s">
        <v>1194</v>
      </c>
      <c r="F103" s="223" t="s">
        <v>323</v>
      </c>
      <c r="G103" s="223"/>
      <c r="H103" s="223"/>
      <c r="I103" s="223"/>
      <c r="J103" s="223"/>
      <c r="K103" s="223" t="s">
        <v>120</v>
      </c>
      <c r="L103" s="223" t="s">
        <v>120</v>
      </c>
    </row>
    <row r="104" spans="1:12" ht="17.399999999999999" x14ac:dyDescent="0.3">
      <c r="A104" s="222" t="s">
        <v>145</v>
      </c>
      <c r="B104" s="221" t="s">
        <v>142</v>
      </c>
      <c r="C104" s="292" t="str">
        <f>HYPERLINK("[Codebook_HIS_2013_ext_v1601.xlsx]MA_X","MA012304 ")</f>
        <v xml:space="preserve">MA012304 </v>
      </c>
      <c r="D104" s="228" t="s">
        <v>1195</v>
      </c>
      <c r="E104" s="229" t="s">
        <v>1196</v>
      </c>
      <c r="F104" s="223" t="s">
        <v>323</v>
      </c>
      <c r="G104" s="223"/>
      <c r="H104" s="223"/>
      <c r="I104" s="223"/>
      <c r="J104" s="223"/>
      <c r="K104" s="223" t="s">
        <v>120</v>
      </c>
      <c r="L104" s="223" t="s">
        <v>120</v>
      </c>
    </row>
    <row r="105" spans="1:12" ht="17.399999999999999" x14ac:dyDescent="0.3">
      <c r="A105" s="222" t="s">
        <v>145</v>
      </c>
      <c r="B105" s="221" t="s">
        <v>142</v>
      </c>
      <c r="C105" s="292" t="str">
        <f>HYPERLINK("[Codebook_HIS_2013_ext_v1601.xlsx]MA_X","MA012305 ")</f>
        <v xml:space="preserve">MA012305 </v>
      </c>
      <c r="D105" s="228" t="s">
        <v>1197</v>
      </c>
      <c r="E105" s="229" t="s">
        <v>1198</v>
      </c>
      <c r="F105" s="223" t="s">
        <v>323</v>
      </c>
      <c r="G105" s="223"/>
      <c r="H105" s="223"/>
      <c r="I105" s="223"/>
      <c r="J105" s="223"/>
      <c r="K105" s="223" t="s">
        <v>120</v>
      </c>
      <c r="L105" s="223" t="s">
        <v>120</v>
      </c>
    </row>
    <row r="106" spans="1:12" ht="17.399999999999999" x14ac:dyDescent="0.3">
      <c r="A106" s="222" t="s">
        <v>145</v>
      </c>
      <c r="B106" s="221" t="s">
        <v>142</v>
      </c>
      <c r="C106" s="292" t="str">
        <f>HYPERLINK("[Codebook_HIS_2013_ext_v1601.xlsx]MA_X","MA0124 ")</f>
        <v xml:space="preserve">MA0124 </v>
      </c>
      <c r="D106" s="228" t="s">
        <v>1199</v>
      </c>
      <c r="E106" s="229" t="s">
        <v>1200</v>
      </c>
      <c r="F106" s="223" t="s">
        <v>323</v>
      </c>
      <c r="G106" s="223" t="s">
        <v>120</v>
      </c>
      <c r="H106" s="223" t="s">
        <v>120</v>
      </c>
      <c r="I106" s="223" t="s">
        <v>120</v>
      </c>
      <c r="J106" s="223"/>
      <c r="K106" s="223" t="s">
        <v>120</v>
      </c>
      <c r="L106" s="223" t="s">
        <v>120</v>
      </c>
    </row>
    <row r="107" spans="1:12" ht="17.399999999999999" x14ac:dyDescent="0.3">
      <c r="A107" s="222" t="s">
        <v>145</v>
      </c>
      <c r="B107" s="221" t="s">
        <v>142</v>
      </c>
      <c r="C107" s="292" t="str">
        <f>HYPERLINK("[Codebook_HIS_2013_ext_v1601.xlsx]MA_X","MA0125 ")</f>
        <v xml:space="preserve">MA0125 </v>
      </c>
      <c r="D107" s="228" t="s">
        <v>1201</v>
      </c>
      <c r="E107" s="229" t="s">
        <v>1202</v>
      </c>
      <c r="F107" s="223" t="s">
        <v>323</v>
      </c>
      <c r="G107" s="223" t="s">
        <v>120</v>
      </c>
      <c r="H107" s="223" t="s">
        <v>120</v>
      </c>
      <c r="I107" s="223" t="s">
        <v>120</v>
      </c>
      <c r="J107" s="223"/>
      <c r="K107" s="223" t="s">
        <v>120</v>
      </c>
      <c r="L107" s="223" t="s">
        <v>120</v>
      </c>
    </row>
    <row r="108" spans="1:12" ht="17.399999999999999" x14ac:dyDescent="0.3">
      <c r="A108" s="222" t="s">
        <v>145</v>
      </c>
      <c r="B108" s="221" t="s">
        <v>142</v>
      </c>
      <c r="C108" s="292" t="str">
        <f>HYPERLINK("[Codebook_HIS_2013_ext_v1601.xlsx]MA_X","MA0126 ")</f>
        <v xml:space="preserve">MA0126 </v>
      </c>
      <c r="D108" s="228" t="s">
        <v>1203</v>
      </c>
      <c r="E108" s="229" t="s">
        <v>1204</v>
      </c>
      <c r="F108" s="223" t="s">
        <v>323</v>
      </c>
      <c r="G108" s="223"/>
      <c r="H108" s="223" t="s">
        <v>120</v>
      </c>
      <c r="I108" s="223" t="s">
        <v>120</v>
      </c>
      <c r="J108" s="223"/>
      <c r="K108" s="223" t="s">
        <v>120</v>
      </c>
      <c r="L108" s="223" t="s">
        <v>120</v>
      </c>
    </row>
    <row r="109" spans="1:12" ht="17.399999999999999" x14ac:dyDescent="0.3">
      <c r="A109" s="222" t="s">
        <v>145</v>
      </c>
      <c r="B109" s="221" t="s">
        <v>142</v>
      </c>
      <c r="C109" s="292" t="str">
        <f>HYPERLINK("[Codebook_HIS_2013_ext_v1601.xlsx]MA_X","MA0127 ")</f>
        <v xml:space="preserve">MA0127 </v>
      </c>
      <c r="D109" s="228" t="s">
        <v>1205</v>
      </c>
      <c r="E109" s="229" t="s">
        <v>1206</v>
      </c>
      <c r="F109" s="223" t="s">
        <v>323</v>
      </c>
      <c r="G109" s="223" t="s">
        <v>120</v>
      </c>
      <c r="H109" s="223" t="s">
        <v>120</v>
      </c>
      <c r="I109" s="223" t="s">
        <v>120</v>
      </c>
      <c r="J109" s="223"/>
      <c r="K109" s="223" t="s">
        <v>120</v>
      </c>
      <c r="L109" s="223" t="s">
        <v>120</v>
      </c>
    </row>
    <row r="110" spans="1:12" ht="17.399999999999999" x14ac:dyDescent="0.3">
      <c r="A110" s="222" t="s">
        <v>145</v>
      </c>
      <c r="B110" s="221" t="s">
        <v>142</v>
      </c>
      <c r="C110" s="292" t="str">
        <f>HYPERLINK("[Codebook_HIS_2013_ext_v1601.xlsx]MA_X","MA0128 ")</f>
        <v xml:space="preserve">MA0128 </v>
      </c>
      <c r="D110" s="228" t="s">
        <v>1207</v>
      </c>
      <c r="E110" s="229" t="s">
        <v>1208</v>
      </c>
      <c r="F110" s="223" t="s">
        <v>323</v>
      </c>
      <c r="G110" s="223" t="s">
        <v>120</v>
      </c>
      <c r="H110" s="223" t="s">
        <v>120</v>
      </c>
      <c r="I110" s="223" t="s">
        <v>120</v>
      </c>
      <c r="J110" s="223"/>
      <c r="K110" s="223" t="s">
        <v>120</v>
      </c>
      <c r="L110" s="223" t="s">
        <v>120</v>
      </c>
    </row>
    <row r="111" spans="1:12" ht="17.399999999999999" x14ac:dyDescent="0.3">
      <c r="A111" s="222" t="s">
        <v>145</v>
      </c>
      <c r="B111" s="221" t="s">
        <v>142</v>
      </c>
      <c r="C111" s="292" t="str">
        <f>HYPERLINK("[Codebook_HIS_2013_ext_v1601.xlsx]MA_X","MA0129 ")</f>
        <v xml:space="preserve">MA0129 </v>
      </c>
      <c r="D111" s="228" t="s">
        <v>1209</v>
      </c>
      <c r="E111" s="229" t="s">
        <v>1210</v>
      </c>
      <c r="F111" s="223" t="s">
        <v>323</v>
      </c>
      <c r="G111" s="223" t="s">
        <v>120</v>
      </c>
      <c r="H111" s="223" t="s">
        <v>120</v>
      </c>
      <c r="I111" s="223" t="s">
        <v>120</v>
      </c>
      <c r="J111" s="223"/>
      <c r="K111" s="223" t="s">
        <v>120</v>
      </c>
      <c r="L111" s="223" t="s">
        <v>120</v>
      </c>
    </row>
    <row r="112" spans="1:12" ht="17.399999999999999" x14ac:dyDescent="0.3">
      <c r="A112" s="222" t="s">
        <v>145</v>
      </c>
      <c r="B112" s="221" t="s">
        <v>142</v>
      </c>
      <c r="C112" s="292" t="str">
        <f>HYPERLINK("[Codebook_HIS_2013_ext_v1601.xlsx]MA_X","MA0130 ")</f>
        <v xml:space="preserve">MA0130 </v>
      </c>
      <c r="D112" s="228" t="s">
        <v>1211</v>
      </c>
      <c r="E112" s="229" t="s">
        <v>1212</v>
      </c>
      <c r="F112" s="223" t="s">
        <v>323</v>
      </c>
      <c r="G112" s="223" t="s">
        <v>120</v>
      </c>
      <c r="H112" s="223" t="s">
        <v>120</v>
      </c>
      <c r="I112" s="223" t="s">
        <v>120</v>
      </c>
      <c r="J112" s="223"/>
      <c r="K112" s="223" t="s">
        <v>120</v>
      </c>
      <c r="L112" s="223" t="s">
        <v>120</v>
      </c>
    </row>
    <row r="113" spans="1:12" ht="17.399999999999999" x14ac:dyDescent="0.3">
      <c r="A113" s="222" t="s">
        <v>145</v>
      </c>
      <c r="B113" s="221" t="s">
        <v>142</v>
      </c>
      <c r="C113" s="292" t="str">
        <f>HYPERLINK("[Codebook_HIS_2013_ext_v1601.xlsx]MA_X","MA0131 ")</f>
        <v xml:space="preserve">MA0131 </v>
      </c>
      <c r="D113" s="228" t="s">
        <v>1213</v>
      </c>
      <c r="E113" s="229" t="s">
        <v>1214</v>
      </c>
      <c r="F113" s="223" t="s">
        <v>323</v>
      </c>
      <c r="G113" s="223" t="s">
        <v>120</v>
      </c>
      <c r="H113" s="223" t="s">
        <v>120</v>
      </c>
      <c r="I113" s="223" t="s">
        <v>120</v>
      </c>
      <c r="J113" s="223"/>
      <c r="K113" s="223" t="s">
        <v>120</v>
      </c>
      <c r="L113" s="223" t="s">
        <v>120</v>
      </c>
    </row>
    <row r="114" spans="1:12" s="54" customFormat="1" ht="17.399999999999999" x14ac:dyDescent="0.3">
      <c r="A114" s="222" t="s">
        <v>145</v>
      </c>
      <c r="B114" s="221" t="s">
        <v>142</v>
      </c>
      <c r="C114" s="292" t="str">
        <f>HYPERLINK("[Codebook_HIS_2013_ext_v1601.xlsx]MA_X","MA0132 ")</f>
        <v xml:space="preserve">MA0132 </v>
      </c>
      <c r="D114" s="228" t="s">
        <v>1215</v>
      </c>
      <c r="E114" s="229" t="s">
        <v>1216</v>
      </c>
      <c r="F114" s="223" t="s">
        <v>323</v>
      </c>
      <c r="G114" s="223" t="s">
        <v>120</v>
      </c>
      <c r="H114" s="223" t="s">
        <v>120</v>
      </c>
      <c r="I114" s="223" t="s">
        <v>120</v>
      </c>
      <c r="J114" s="223"/>
      <c r="K114" s="223" t="s">
        <v>120</v>
      </c>
      <c r="L114" s="223" t="s">
        <v>120</v>
      </c>
    </row>
    <row r="115" spans="1:12" ht="17.399999999999999" x14ac:dyDescent="0.3">
      <c r="A115" s="222" t="s">
        <v>145</v>
      </c>
      <c r="B115" s="221" t="s">
        <v>142</v>
      </c>
      <c r="C115" s="292" t="str">
        <f>HYPERLINK("[Codebook_HIS_2013_ext_v1601.xlsx]MA_X","MA0133 ")</f>
        <v xml:space="preserve">MA0133 </v>
      </c>
      <c r="D115" s="228" t="s">
        <v>1217</v>
      </c>
      <c r="E115" s="229" t="s">
        <v>1218</v>
      </c>
      <c r="F115" s="223" t="s">
        <v>323</v>
      </c>
      <c r="G115" s="223" t="s">
        <v>120</v>
      </c>
      <c r="H115" s="223" t="s">
        <v>120</v>
      </c>
      <c r="I115" s="223" t="s">
        <v>120</v>
      </c>
      <c r="J115" s="223"/>
      <c r="K115" s="223" t="s">
        <v>120</v>
      </c>
      <c r="L115" s="223" t="s">
        <v>120</v>
      </c>
    </row>
    <row r="116" spans="1:12" ht="17.399999999999999" x14ac:dyDescent="0.3">
      <c r="A116" s="222" t="s">
        <v>145</v>
      </c>
      <c r="B116" s="221" t="s">
        <v>142</v>
      </c>
      <c r="C116" s="292" t="str">
        <f>HYPERLINK("[Codebook_HIS_2013_ext_v1601.xlsx]MA_X","MA0134 ")</f>
        <v xml:space="preserve">MA0134 </v>
      </c>
      <c r="D116" s="228" t="s">
        <v>1219</v>
      </c>
      <c r="E116" s="229" t="s">
        <v>1220</v>
      </c>
      <c r="F116" s="223" t="s">
        <v>323</v>
      </c>
      <c r="G116" s="223" t="s">
        <v>120</v>
      </c>
      <c r="H116" s="223" t="s">
        <v>120</v>
      </c>
      <c r="I116" s="223" t="s">
        <v>120</v>
      </c>
      <c r="J116" s="223"/>
      <c r="K116" s="223" t="s">
        <v>120</v>
      </c>
      <c r="L116" s="223" t="s">
        <v>120</v>
      </c>
    </row>
    <row r="117" spans="1:12" ht="17.399999999999999" x14ac:dyDescent="0.3">
      <c r="A117" s="222" t="s">
        <v>145</v>
      </c>
      <c r="B117" s="221" t="s">
        <v>142</v>
      </c>
      <c r="C117" s="292" t="str">
        <f>HYPERLINK("[Codebook_HIS_2013_ext_v1601.xlsx]MA_X","MA0135 ")</f>
        <v xml:space="preserve">MA0135 </v>
      </c>
      <c r="D117" s="228" t="s">
        <v>1221</v>
      </c>
      <c r="E117" s="229" t="s">
        <v>1222</v>
      </c>
      <c r="F117" s="223" t="s">
        <v>323</v>
      </c>
      <c r="G117" s="223" t="s">
        <v>120</v>
      </c>
      <c r="H117" s="223" t="s">
        <v>120</v>
      </c>
      <c r="I117" s="223" t="s">
        <v>120</v>
      </c>
      <c r="J117" s="223"/>
      <c r="K117" s="223" t="s">
        <v>120</v>
      </c>
      <c r="L117" s="223" t="s">
        <v>120</v>
      </c>
    </row>
    <row r="118" spans="1:12" s="54" customFormat="1" ht="17.399999999999999" x14ac:dyDescent="0.3">
      <c r="A118" s="222" t="s">
        <v>145</v>
      </c>
      <c r="B118" s="221" t="s">
        <v>142</v>
      </c>
      <c r="C118" s="292" t="str">
        <f>HYPERLINK("[Codebook_HIS_2013_ext_v1601.xlsx]MA_X","MA0136 ")</f>
        <v xml:space="preserve">MA0136 </v>
      </c>
      <c r="D118" s="228" t="s">
        <v>1223</v>
      </c>
      <c r="E118" s="229" t="s">
        <v>1224</v>
      </c>
      <c r="F118" s="223" t="s">
        <v>323</v>
      </c>
      <c r="G118" s="223"/>
      <c r="H118" s="223"/>
      <c r="I118" s="223"/>
      <c r="J118" s="223"/>
      <c r="K118" s="223" t="s">
        <v>120</v>
      </c>
      <c r="L118" s="223" t="s">
        <v>120</v>
      </c>
    </row>
    <row r="119" spans="1:12" s="54" customFormat="1" ht="17.399999999999999" x14ac:dyDescent="0.3">
      <c r="A119" s="222" t="s">
        <v>145</v>
      </c>
      <c r="B119" s="221" t="s">
        <v>142</v>
      </c>
      <c r="C119" s="292" t="str">
        <f>HYPERLINK("[Codebook_HIS_2013_ext_v1601.xlsx]MA_X","MA0201 ")</f>
        <v xml:space="preserve">MA0201 </v>
      </c>
      <c r="D119" s="228" t="s">
        <v>1225</v>
      </c>
      <c r="E119" s="229" t="s">
        <v>1226</v>
      </c>
      <c r="F119" s="223" t="s">
        <v>323</v>
      </c>
      <c r="G119" s="223"/>
      <c r="H119" s="223"/>
      <c r="I119" s="223" t="s">
        <v>120</v>
      </c>
      <c r="J119" s="223"/>
      <c r="K119" s="223" t="s">
        <v>120</v>
      </c>
      <c r="L119" s="223" t="s">
        <v>120</v>
      </c>
    </row>
    <row r="120" spans="1:12" ht="17.399999999999999" x14ac:dyDescent="0.3">
      <c r="A120" s="222" t="s">
        <v>145</v>
      </c>
      <c r="B120" s="221" t="s">
        <v>142</v>
      </c>
      <c r="C120" s="292" t="str">
        <f>HYPERLINK("[Codebook_HIS_2013_ext_v1601.xlsx]MA_X","MA0202 ")</f>
        <v xml:space="preserve">MA0202 </v>
      </c>
      <c r="D120" s="228" t="s">
        <v>1227</v>
      </c>
      <c r="E120" s="229" t="s">
        <v>1228</v>
      </c>
      <c r="F120" s="223" t="s">
        <v>323</v>
      </c>
      <c r="G120" s="223"/>
      <c r="H120" s="223"/>
      <c r="I120" s="223" t="s">
        <v>120</v>
      </c>
      <c r="J120" s="223"/>
      <c r="K120" s="223" t="s">
        <v>120</v>
      </c>
      <c r="L120" s="223" t="s">
        <v>120</v>
      </c>
    </row>
    <row r="121" spans="1:12" s="54" customFormat="1" ht="17.399999999999999" x14ac:dyDescent="0.3">
      <c r="A121" s="222" t="s">
        <v>145</v>
      </c>
      <c r="B121" s="221" t="s">
        <v>142</v>
      </c>
      <c r="C121" s="292" t="str">
        <f>HYPERLINK("[Codebook_HIS_2013_ext_v1601.xlsx]MA_X","MA0203 ")</f>
        <v xml:space="preserve">MA0203 </v>
      </c>
      <c r="D121" s="228" t="s">
        <v>1229</v>
      </c>
      <c r="E121" s="229" t="s">
        <v>1230</v>
      </c>
      <c r="F121" s="223" t="s">
        <v>323</v>
      </c>
      <c r="G121" s="223"/>
      <c r="H121" s="223"/>
      <c r="I121" s="223"/>
      <c r="J121" s="223"/>
      <c r="K121" s="223" t="s">
        <v>120</v>
      </c>
      <c r="L121" s="223" t="s">
        <v>120</v>
      </c>
    </row>
    <row r="122" spans="1:12" ht="17.399999999999999" x14ac:dyDescent="0.3">
      <c r="A122" s="222" t="s">
        <v>145</v>
      </c>
      <c r="B122" s="221" t="s">
        <v>142</v>
      </c>
      <c r="C122" s="292" t="str">
        <f>HYPERLINK("[Codebook_HIS_2013_ext_v1601.xlsx]MA_X","MA0204 ")</f>
        <v xml:space="preserve">MA0204 </v>
      </c>
      <c r="D122" s="228" t="s">
        <v>1231</v>
      </c>
      <c r="E122" s="229" t="s">
        <v>1232</v>
      </c>
      <c r="F122" s="223" t="s">
        <v>323</v>
      </c>
      <c r="G122" s="223"/>
      <c r="H122" s="223"/>
      <c r="I122" s="223"/>
      <c r="J122" s="223"/>
      <c r="K122" s="223" t="s">
        <v>120</v>
      </c>
      <c r="L122" s="223" t="s">
        <v>120</v>
      </c>
    </row>
    <row r="123" spans="1:12" ht="17.399999999999999" x14ac:dyDescent="0.3">
      <c r="A123" s="222" t="s">
        <v>145</v>
      </c>
      <c r="B123" s="221" t="s">
        <v>142</v>
      </c>
      <c r="C123" s="292" t="str">
        <f>HYPERLINK("[Codebook_HIS_2013_ext_v1601.xlsx]MA_X","MA0205 ")</f>
        <v xml:space="preserve">MA0205 </v>
      </c>
      <c r="D123" s="228" t="s">
        <v>1233</v>
      </c>
      <c r="E123" s="229" t="s">
        <v>1234</v>
      </c>
      <c r="F123" s="223" t="s">
        <v>323</v>
      </c>
      <c r="G123" s="223"/>
      <c r="H123" s="223"/>
      <c r="I123" s="223"/>
      <c r="J123" s="223"/>
      <c r="K123" s="223" t="s">
        <v>120</v>
      </c>
      <c r="L123" s="223" t="s">
        <v>120</v>
      </c>
    </row>
    <row r="124" spans="1:12" ht="17.399999999999999" x14ac:dyDescent="0.3">
      <c r="A124" s="222" t="s">
        <v>145</v>
      </c>
      <c r="B124" s="221" t="s">
        <v>142</v>
      </c>
      <c r="C124" s="292" t="str">
        <f>HYPERLINK("[Codebook_HIS_2013_ext_v1601.xlsx]MA_X","MA0206 ")</f>
        <v xml:space="preserve">MA0206 </v>
      </c>
      <c r="D124" s="228" t="s">
        <v>1235</v>
      </c>
      <c r="E124" s="229" t="s">
        <v>1236</v>
      </c>
      <c r="F124" s="223" t="s">
        <v>323</v>
      </c>
      <c r="G124" s="223"/>
      <c r="H124" s="223"/>
      <c r="I124" s="223"/>
      <c r="J124" s="223"/>
      <c r="K124" s="223" t="s">
        <v>120</v>
      </c>
      <c r="L124" s="223" t="s">
        <v>120</v>
      </c>
    </row>
    <row r="125" spans="1:12" ht="17.399999999999999" x14ac:dyDescent="0.3">
      <c r="A125" s="222" t="s">
        <v>145</v>
      </c>
      <c r="B125" s="221" t="s">
        <v>142</v>
      </c>
      <c r="C125" s="292" t="str">
        <f>HYPERLINK("[Codebook_HIS_2013_ext_v1601.xlsx]MA_X","MA0207 ")</f>
        <v xml:space="preserve">MA0207 </v>
      </c>
      <c r="D125" s="228" t="s">
        <v>1237</v>
      </c>
      <c r="E125" s="229" t="s">
        <v>1238</v>
      </c>
      <c r="F125" s="223" t="s">
        <v>323</v>
      </c>
      <c r="G125" s="223"/>
      <c r="H125" s="223"/>
      <c r="I125" s="223"/>
      <c r="J125" s="223"/>
      <c r="K125" s="223" t="s">
        <v>120</v>
      </c>
      <c r="L125" s="223" t="s">
        <v>120</v>
      </c>
    </row>
    <row r="126" spans="1:12" ht="17.399999999999999" x14ac:dyDescent="0.3">
      <c r="A126" s="222" t="s">
        <v>145</v>
      </c>
      <c r="B126" s="221" t="s">
        <v>142</v>
      </c>
      <c r="C126" s="292" t="str">
        <f>HYPERLINK("[Codebook_HIS_2013_ext_v1601.xlsx]MA_X","MA0208 ")</f>
        <v xml:space="preserve">MA0208 </v>
      </c>
      <c r="D126" s="228" t="s">
        <v>1239</v>
      </c>
      <c r="E126" s="229" t="s">
        <v>1240</v>
      </c>
      <c r="F126" s="223" t="s">
        <v>323</v>
      </c>
      <c r="G126" s="223"/>
      <c r="H126" s="223"/>
      <c r="I126" s="223" t="s">
        <v>120</v>
      </c>
      <c r="J126" s="223"/>
      <c r="K126" s="223" t="s">
        <v>120</v>
      </c>
      <c r="L126" s="223" t="s">
        <v>120</v>
      </c>
    </row>
    <row r="127" spans="1:12" ht="17.399999999999999" x14ac:dyDescent="0.3">
      <c r="A127" s="222" t="s">
        <v>145</v>
      </c>
      <c r="B127" s="221" t="s">
        <v>142</v>
      </c>
      <c r="C127" s="292" t="str">
        <f>HYPERLINK("[Codebook_HIS_2013_ext_v1601.xlsx]MA_X","MA0209 ")</f>
        <v xml:space="preserve">MA0209 </v>
      </c>
      <c r="D127" s="228" t="s">
        <v>1241</v>
      </c>
      <c r="E127" s="229" t="s">
        <v>1242</v>
      </c>
      <c r="F127" s="223" t="s">
        <v>323</v>
      </c>
      <c r="G127" s="223"/>
      <c r="H127" s="223"/>
      <c r="I127" s="223"/>
      <c r="J127" s="223"/>
      <c r="K127" s="223" t="s">
        <v>120</v>
      </c>
      <c r="L127" s="223" t="s">
        <v>120</v>
      </c>
    </row>
    <row r="128" spans="1:12" ht="17.399999999999999" x14ac:dyDescent="0.3">
      <c r="A128" s="222" t="s">
        <v>145</v>
      </c>
      <c r="B128" s="221" t="s">
        <v>142</v>
      </c>
      <c r="C128" s="292" t="str">
        <f>HYPERLINK("[Codebook_HIS_2013_ext_v1601.xlsx]MA_X","MA0210 ")</f>
        <v xml:space="preserve">MA0210 </v>
      </c>
      <c r="D128" s="228" t="s">
        <v>1243</v>
      </c>
      <c r="E128" s="229" t="s">
        <v>1244</v>
      </c>
      <c r="F128" s="223" t="s">
        <v>323</v>
      </c>
      <c r="G128" s="223"/>
      <c r="H128" s="223"/>
      <c r="I128" s="223" t="s">
        <v>120</v>
      </c>
      <c r="J128" s="223"/>
      <c r="K128" s="223" t="s">
        <v>120</v>
      </c>
      <c r="L128" s="223" t="s">
        <v>120</v>
      </c>
    </row>
    <row r="129" spans="1:12" ht="17.399999999999999" x14ac:dyDescent="0.3">
      <c r="A129" s="222" t="s">
        <v>145</v>
      </c>
      <c r="B129" s="221" t="s">
        <v>142</v>
      </c>
      <c r="C129" s="292" t="str">
        <f>HYPERLINK("[Codebook_HIS_2013_ext_v1601.xlsx]MA_X","MA0211 ")</f>
        <v xml:space="preserve">MA0211 </v>
      </c>
      <c r="D129" s="228" t="s">
        <v>1245</v>
      </c>
      <c r="E129" s="229" t="s">
        <v>1246</v>
      </c>
      <c r="F129" s="223" t="s">
        <v>323</v>
      </c>
      <c r="G129" s="223"/>
      <c r="H129" s="223"/>
      <c r="I129" s="223" t="s">
        <v>120</v>
      </c>
      <c r="J129" s="223"/>
      <c r="K129" s="223" t="s">
        <v>120</v>
      </c>
      <c r="L129" s="223" t="s">
        <v>120</v>
      </c>
    </row>
    <row r="130" spans="1:12" ht="17.399999999999999" x14ac:dyDescent="0.3">
      <c r="A130" s="222" t="s">
        <v>145</v>
      </c>
      <c r="B130" s="221" t="s">
        <v>142</v>
      </c>
      <c r="C130" s="292" t="str">
        <f>HYPERLINK("[Codebook_HIS_2013_ext_v1601.xlsx]MA_X","MA0212 ")</f>
        <v xml:space="preserve">MA0212 </v>
      </c>
      <c r="D130" s="228" t="s">
        <v>1247</v>
      </c>
      <c r="E130" s="229" t="s">
        <v>1248</v>
      </c>
      <c r="F130" s="223" t="s">
        <v>323</v>
      </c>
      <c r="G130" s="223"/>
      <c r="H130" s="223"/>
      <c r="I130" s="223"/>
      <c r="J130" s="223"/>
      <c r="K130" s="223" t="s">
        <v>120</v>
      </c>
      <c r="L130" s="223" t="s">
        <v>120</v>
      </c>
    </row>
    <row r="131" spans="1:12" ht="17.399999999999999" x14ac:dyDescent="0.3">
      <c r="A131" s="222" t="s">
        <v>145</v>
      </c>
      <c r="B131" s="221" t="s">
        <v>142</v>
      </c>
      <c r="C131" s="292" t="str">
        <f>HYPERLINK("[Codebook_HIS_2013_ext_v1601.xlsx]MA_X","MA0213 ")</f>
        <v xml:space="preserve">MA0213 </v>
      </c>
      <c r="D131" s="228" t="s">
        <v>1249</v>
      </c>
      <c r="E131" s="229" t="s">
        <v>1250</v>
      </c>
      <c r="F131" s="223" t="s">
        <v>323</v>
      </c>
      <c r="G131" s="223"/>
      <c r="H131" s="223"/>
      <c r="I131" s="223"/>
      <c r="J131" s="223"/>
      <c r="K131" s="223" t="s">
        <v>120</v>
      </c>
      <c r="L131" s="223" t="s">
        <v>120</v>
      </c>
    </row>
    <row r="132" spans="1:12" ht="17.399999999999999" x14ac:dyDescent="0.3">
      <c r="A132" s="222" t="s">
        <v>145</v>
      </c>
      <c r="B132" s="221" t="s">
        <v>142</v>
      </c>
      <c r="C132" s="292" t="str">
        <f>HYPERLINK("[Codebook_HIS_2013_ext_v1601.xlsx]MA_X","MA0214 ")</f>
        <v xml:space="preserve">MA0214 </v>
      </c>
      <c r="D132" s="228" t="s">
        <v>1251</v>
      </c>
      <c r="E132" s="229" t="s">
        <v>1252</v>
      </c>
      <c r="F132" s="223" t="s">
        <v>323</v>
      </c>
      <c r="G132" s="223"/>
      <c r="H132" s="223"/>
      <c r="I132" s="223" t="s">
        <v>120</v>
      </c>
      <c r="J132" s="223"/>
      <c r="K132" s="223" t="s">
        <v>120</v>
      </c>
      <c r="L132" s="223" t="s">
        <v>120</v>
      </c>
    </row>
    <row r="133" spans="1:12" ht="17.399999999999999" x14ac:dyDescent="0.3">
      <c r="A133" s="222" t="s">
        <v>145</v>
      </c>
      <c r="B133" s="221" t="s">
        <v>142</v>
      </c>
      <c r="C133" s="292" t="str">
        <f>HYPERLINK("[Codebook_HIS_2013_ext_v1601.xlsx]MA_X","MA0215 ")</f>
        <v xml:space="preserve">MA0215 </v>
      </c>
      <c r="D133" s="228" t="s">
        <v>1253</v>
      </c>
      <c r="E133" s="229" t="s">
        <v>1254</v>
      </c>
      <c r="F133" s="223" t="s">
        <v>323</v>
      </c>
      <c r="G133" s="223"/>
      <c r="H133" s="223"/>
      <c r="I133" s="223" t="s">
        <v>120</v>
      </c>
      <c r="J133" s="223"/>
      <c r="K133" s="223" t="s">
        <v>120</v>
      </c>
      <c r="L133" s="223" t="s">
        <v>120</v>
      </c>
    </row>
    <row r="134" spans="1:12" ht="17.399999999999999" x14ac:dyDescent="0.3">
      <c r="A134" s="222" t="s">
        <v>145</v>
      </c>
      <c r="B134" s="221" t="s">
        <v>142</v>
      </c>
      <c r="C134" s="292" t="str">
        <f>HYPERLINK("[Codebook_HIS_2013_ext_v1601.xlsx]MA_X","MA0216 ")</f>
        <v xml:space="preserve">MA0216 </v>
      </c>
      <c r="D134" s="228" t="s">
        <v>1255</v>
      </c>
      <c r="E134" s="229" t="s">
        <v>1256</v>
      </c>
      <c r="F134" s="223" t="s">
        <v>323</v>
      </c>
      <c r="G134" s="223"/>
      <c r="H134" s="223"/>
      <c r="I134" s="223" t="s">
        <v>120</v>
      </c>
      <c r="J134" s="223"/>
      <c r="K134" s="223" t="s">
        <v>120</v>
      </c>
      <c r="L134" s="223" t="s">
        <v>120</v>
      </c>
    </row>
    <row r="135" spans="1:12" ht="17.399999999999999" x14ac:dyDescent="0.3">
      <c r="A135" s="222" t="s">
        <v>145</v>
      </c>
      <c r="B135" s="221" t="s">
        <v>142</v>
      </c>
      <c r="C135" s="292" t="str">
        <f>HYPERLINK("[Codebook_HIS_2013_ext_v1601.xlsx]MA_X","MA0217 ")</f>
        <v xml:space="preserve">MA0217 </v>
      </c>
      <c r="D135" s="228" t="s">
        <v>1257</v>
      </c>
      <c r="E135" s="229" t="s">
        <v>1258</v>
      </c>
      <c r="F135" s="223" t="s">
        <v>323</v>
      </c>
      <c r="G135" s="223"/>
      <c r="H135" s="223"/>
      <c r="I135" s="223" t="s">
        <v>120</v>
      </c>
      <c r="J135" s="223"/>
      <c r="K135" s="223" t="s">
        <v>120</v>
      </c>
      <c r="L135" s="223" t="s">
        <v>120</v>
      </c>
    </row>
    <row r="136" spans="1:12" ht="17.399999999999999" x14ac:dyDescent="0.3">
      <c r="A136" s="222" t="s">
        <v>145</v>
      </c>
      <c r="B136" s="221" t="s">
        <v>142</v>
      </c>
      <c r="C136" s="292" t="str">
        <f>HYPERLINK("[Codebook_HIS_2013_ext_v1601.xlsx]MA_X","MA0218 ")</f>
        <v xml:space="preserve">MA0218 </v>
      </c>
      <c r="D136" s="228" t="s">
        <v>1259</v>
      </c>
      <c r="E136" s="229" t="s">
        <v>1260</v>
      </c>
      <c r="F136" s="223" t="s">
        <v>323</v>
      </c>
      <c r="G136" s="223"/>
      <c r="H136" s="223"/>
      <c r="I136" s="223" t="s">
        <v>120</v>
      </c>
      <c r="J136" s="223"/>
      <c r="K136" s="223" t="s">
        <v>120</v>
      </c>
      <c r="L136" s="223" t="s">
        <v>120</v>
      </c>
    </row>
    <row r="137" spans="1:12" ht="17.399999999999999" x14ac:dyDescent="0.3">
      <c r="A137" s="222" t="s">
        <v>145</v>
      </c>
      <c r="B137" s="221" t="s">
        <v>142</v>
      </c>
      <c r="C137" s="292" t="str">
        <f>HYPERLINK("[Codebook_HIS_2013_ext_v1601.xlsx]MA_X","MA0219 ")</f>
        <v xml:space="preserve">MA0219 </v>
      </c>
      <c r="D137" s="228" t="s">
        <v>1261</v>
      </c>
      <c r="E137" s="229" t="s">
        <v>1262</v>
      </c>
      <c r="F137" s="223" t="s">
        <v>323</v>
      </c>
      <c r="G137" s="223"/>
      <c r="H137" s="223"/>
      <c r="I137" s="223" t="s">
        <v>120</v>
      </c>
      <c r="J137" s="223"/>
      <c r="K137" s="223" t="s">
        <v>120</v>
      </c>
      <c r="L137" s="223" t="s">
        <v>120</v>
      </c>
    </row>
    <row r="138" spans="1:12" ht="17.399999999999999" x14ac:dyDescent="0.3">
      <c r="A138" s="222" t="s">
        <v>145</v>
      </c>
      <c r="B138" s="221" t="s">
        <v>142</v>
      </c>
      <c r="C138" s="292" t="str">
        <f>HYPERLINK("[Codebook_HIS_2013_ext_v1601.xlsx]MA_X","MA0220 ")</f>
        <v xml:space="preserve">MA0220 </v>
      </c>
      <c r="D138" s="228" t="s">
        <v>1263</v>
      </c>
      <c r="E138" s="229" t="s">
        <v>1264</v>
      </c>
      <c r="F138" s="223" t="s">
        <v>323</v>
      </c>
      <c r="G138" s="223"/>
      <c r="H138" s="223"/>
      <c r="I138" s="223"/>
      <c r="J138" s="223"/>
      <c r="K138" s="223" t="s">
        <v>120</v>
      </c>
      <c r="L138" s="223" t="s">
        <v>120</v>
      </c>
    </row>
    <row r="139" spans="1:12" ht="17.399999999999999" x14ac:dyDescent="0.3">
      <c r="A139" s="222" t="s">
        <v>145</v>
      </c>
      <c r="B139" s="221" t="s">
        <v>142</v>
      </c>
      <c r="C139" s="292" t="str">
        <f>HYPERLINK("[Codebook_HIS_2013_ext_v1601.xlsx]MA_X","MA0221 ")</f>
        <v xml:space="preserve">MA0221 </v>
      </c>
      <c r="D139" s="228" t="s">
        <v>1265</v>
      </c>
      <c r="E139" s="229" t="s">
        <v>1266</v>
      </c>
      <c r="F139" s="223" t="s">
        <v>323</v>
      </c>
      <c r="G139" s="223"/>
      <c r="H139" s="223"/>
      <c r="I139" s="223" t="s">
        <v>120</v>
      </c>
      <c r="J139" s="223"/>
      <c r="K139" s="223" t="s">
        <v>120</v>
      </c>
      <c r="L139" s="223" t="s">
        <v>120</v>
      </c>
    </row>
    <row r="140" spans="1:12" ht="17.399999999999999" x14ac:dyDescent="0.3">
      <c r="A140" s="222" t="s">
        <v>145</v>
      </c>
      <c r="B140" s="221" t="s">
        <v>142</v>
      </c>
      <c r="C140" s="292" t="str">
        <f>HYPERLINK("[Codebook_HIS_2013_ext_v1601.xlsx]MA_X","MA0222 ")</f>
        <v xml:space="preserve">MA0222 </v>
      </c>
      <c r="D140" s="228" t="s">
        <v>1267</v>
      </c>
      <c r="E140" s="229" t="s">
        <v>1268</v>
      </c>
      <c r="F140" s="223" t="s">
        <v>323</v>
      </c>
      <c r="G140" s="223"/>
      <c r="H140" s="223"/>
      <c r="I140" s="223" t="s">
        <v>120</v>
      </c>
      <c r="J140" s="223"/>
      <c r="K140" s="223" t="s">
        <v>120</v>
      </c>
      <c r="L140" s="223" t="s">
        <v>120</v>
      </c>
    </row>
    <row r="141" spans="1:12" ht="17.399999999999999" x14ac:dyDescent="0.3">
      <c r="A141" s="222" t="s">
        <v>145</v>
      </c>
      <c r="B141" s="221" t="s">
        <v>142</v>
      </c>
      <c r="C141" s="292" t="str">
        <f>HYPERLINK("[Codebook_HIS_2013_ext_v1601.xlsx]MA_X","MA0223 ")</f>
        <v xml:space="preserve">MA0223 </v>
      </c>
      <c r="D141" s="228" t="s">
        <v>1269</v>
      </c>
      <c r="E141" s="229" t="s">
        <v>1270</v>
      </c>
      <c r="F141" s="223" t="s">
        <v>323</v>
      </c>
      <c r="G141" s="223"/>
      <c r="H141" s="223"/>
      <c r="I141" s="223"/>
      <c r="J141" s="223"/>
      <c r="K141" s="223" t="s">
        <v>120</v>
      </c>
      <c r="L141" s="223" t="s">
        <v>120</v>
      </c>
    </row>
    <row r="142" spans="1:12" ht="17.399999999999999" x14ac:dyDescent="0.3">
      <c r="A142" s="222" t="s">
        <v>145</v>
      </c>
      <c r="B142" s="221" t="s">
        <v>142</v>
      </c>
      <c r="C142" s="292" t="str">
        <f>HYPERLINK("[Codebook_HIS_2013_ext_v1601.xlsx]MA_X","MA0224 ")</f>
        <v xml:space="preserve">MA0224 </v>
      </c>
      <c r="D142" s="228" t="s">
        <v>1271</v>
      </c>
      <c r="E142" s="229" t="s">
        <v>1272</v>
      </c>
      <c r="F142" s="223" t="s">
        <v>323</v>
      </c>
      <c r="G142" s="223"/>
      <c r="H142" s="223"/>
      <c r="I142" s="223" t="s">
        <v>120</v>
      </c>
      <c r="J142" s="223"/>
      <c r="K142" s="223" t="s">
        <v>120</v>
      </c>
      <c r="L142" s="223" t="s">
        <v>120</v>
      </c>
    </row>
    <row r="143" spans="1:12" ht="17.399999999999999" x14ac:dyDescent="0.3">
      <c r="A143" s="222" t="s">
        <v>145</v>
      </c>
      <c r="B143" s="221" t="s">
        <v>142</v>
      </c>
      <c r="C143" s="292" t="str">
        <f>HYPERLINK("[Codebook_HIS_2013_ext_v1601.xlsx]MA_X","MA0225 ")</f>
        <v xml:space="preserve">MA0225 </v>
      </c>
      <c r="D143" s="228" t="s">
        <v>1273</v>
      </c>
      <c r="E143" s="229" t="s">
        <v>1274</v>
      </c>
      <c r="F143" s="223" t="s">
        <v>323</v>
      </c>
      <c r="G143" s="223"/>
      <c r="H143" s="223"/>
      <c r="I143" s="223" t="s">
        <v>120</v>
      </c>
      <c r="J143" s="223"/>
      <c r="K143" s="223" t="s">
        <v>120</v>
      </c>
      <c r="L143" s="223" t="s">
        <v>120</v>
      </c>
    </row>
    <row r="144" spans="1:12" ht="17.399999999999999" x14ac:dyDescent="0.3">
      <c r="A144" s="222" t="s">
        <v>145</v>
      </c>
      <c r="B144" s="221" t="s">
        <v>142</v>
      </c>
      <c r="C144" s="292" t="str">
        <f>HYPERLINK("[Codebook_HIS_2013_ext_v1601.xlsx]MA_X","MA0226 ")</f>
        <v xml:space="preserve">MA0226 </v>
      </c>
      <c r="D144" s="228" t="s">
        <v>1275</v>
      </c>
      <c r="E144" s="229" t="s">
        <v>1276</v>
      </c>
      <c r="F144" s="223" t="s">
        <v>323</v>
      </c>
      <c r="G144" s="223"/>
      <c r="H144" s="223"/>
      <c r="I144" s="223" t="s">
        <v>120</v>
      </c>
      <c r="J144" s="223"/>
      <c r="K144" s="223" t="s">
        <v>120</v>
      </c>
      <c r="L144" s="223" t="s">
        <v>120</v>
      </c>
    </row>
    <row r="145" spans="1:12" ht="17.399999999999999" x14ac:dyDescent="0.3">
      <c r="A145" s="222" t="s">
        <v>145</v>
      </c>
      <c r="B145" s="221" t="s">
        <v>142</v>
      </c>
      <c r="C145" s="292" t="str">
        <f>HYPERLINK("[Codebook_HIS_2013_ext_v1601.xlsx]MA_X","MA0227 ")</f>
        <v xml:space="preserve">MA0227 </v>
      </c>
      <c r="D145" s="228" t="s">
        <v>1277</v>
      </c>
      <c r="E145" s="229" t="s">
        <v>1278</v>
      </c>
      <c r="F145" s="223" t="s">
        <v>323</v>
      </c>
      <c r="G145" s="223"/>
      <c r="H145" s="223"/>
      <c r="I145" s="223" t="s">
        <v>120</v>
      </c>
      <c r="J145" s="223"/>
      <c r="K145" s="223" t="s">
        <v>120</v>
      </c>
      <c r="L145" s="223" t="s">
        <v>120</v>
      </c>
    </row>
    <row r="146" spans="1:12" ht="17.399999999999999" x14ac:dyDescent="0.3">
      <c r="A146" s="222" t="s">
        <v>145</v>
      </c>
      <c r="B146" s="221" t="s">
        <v>142</v>
      </c>
      <c r="C146" s="292" t="str">
        <f>HYPERLINK("[Codebook_HIS_2013_ext_v1601.xlsx]MA_X","MA0228 ")</f>
        <v xml:space="preserve">MA0228 </v>
      </c>
      <c r="D146" s="228" t="s">
        <v>1279</v>
      </c>
      <c r="E146" s="229" t="s">
        <v>1280</v>
      </c>
      <c r="F146" s="223" t="s">
        <v>323</v>
      </c>
      <c r="G146" s="223"/>
      <c r="H146" s="223"/>
      <c r="I146" s="223" t="s">
        <v>120</v>
      </c>
      <c r="J146" s="223"/>
      <c r="K146" s="223" t="s">
        <v>120</v>
      </c>
      <c r="L146" s="223" t="s">
        <v>120</v>
      </c>
    </row>
    <row r="147" spans="1:12" ht="17.399999999999999" x14ac:dyDescent="0.3">
      <c r="A147" s="222" t="s">
        <v>145</v>
      </c>
      <c r="B147" s="221" t="s">
        <v>142</v>
      </c>
      <c r="C147" s="292" t="str">
        <f>HYPERLINK("[Codebook_HIS_2013_ext_v1601.xlsx]MA_X","MA0229 ")</f>
        <v xml:space="preserve">MA0229 </v>
      </c>
      <c r="D147" s="228" t="s">
        <v>1281</v>
      </c>
      <c r="E147" s="229" t="s">
        <v>1282</v>
      </c>
      <c r="F147" s="223" t="s">
        <v>323</v>
      </c>
      <c r="G147" s="223"/>
      <c r="H147" s="223"/>
      <c r="I147" s="223" t="s">
        <v>120</v>
      </c>
      <c r="J147" s="223"/>
      <c r="K147" s="223" t="s">
        <v>120</v>
      </c>
      <c r="L147" s="223" t="s">
        <v>120</v>
      </c>
    </row>
    <row r="148" spans="1:12" ht="17.399999999999999" x14ac:dyDescent="0.3">
      <c r="A148" s="222" t="s">
        <v>145</v>
      </c>
      <c r="B148" s="221" t="s">
        <v>142</v>
      </c>
      <c r="C148" s="292" t="str">
        <f>HYPERLINK("[Codebook_HIS_2013_ext_v1601.xlsx]MA_X","MA0230 ")</f>
        <v xml:space="preserve">MA0230 </v>
      </c>
      <c r="D148" s="228" t="s">
        <v>1283</v>
      </c>
      <c r="E148" s="229" t="s">
        <v>1284</v>
      </c>
      <c r="F148" s="223" t="s">
        <v>323</v>
      </c>
      <c r="G148" s="223"/>
      <c r="H148" s="223"/>
      <c r="I148" s="223" t="s">
        <v>120</v>
      </c>
      <c r="J148" s="223"/>
      <c r="K148" s="223" t="s">
        <v>120</v>
      </c>
      <c r="L148" s="223" t="s">
        <v>120</v>
      </c>
    </row>
    <row r="149" spans="1:12" ht="17.399999999999999" x14ac:dyDescent="0.3">
      <c r="A149" s="222" t="s">
        <v>145</v>
      </c>
      <c r="B149" s="221" t="s">
        <v>142</v>
      </c>
      <c r="C149" s="292" t="str">
        <f>HYPERLINK("[Codebook_HIS_2013_ext_v1601.xlsx]MA_X","MA0231 ")</f>
        <v xml:space="preserve">MA0231 </v>
      </c>
      <c r="D149" s="228" t="s">
        <v>1285</v>
      </c>
      <c r="E149" s="229" t="s">
        <v>1286</v>
      </c>
      <c r="F149" s="223" t="s">
        <v>323</v>
      </c>
      <c r="G149" s="223"/>
      <c r="H149" s="223"/>
      <c r="I149" s="223" t="s">
        <v>120</v>
      </c>
      <c r="J149" s="223"/>
      <c r="K149" s="223" t="s">
        <v>120</v>
      </c>
      <c r="L149" s="223" t="s">
        <v>120</v>
      </c>
    </row>
    <row r="150" spans="1:12" ht="17.399999999999999" x14ac:dyDescent="0.3">
      <c r="A150" s="222" t="s">
        <v>145</v>
      </c>
      <c r="B150" s="221" t="s">
        <v>142</v>
      </c>
      <c r="C150" s="292" t="str">
        <f>HYPERLINK("[Codebook_HIS_2013_ext_v1601.xlsx]MA_X","MA0232 ")</f>
        <v xml:space="preserve">MA0232 </v>
      </c>
      <c r="D150" s="228" t="s">
        <v>1287</v>
      </c>
      <c r="E150" s="229" t="s">
        <v>1288</v>
      </c>
      <c r="F150" s="223" t="s">
        <v>323</v>
      </c>
      <c r="G150" s="223"/>
      <c r="H150" s="223"/>
      <c r="I150" s="223" t="s">
        <v>120</v>
      </c>
      <c r="J150" s="223"/>
      <c r="K150" s="223" t="s">
        <v>120</v>
      </c>
      <c r="L150" s="223" t="s">
        <v>120</v>
      </c>
    </row>
    <row r="151" spans="1:12" ht="17.399999999999999" x14ac:dyDescent="0.3">
      <c r="A151" s="222" t="s">
        <v>145</v>
      </c>
      <c r="B151" s="221" t="s">
        <v>142</v>
      </c>
      <c r="C151" s="292" t="str">
        <f>HYPERLINK("[Codebook_HIS_2013_ext_v1601.xlsx]MA_X","MA0233 ")</f>
        <v xml:space="preserve">MA0233 </v>
      </c>
      <c r="D151" s="228" t="s">
        <v>1289</v>
      </c>
      <c r="E151" s="229" t="s">
        <v>1290</v>
      </c>
      <c r="F151" s="223" t="s">
        <v>323</v>
      </c>
      <c r="G151" s="223"/>
      <c r="H151" s="223"/>
      <c r="I151" s="223" t="s">
        <v>120</v>
      </c>
      <c r="J151" s="223"/>
      <c r="K151" s="223" t="s">
        <v>120</v>
      </c>
      <c r="L151" s="223" t="s">
        <v>120</v>
      </c>
    </row>
    <row r="152" spans="1:12" ht="17.399999999999999" x14ac:dyDescent="0.3">
      <c r="A152" s="222" t="s">
        <v>145</v>
      </c>
      <c r="B152" s="221" t="s">
        <v>142</v>
      </c>
      <c r="C152" s="292" t="str">
        <f>HYPERLINK("[Codebook_HIS_2013_ext_v1601.xlsx]MA_X","MA0234 ")</f>
        <v xml:space="preserve">MA0234 </v>
      </c>
      <c r="D152" s="228" t="s">
        <v>1291</v>
      </c>
      <c r="E152" s="229" t="s">
        <v>1292</v>
      </c>
      <c r="F152" s="223" t="s">
        <v>323</v>
      </c>
      <c r="G152" s="223"/>
      <c r="H152" s="223"/>
      <c r="I152" s="223" t="s">
        <v>120</v>
      </c>
      <c r="J152" s="223"/>
      <c r="K152" s="223" t="s">
        <v>120</v>
      </c>
      <c r="L152" s="223" t="s">
        <v>120</v>
      </c>
    </row>
    <row r="153" spans="1:12" ht="17.399999999999999" x14ac:dyDescent="0.3">
      <c r="A153" s="222" t="s">
        <v>145</v>
      </c>
      <c r="B153" s="221" t="s">
        <v>142</v>
      </c>
      <c r="C153" s="292" t="str">
        <f>HYPERLINK("[Codebook_HIS_2013_ext_v1601.xlsx]MA_X","MA0235 ")</f>
        <v xml:space="preserve">MA0235 </v>
      </c>
      <c r="D153" s="228" t="s">
        <v>1293</v>
      </c>
      <c r="E153" s="229" t="s">
        <v>1294</v>
      </c>
      <c r="F153" s="223" t="s">
        <v>323</v>
      </c>
      <c r="G153" s="223"/>
      <c r="H153" s="223"/>
      <c r="I153" s="223" t="s">
        <v>120</v>
      </c>
      <c r="J153" s="223"/>
      <c r="K153" s="223" t="s">
        <v>120</v>
      </c>
      <c r="L153" s="223" t="s">
        <v>120</v>
      </c>
    </row>
    <row r="154" spans="1:12" ht="17.399999999999999" x14ac:dyDescent="0.3">
      <c r="A154" s="222" t="s">
        <v>145</v>
      </c>
      <c r="B154" s="221" t="s">
        <v>142</v>
      </c>
      <c r="C154" s="292" t="str">
        <f>HYPERLINK("[Codebook_HIS_2013_ext_v1601.xlsx]MA_X","MA0236 ")</f>
        <v xml:space="preserve">MA0236 </v>
      </c>
      <c r="D154" s="228" t="s">
        <v>1295</v>
      </c>
      <c r="E154" s="229" t="s">
        <v>1296</v>
      </c>
      <c r="F154" s="223" t="s">
        <v>323</v>
      </c>
      <c r="G154" s="223"/>
      <c r="H154" s="223"/>
      <c r="I154" s="223"/>
      <c r="J154" s="223"/>
      <c r="K154" s="223" t="s">
        <v>120</v>
      </c>
      <c r="L154" s="223" t="s">
        <v>120</v>
      </c>
    </row>
    <row r="155" spans="1:12" ht="17.399999999999999" x14ac:dyDescent="0.3">
      <c r="A155" s="222" t="s">
        <v>145</v>
      </c>
      <c r="B155" s="221" t="s">
        <v>142</v>
      </c>
      <c r="C155" s="292" t="str">
        <f>HYPERLINK("[Codebook_HIS_2013_ext_v1601.xlsx]MA_X","MA03 ")</f>
        <v xml:space="preserve">MA03 </v>
      </c>
      <c r="D155" s="228" t="s">
        <v>1297</v>
      </c>
      <c r="E155" s="229" t="s">
        <v>1298</v>
      </c>
      <c r="F155" s="223" t="s">
        <v>323</v>
      </c>
      <c r="G155" s="223"/>
      <c r="H155" s="223"/>
      <c r="I155" s="223"/>
      <c r="J155" s="223"/>
      <c r="K155" s="223" t="s">
        <v>120</v>
      </c>
      <c r="L155" s="223" t="s">
        <v>120</v>
      </c>
    </row>
    <row r="156" spans="1:12" ht="17.399999999999999" x14ac:dyDescent="0.3">
      <c r="A156" s="222" t="s">
        <v>145</v>
      </c>
      <c r="B156" s="221" t="s">
        <v>142</v>
      </c>
      <c r="C156" s="292" t="str">
        <f>HYPERLINK("[Codebook_HIS_2013_ext_v1601.xlsx]MA_X","MA04 ")</f>
        <v xml:space="preserve">MA04 </v>
      </c>
      <c r="D156" s="228" t="s">
        <v>1299</v>
      </c>
      <c r="E156" s="229" t="s">
        <v>1300</v>
      </c>
      <c r="F156" s="223" t="s">
        <v>323</v>
      </c>
      <c r="G156" s="223"/>
      <c r="H156" s="223"/>
      <c r="I156" s="223"/>
      <c r="J156" s="223"/>
      <c r="K156" s="223" t="s">
        <v>120</v>
      </c>
      <c r="L156" s="223" t="s">
        <v>120</v>
      </c>
    </row>
    <row r="157" spans="1:12" ht="17.399999999999999" x14ac:dyDescent="0.3">
      <c r="A157" s="222" t="s">
        <v>145</v>
      </c>
      <c r="B157" s="221" t="s">
        <v>142</v>
      </c>
      <c r="C157" s="292" t="str">
        <f>HYPERLINK("[Codebook_HIS_2013_ext_v1601.xlsx]MA_X","MA05 ")</f>
        <v xml:space="preserve">MA05 </v>
      </c>
      <c r="D157" s="228" t="s">
        <v>1301</v>
      </c>
      <c r="E157" s="229" t="s">
        <v>1302</v>
      </c>
      <c r="F157" s="223" t="s">
        <v>323</v>
      </c>
      <c r="G157" s="223"/>
      <c r="H157" s="223"/>
      <c r="I157" s="223"/>
      <c r="J157" s="223"/>
      <c r="K157" s="223" t="s">
        <v>120</v>
      </c>
      <c r="L157" s="223" t="s">
        <v>120</v>
      </c>
    </row>
    <row r="158" spans="1:12" ht="17.399999999999999" x14ac:dyDescent="0.3">
      <c r="A158" s="222" t="s">
        <v>145</v>
      </c>
      <c r="B158" s="221" t="s">
        <v>142</v>
      </c>
      <c r="C158" s="292" t="str">
        <f>HYPERLINK("[Codebook_HIS_2013_ext_v1601.xlsx]MA_X","MA06 ")</f>
        <v xml:space="preserve">MA06 </v>
      </c>
      <c r="D158" s="228" t="s">
        <v>1303</v>
      </c>
      <c r="E158" s="229" t="s">
        <v>1304</v>
      </c>
      <c r="F158" s="223" t="s">
        <v>323</v>
      </c>
      <c r="G158" s="223"/>
      <c r="H158" s="223"/>
      <c r="I158" s="223"/>
      <c r="J158" s="223"/>
      <c r="K158" s="223" t="s">
        <v>120</v>
      </c>
      <c r="L158" s="223" t="s">
        <v>120</v>
      </c>
    </row>
    <row r="159" spans="1:12" ht="17.399999999999999" x14ac:dyDescent="0.3">
      <c r="A159" s="222" t="s">
        <v>145</v>
      </c>
      <c r="B159" s="221" t="s">
        <v>142</v>
      </c>
      <c r="C159" s="292" t="str">
        <f>HYPERLINK("[Codebook_HIS_2013_ext_v1601.xlsx]MA_X","MA07 ")</f>
        <v xml:space="preserve">MA07 </v>
      </c>
      <c r="D159" s="228" t="s">
        <v>1305</v>
      </c>
      <c r="E159" s="229" t="s">
        <v>1306</v>
      </c>
      <c r="F159" s="223" t="s">
        <v>323</v>
      </c>
      <c r="G159" s="223"/>
      <c r="H159" s="223"/>
      <c r="I159" s="223"/>
      <c r="J159" s="223"/>
      <c r="K159" s="223" t="s">
        <v>120</v>
      </c>
      <c r="L159" s="223" t="s">
        <v>120</v>
      </c>
    </row>
    <row r="160" spans="1:12" ht="17.399999999999999" x14ac:dyDescent="0.3">
      <c r="A160" s="222" t="s">
        <v>145</v>
      </c>
      <c r="B160" s="221" t="s">
        <v>142</v>
      </c>
      <c r="C160" s="292" t="str">
        <f>HYPERLINK("[Codebook_HIS_2013_ext_v1601.xlsx]MA_X","MA08 ")</f>
        <v xml:space="preserve">MA08 </v>
      </c>
      <c r="D160" s="228" t="s">
        <v>1307</v>
      </c>
      <c r="E160" s="229" t="s">
        <v>1308</v>
      </c>
      <c r="F160" s="223" t="s">
        <v>323</v>
      </c>
      <c r="G160" s="223"/>
      <c r="H160" s="223"/>
      <c r="I160" s="223"/>
      <c r="J160" s="223"/>
      <c r="K160" s="223" t="s">
        <v>120</v>
      </c>
      <c r="L160" s="223" t="s">
        <v>120</v>
      </c>
    </row>
    <row r="161" spans="1:12" ht="17.399999999999999" x14ac:dyDescent="0.3">
      <c r="A161" s="222" t="s">
        <v>145</v>
      </c>
      <c r="B161" s="221" t="s">
        <v>142</v>
      </c>
      <c r="C161" s="292" t="str">
        <f>HYPERLINK("[Codebook_HIS_2013_ext_v1601.xlsx]MA_X","MA09 ")</f>
        <v xml:space="preserve">MA09 </v>
      </c>
      <c r="D161" s="228" t="s">
        <v>1309</v>
      </c>
      <c r="E161" s="229" t="s">
        <v>1310</v>
      </c>
      <c r="F161" s="223" t="s">
        <v>323</v>
      </c>
      <c r="G161" s="223"/>
      <c r="H161" s="223"/>
      <c r="I161" s="223"/>
      <c r="J161" s="223"/>
      <c r="K161" s="223" t="s">
        <v>120</v>
      </c>
      <c r="L161" s="223" t="s">
        <v>120</v>
      </c>
    </row>
    <row r="162" spans="1:12" ht="17.399999999999999" x14ac:dyDescent="0.3">
      <c r="A162" s="222" t="s">
        <v>145</v>
      </c>
      <c r="B162" s="221" t="s">
        <v>142</v>
      </c>
      <c r="C162" s="292" t="str">
        <f>HYPERLINK("[Codebook_HIS_2013_ext_v1601.xlsx]MA_X","MA10 ")</f>
        <v xml:space="preserve">MA10 </v>
      </c>
      <c r="D162" s="228" t="s">
        <v>1311</v>
      </c>
      <c r="E162" s="229" t="s">
        <v>1312</v>
      </c>
      <c r="F162" s="223" t="s">
        <v>323</v>
      </c>
      <c r="G162" s="223"/>
      <c r="H162" s="223"/>
      <c r="I162" s="223"/>
      <c r="J162" s="223"/>
      <c r="K162" s="223" t="s">
        <v>120</v>
      </c>
      <c r="L162" s="223" t="s">
        <v>120</v>
      </c>
    </row>
    <row r="163" spans="1:12" ht="17.399999999999999" x14ac:dyDescent="0.3">
      <c r="A163" s="222" t="s">
        <v>145</v>
      </c>
      <c r="B163" s="221" t="s">
        <v>142</v>
      </c>
      <c r="C163" s="292" t="str">
        <f>HYPERLINK("[Codebook_HIS_2013_ext_v1601.xlsx]MA_X","MA11")</f>
        <v>MA11</v>
      </c>
      <c r="D163" s="228" t="s">
        <v>428</v>
      </c>
      <c r="E163" s="229" t="s">
        <v>1313</v>
      </c>
      <c r="F163" s="223" t="s">
        <v>323</v>
      </c>
      <c r="G163" s="223"/>
      <c r="H163" s="223"/>
      <c r="I163" s="223"/>
      <c r="J163" s="223"/>
      <c r="K163" s="223" t="s">
        <v>120</v>
      </c>
      <c r="L163" s="223" t="s">
        <v>120</v>
      </c>
    </row>
    <row r="164" spans="1:12" s="54" customFormat="1" ht="17.399999999999999" x14ac:dyDescent="0.3">
      <c r="A164" s="222" t="s">
        <v>145</v>
      </c>
      <c r="B164" s="221" t="s">
        <v>142</v>
      </c>
      <c r="C164" s="292" t="str">
        <f>HYPERLINK("[Codebook_HIS_2013_ext_v1601.xlsx]MA_X","MA01_1")</f>
        <v>MA01_1</v>
      </c>
      <c r="D164" s="228" t="s">
        <v>429</v>
      </c>
      <c r="E164" s="229" t="s">
        <v>1314</v>
      </c>
      <c r="F164" s="223" t="s">
        <v>323</v>
      </c>
      <c r="G164" s="223"/>
      <c r="H164" s="223" t="s">
        <v>120</v>
      </c>
      <c r="I164" s="223" t="s">
        <v>120</v>
      </c>
      <c r="J164" s="223" t="s">
        <v>120</v>
      </c>
      <c r="K164" s="223" t="s">
        <v>120</v>
      </c>
      <c r="L164" s="223" t="s">
        <v>120</v>
      </c>
    </row>
    <row r="165" spans="1:12" s="54" customFormat="1" ht="17.399999999999999" x14ac:dyDescent="0.3">
      <c r="A165" s="222" t="s">
        <v>145</v>
      </c>
      <c r="B165" s="221" t="s">
        <v>142</v>
      </c>
      <c r="C165" s="292" t="str">
        <f>HYPERLINK("[Codebook_HIS_2013_ext_v1601.xlsx]MA_X","MA01_2")</f>
        <v>MA01_2</v>
      </c>
      <c r="D165" s="228" t="s">
        <v>1225</v>
      </c>
      <c r="E165" s="229" t="s">
        <v>1315</v>
      </c>
      <c r="F165" s="223" t="s">
        <v>323</v>
      </c>
      <c r="G165" s="223"/>
      <c r="H165" s="223"/>
      <c r="I165" s="223" t="s">
        <v>120</v>
      </c>
      <c r="J165" s="223" t="s">
        <v>120</v>
      </c>
      <c r="K165" s="223" t="s">
        <v>120</v>
      </c>
      <c r="L165" s="223" t="s">
        <v>120</v>
      </c>
    </row>
    <row r="166" spans="1:12" ht="17.399999999999999" x14ac:dyDescent="0.3">
      <c r="A166" s="222" t="s">
        <v>145</v>
      </c>
      <c r="B166" s="221" t="s">
        <v>142</v>
      </c>
      <c r="C166" s="292" t="str">
        <f>HYPERLINK("[Codebook_HIS_2013_ext_v1601.xlsx]MA_X","MA02_1")</f>
        <v>MA02_1</v>
      </c>
      <c r="D166" s="228" t="s">
        <v>1146</v>
      </c>
      <c r="E166" s="229" t="s">
        <v>1316</v>
      </c>
      <c r="F166" s="223" t="s">
        <v>323</v>
      </c>
      <c r="G166" s="223"/>
      <c r="H166" s="223" t="s">
        <v>120</v>
      </c>
      <c r="I166" s="223" t="s">
        <v>120</v>
      </c>
      <c r="J166" s="223" t="s">
        <v>120</v>
      </c>
      <c r="K166" s="223" t="s">
        <v>120</v>
      </c>
      <c r="L166" s="223" t="s">
        <v>120</v>
      </c>
    </row>
    <row r="167" spans="1:12" ht="17.399999999999999" x14ac:dyDescent="0.3">
      <c r="A167" s="222" t="s">
        <v>145</v>
      </c>
      <c r="B167" s="221" t="s">
        <v>142</v>
      </c>
      <c r="C167" s="292" t="str">
        <f>HYPERLINK("[Codebook_HIS_2013_ext_v1601.xlsx]MA_X","MA02_2")</f>
        <v>MA02_2</v>
      </c>
      <c r="D167" s="228" t="s">
        <v>1227</v>
      </c>
      <c r="E167" s="229" t="s">
        <v>1317</v>
      </c>
      <c r="F167" s="223" t="s">
        <v>323</v>
      </c>
      <c r="G167" s="223"/>
      <c r="H167" s="223"/>
      <c r="I167" s="223" t="s">
        <v>120</v>
      </c>
      <c r="J167" s="223" t="s">
        <v>120</v>
      </c>
      <c r="K167" s="223" t="s">
        <v>120</v>
      </c>
      <c r="L167" s="223" t="s">
        <v>120</v>
      </c>
    </row>
    <row r="168" spans="1:12" ht="17.399999999999999" x14ac:dyDescent="0.3">
      <c r="A168" s="222" t="s">
        <v>145</v>
      </c>
      <c r="B168" s="221" t="s">
        <v>142</v>
      </c>
      <c r="C168" s="292" t="str">
        <f>HYPERLINK("[Codebook_HIS_2013_ext_v1601.xlsx]MA_X","MA03_1")</f>
        <v>MA03_1</v>
      </c>
      <c r="D168" s="228" t="s">
        <v>1148</v>
      </c>
      <c r="E168" s="229" t="s">
        <v>1149</v>
      </c>
      <c r="F168" s="223" t="s">
        <v>323</v>
      </c>
      <c r="G168" s="223"/>
      <c r="H168" s="223"/>
      <c r="I168" s="223"/>
      <c r="J168" s="223" t="s">
        <v>120</v>
      </c>
      <c r="K168" s="223" t="s">
        <v>120</v>
      </c>
      <c r="L168" s="223" t="s">
        <v>120</v>
      </c>
    </row>
    <row r="169" spans="1:12" s="54" customFormat="1" ht="17.399999999999999" x14ac:dyDescent="0.3">
      <c r="A169" s="222" t="s">
        <v>145</v>
      </c>
      <c r="B169" s="221" t="s">
        <v>142</v>
      </c>
      <c r="C169" s="292" t="str">
        <f>HYPERLINK("[Codebook_HIS_2013_ext_v1601.xlsx]MA_X","MA03_2")</f>
        <v>MA03_2</v>
      </c>
      <c r="D169" s="228" t="s">
        <v>1229</v>
      </c>
      <c r="E169" s="229" t="s">
        <v>1230</v>
      </c>
      <c r="F169" s="223" t="s">
        <v>323</v>
      </c>
      <c r="G169" s="223"/>
      <c r="H169" s="223"/>
      <c r="I169" s="223"/>
      <c r="J169" s="223" t="s">
        <v>120</v>
      </c>
      <c r="K169" s="223" t="s">
        <v>120</v>
      </c>
      <c r="L169" s="223" t="s">
        <v>120</v>
      </c>
    </row>
    <row r="170" spans="1:12" s="54" customFormat="1" ht="17.399999999999999" x14ac:dyDescent="0.3">
      <c r="A170" s="222" t="s">
        <v>145</v>
      </c>
      <c r="B170" s="221" t="s">
        <v>142</v>
      </c>
      <c r="C170" s="292" t="str">
        <f>HYPERLINK("[Codebook_HIS_2013_ext_v1601.xlsx]MA_X","MA04_1")</f>
        <v>MA04_1</v>
      </c>
      <c r="D170" s="228" t="s">
        <v>1150</v>
      </c>
      <c r="E170" s="229" t="s">
        <v>1318</v>
      </c>
      <c r="F170" s="223" t="s">
        <v>323</v>
      </c>
      <c r="G170" s="223"/>
      <c r="H170" s="223"/>
      <c r="I170" s="223"/>
      <c r="J170" s="223" t="s">
        <v>120</v>
      </c>
      <c r="K170" s="223" t="s">
        <v>120</v>
      </c>
      <c r="L170" s="223" t="s">
        <v>120</v>
      </c>
    </row>
    <row r="171" spans="1:12" s="54" customFormat="1" ht="17.399999999999999" x14ac:dyDescent="0.3">
      <c r="A171" s="222" t="s">
        <v>145</v>
      </c>
      <c r="B171" s="221" t="s">
        <v>142</v>
      </c>
      <c r="C171" s="292" t="str">
        <f>HYPERLINK("[Codebook_HIS_2013_ext_v1601.xlsx]MA_X","MA04_2")</f>
        <v>MA04_2</v>
      </c>
      <c r="D171" s="228" t="s">
        <v>1231</v>
      </c>
      <c r="E171" s="229" t="s">
        <v>1319</v>
      </c>
      <c r="F171" s="223" t="s">
        <v>323</v>
      </c>
      <c r="G171" s="223"/>
      <c r="H171" s="223"/>
      <c r="I171" s="223"/>
      <c r="J171" s="223" t="s">
        <v>120</v>
      </c>
      <c r="K171" s="223" t="s">
        <v>120</v>
      </c>
      <c r="L171" s="223" t="s">
        <v>120</v>
      </c>
    </row>
    <row r="172" spans="1:12" ht="17.399999999999999" x14ac:dyDescent="0.3">
      <c r="A172" s="222" t="s">
        <v>145</v>
      </c>
      <c r="B172" s="221" t="s">
        <v>142</v>
      </c>
      <c r="C172" s="292" t="str">
        <f>HYPERLINK("[Codebook_HIS_2013_ext_v1601.xlsx]MA_X","MA05_1")</f>
        <v>MA05_1</v>
      </c>
      <c r="D172" s="228" t="s">
        <v>430</v>
      </c>
      <c r="E172" s="229" t="s">
        <v>1320</v>
      </c>
      <c r="F172" s="223" t="s">
        <v>323</v>
      </c>
      <c r="G172" s="223"/>
      <c r="H172" s="223"/>
      <c r="I172" s="223"/>
      <c r="J172" s="223"/>
      <c r="K172" s="223" t="s">
        <v>120</v>
      </c>
      <c r="L172" s="223" t="s">
        <v>120</v>
      </c>
    </row>
    <row r="173" spans="1:12" ht="17.399999999999999" x14ac:dyDescent="0.3">
      <c r="A173" s="222" t="s">
        <v>145</v>
      </c>
      <c r="B173" s="221" t="s">
        <v>142</v>
      </c>
      <c r="C173" s="292" t="str">
        <f>HYPERLINK("[Codebook_HIS_2013_ext_v1601.xlsx]MA_X","MA05_2")</f>
        <v>MA05_2</v>
      </c>
      <c r="D173" s="228" t="s">
        <v>1233</v>
      </c>
      <c r="E173" s="229" t="s">
        <v>1321</v>
      </c>
      <c r="F173" s="223" t="s">
        <v>323</v>
      </c>
      <c r="G173" s="223"/>
      <c r="H173" s="223"/>
      <c r="I173" s="223"/>
      <c r="J173" s="223"/>
      <c r="K173" s="223" t="s">
        <v>120</v>
      </c>
      <c r="L173" s="223" t="s">
        <v>120</v>
      </c>
    </row>
    <row r="174" spans="1:12" ht="17.399999999999999" x14ac:dyDescent="0.3">
      <c r="A174" s="222" t="s">
        <v>145</v>
      </c>
      <c r="B174" s="221" t="s">
        <v>142</v>
      </c>
      <c r="C174" s="292" t="str">
        <f>HYPERLINK("[Codebook_HIS_2013_ext_v1601.xlsx]MA_X","MA06_1")</f>
        <v>MA06_1</v>
      </c>
      <c r="D174" s="228" t="s">
        <v>1153</v>
      </c>
      <c r="E174" s="229" t="s">
        <v>1322</v>
      </c>
      <c r="F174" s="223" t="s">
        <v>323</v>
      </c>
      <c r="G174" s="223" t="s">
        <v>120</v>
      </c>
      <c r="H174" s="223" t="s">
        <v>120</v>
      </c>
      <c r="I174" s="223" t="s">
        <v>120</v>
      </c>
      <c r="J174" s="223" t="s">
        <v>120</v>
      </c>
      <c r="K174" s="223" t="s">
        <v>120</v>
      </c>
      <c r="L174" s="223" t="s">
        <v>120</v>
      </c>
    </row>
    <row r="175" spans="1:12" s="54" customFormat="1" ht="17.399999999999999" x14ac:dyDescent="0.3">
      <c r="A175" s="222" t="s">
        <v>145</v>
      </c>
      <c r="B175" s="221" t="s">
        <v>142</v>
      </c>
      <c r="C175" s="292" t="str">
        <f>HYPERLINK("[Codebook_HIS_2013_ext_v1601.xlsx]MA_X","MA06_2")</f>
        <v>MA06_2</v>
      </c>
      <c r="D175" s="228" t="s">
        <v>1235</v>
      </c>
      <c r="E175" s="229" t="s">
        <v>1739</v>
      </c>
      <c r="F175" s="223" t="s">
        <v>323</v>
      </c>
      <c r="G175" s="223"/>
      <c r="H175" s="223"/>
      <c r="I175" s="223" t="s">
        <v>120</v>
      </c>
      <c r="J175" s="223" t="s">
        <v>120</v>
      </c>
      <c r="K175" s="223" t="s">
        <v>120</v>
      </c>
      <c r="L175" s="223" t="s">
        <v>120</v>
      </c>
    </row>
    <row r="176" spans="1:12" ht="17.399999999999999" x14ac:dyDescent="0.3">
      <c r="A176" s="222" t="s">
        <v>145</v>
      </c>
      <c r="B176" s="221" t="s">
        <v>142</v>
      </c>
      <c r="C176" s="292" t="str">
        <f>HYPERLINK("[Codebook_HIS_2013_ext_v1601.xlsx]MA_X","MA06_3 ")</f>
        <v xml:space="preserve">MA06_3 </v>
      </c>
      <c r="D176" s="228" t="s">
        <v>1297</v>
      </c>
      <c r="E176" s="229" t="s">
        <v>1323</v>
      </c>
      <c r="F176" s="223" t="s">
        <v>323</v>
      </c>
      <c r="G176" s="223"/>
      <c r="H176" s="223" t="s">
        <v>120</v>
      </c>
      <c r="I176" s="223"/>
      <c r="J176" s="223" t="s">
        <v>120</v>
      </c>
      <c r="K176" s="223" t="s">
        <v>120</v>
      </c>
      <c r="L176" s="223" t="s">
        <v>120</v>
      </c>
    </row>
    <row r="177" spans="1:12" ht="17.399999999999999" x14ac:dyDescent="0.3">
      <c r="A177" s="222" t="s">
        <v>145</v>
      </c>
      <c r="B177" s="221" t="s">
        <v>142</v>
      </c>
      <c r="C177" s="292" t="str">
        <f>HYPERLINK("[Codebook_HIS_2013_ext_v1601.xlsx]MA_X","MA06_4 ")</f>
        <v xml:space="preserve">MA06_4 </v>
      </c>
      <c r="D177" s="228" t="s">
        <v>1299</v>
      </c>
      <c r="E177" s="229" t="s">
        <v>1324</v>
      </c>
      <c r="F177" s="223" t="s">
        <v>323</v>
      </c>
      <c r="G177" s="223" t="s">
        <v>120</v>
      </c>
      <c r="H177" s="223" t="s">
        <v>120</v>
      </c>
      <c r="I177" s="223"/>
      <c r="J177" s="223" t="s">
        <v>120</v>
      </c>
      <c r="K177" s="223" t="s">
        <v>120</v>
      </c>
      <c r="L177" s="223" t="s">
        <v>120</v>
      </c>
    </row>
    <row r="178" spans="1:12" s="54" customFormat="1" ht="17.399999999999999" x14ac:dyDescent="0.3">
      <c r="A178" s="222" t="s">
        <v>145</v>
      </c>
      <c r="B178" s="221" t="s">
        <v>142</v>
      </c>
      <c r="C178" s="292" t="str">
        <f>HYPERLINK("[Codebook_HIS_2013_ext_v1601.xlsx]MA_X","MA07_1")</f>
        <v>MA07_1</v>
      </c>
      <c r="D178" s="228" t="s">
        <v>1155</v>
      </c>
      <c r="E178" s="229" t="s">
        <v>1156</v>
      </c>
      <c r="F178" s="223" t="s">
        <v>323</v>
      </c>
      <c r="G178" s="223"/>
      <c r="H178" s="223"/>
      <c r="I178" s="223"/>
      <c r="J178" s="223"/>
      <c r="K178" s="223" t="s">
        <v>120</v>
      </c>
      <c r="L178" s="223" t="s">
        <v>120</v>
      </c>
    </row>
    <row r="179" spans="1:12" ht="17.399999999999999" x14ac:dyDescent="0.3">
      <c r="A179" s="222" t="s">
        <v>145</v>
      </c>
      <c r="B179" s="221" t="s">
        <v>142</v>
      </c>
      <c r="C179" s="292" t="str">
        <f>HYPERLINK("[Codebook_HIS_2013_ext_v1601.xlsx]MA_X","MA07_2")</f>
        <v>MA07_2</v>
      </c>
      <c r="D179" s="228" t="s">
        <v>1237</v>
      </c>
      <c r="E179" s="229" t="s">
        <v>1325</v>
      </c>
      <c r="F179" s="223" t="s">
        <v>323</v>
      </c>
      <c r="G179" s="223"/>
      <c r="H179" s="223"/>
      <c r="I179" s="223"/>
      <c r="J179" s="223"/>
      <c r="K179" s="223" t="s">
        <v>120</v>
      </c>
      <c r="L179" s="223" t="s">
        <v>120</v>
      </c>
    </row>
    <row r="180" spans="1:12" ht="17.399999999999999" x14ac:dyDescent="0.3">
      <c r="A180" s="222" t="s">
        <v>145</v>
      </c>
      <c r="B180" s="221" t="s">
        <v>142</v>
      </c>
      <c r="C180" s="292" t="str">
        <f>HYPERLINK("[Codebook_HIS_2013_ext_v1601.xlsx]MA _X","MA07_3 ")</f>
        <v xml:space="preserve">MA07_3 </v>
      </c>
      <c r="D180" s="228" t="s">
        <v>1301</v>
      </c>
      <c r="E180" s="229" t="s">
        <v>1302</v>
      </c>
      <c r="F180" s="223" t="s">
        <v>323</v>
      </c>
      <c r="G180" s="223"/>
      <c r="H180" s="223"/>
      <c r="I180" s="223"/>
      <c r="J180" s="223"/>
      <c r="K180" s="223" t="s">
        <v>120</v>
      </c>
      <c r="L180" s="223" t="s">
        <v>120</v>
      </c>
    </row>
    <row r="181" spans="1:12" ht="17.399999999999999" x14ac:dyDescent="0.3">
      <c r="A181" s="222" t="s">
        <v>145</v>
      </c>
      <c r="B181" s="221" t="s">
        <v>142</v>
      </c>
      <c r="C181" s="292" t="str">
        <f>HYPERLINK("[Codebook_HIS_2013_ext_v1601.xlsx]MA_X","MA07_4 ")</f>
        <v xml:space="preserve">MA07_4 </v>
      </c>
      <c r="D181" s="228" t="s">
        <v>1303</v>
      </c>
      <c r="E181" s="229" t="s">
        <v>1304</v>
      </c>
      <c r="F181" s="223" t="s">
        <v>323</v>
      </c>
      <c r="G181" s="223"/>
      <c r="H181" s="223"/>
      <c r="I181" s="223"/>
      <c r="J181" s="223"/>
      <c r="K181" s="223" t="s">
        <v>120</v>
      </c>
      <c r="L181" s="223" t="s">
        <v>120</v>
      </c>
    </row>
    <row r="182" spans="1:12" ht="17.399999999999999" x14ac:dyDescent="0.3">
      <c r="A182" s="222" t="s">
        <v>145</v>
      </c>
      <c r="B182" s="221" t="s">
        <v>142</v>
      </c>
      <c r="C182" s="292" t="str">
        <f>HYPERLINK("[Codebook_HIS_2013_ext_v1601.xlsx]MA_X","MA08_1")</f>
        <v>MA08_1</v>
      </c>
      <c r="D182" s="228" t="s">
        <v>1157</v>
      </c>
      <c r="E182" s="229" t="s">
        <v>1326</v>
      </c>
      <c r="F182" s="223" t="s">
        <v>323</v>
      </c>
      <c r="G182" s="223" t="s">
        <v>120</v>
      </c>
      <c r="H182" s="223" t="s">
        <v>120</v>
      </c>
      <c r="I182" s="223" t="s">
        <v>120</v>
      </c>
      <c r="J182" s="223" t="s">
        <v>120</v>
      </c>
      <c r="K182" s="223" t="s">
        <v>120</v>
      </c>
      <c r="L182" s="223" t="s">
        <v>120</v>
      </c>
    </row>
    <row r="183" spans="1:12" ht="17.399999999999999" x14ac:dyDescent="0.3">
      <c r="A183" s="222" t="s">
        <v>145</v>
      </c>
      <c r="B183" s="221" t="s">
        <v>142</v>
      </c>
      <c r="C183" s="292" t="str">
        <f>HYPERLINK("[Codebook_HIS_2013_ext_v1601.xlsx]MA_X","MA08_2")</f>
        <v>MA08_2</v>
      </c>
      <c r="D183" s="228" t="s">
        <v>1239</v>
      </c>
      <c r="E183" s="229" t="s">
        <v>1327</v>
      </c>
      <c r="F183" s="223" t="s">
        <v>323</v>
      </c>
      <c r="G183" s="223"/>
      <c r="H183" s="223"/>
      <c r="I183" s="223" t="s">
        <v>120</v>
      </c>
      <c r="J183" s="223" t="s">
        <v>120</v>
      </c>
      <c r="K183" s="223" t="s">
        <v>120</v>
      </c>
      <c r="L183" s="223" t="s">
        <v>120</v>
      </c>
    </row>
    <row r="184" spans="1:12" s="54" customFormat="1" ht="17.399999999999999" x14ac:dyDescent="0.3">
      <c r="A184" s="222" t="s">
        <v>145</v>
      </c>
      <c r="B184" s="221" t="s">
        <v>142</v>
      </c>
      <c r="C184" s="292" t="str">
        <f>HYPERLINK("[Codebook_HIS_2013_ext_v1601.xlsx]MA_X","MA09_1")</f>
        <v>MA09_1</v>
      </c>
      <c r="D184" s="228" t="s">
        <v>1159</v>
      </c>
      <c r="E184" s="229" t="s">
        <v>1328</v>
      </c>
      <c r="F184" s="223" t="s">
        <v>323</v>
      </c>
      <c r="G184" s="223"/>
      <c r="H184" s="223"/>
      <c r="I184" s="223"/>
      <c r="J184" s="223"/>
      <c r="K184" s="223" t="s">
        <v>120</v>
      </c>
      <c r="L184" s="223" t="s">
        <v>120</v>
      </c>
    </row>
    <row r="185" spans="1:12" ht="17.399999999999999" x14ac:dyDescent="0.3">
      <c r="A185" s="222" t="s">
        <v>145</v>
      </c>
      <c r="B185" s="221" t="s">
        <v>142</v>
      </c>
      <c r="C185" s="292" t="str">
        <f>HYPERLINK("[Codebook_HIS_2013_ext_v1601.xlsx]MA_X","MA09_2")</f>
        <v>MA09_2</v>
      </c>
      <c r="D185" s="228" t="s">
        <v>1241</v>
      </c>
      <c r="E185" s="229" t="s">
        <v>1329</v>
      </c>
      <c r="F185" s="223" t="s">
        <v>323</v>
      </c>
      <c r="G185" s="223"/>
      <c r="H185" s="223"/>
      <c r="I185" s="223"/>
      <c r="J185" s="223"/>
      <c r="K185" s="223" t="s">
        <v>120</v>
      </c>
      <c r="L185" s="223" t="s">
        <v>120</v>
      </c>
    </row>
    <row r="186" spans="1:12" ht="17.399999999999999" x14ac:dyDescent="0.3">
      <c r="A186" s="222" t="s">
        <v>145</v>
      </c>
      <c r="B186" s="221" t="s">
        <v>142</v>
      </c>
      <c r="C186" s="292" t="str">
        <f>HYPERLINK("[Codebook_HIS_2013_ext_v1601.xlsx]MA_X","MA10_1")</f>
        <v>MA10_1</v>
      </c>
      <c r="D186" s="228" t="s">
        <v>1161</v>
      </c>
      <c r="E186" s="229" t="s">
        <v>1330</v>
      </c>
      <c r="F186" s="223" t="s">
        <v>323</v>
      </c>
      <c r="G186" s="223" t="s">
        <v>120</v>
      </c>
      <c r="H186" s="223" t="s">
        <v>120</v>
      </c>
      <c r="I186" s="223" t="s">
        <v>120</v>
      </c>
      <c r="J186" s="223" t="s">
        <v>120</v>
      </c>
      <c r="K186" s="223" t="s">
        <v>120</v>
      </c>
      <c r="L186" s="223" t="s">
        <v>120</v>
      </c>
    </row>
    <row r="187" spans="1:12" ht="17.399999999999999" x14ac:dyDescent="0.3">
      <c r="A187" s="222" t="s">
        <v>145</v>
      </c>
      <c r="B187" s="221" t="s">
        <v>142</v>
      </c>
      <c r="C187" s="292" t="str">
        <f>HYPERLINK("[Codebook_HIS_2013_ext_v1601.xlsx]MA_X","MA10_2")</f>
        <v>MA10_2</v>
      </c>
      <c r="D187" s="228" t="s">
        <v>1243</v>
      </c>
      <c r="E187" s="229" t="s">
        <v>1331</v>
      </c>
      <c r="F187" s="223" t="s">
        <v>323</v>
      </c>
      <c r="G187" s="223"/>
      <c r="H187" s="223"/>
      <c r="I187" s="223" t="s">
        <v>120</v>
      </c>
      <c r="J187" s="223" t="s">
        <v>120</v>
      </c>
      <c r="K187" s="223" t="s">
        <v>120</v>
      </c>
      <c r="L187" s="223" t="s">
        <v>120</v>
      </c>
    </row>
    <row r="188" spans="1:12" s="54" customFormat="1" ht="17.399999999999999" x14ac:dyDescent="0.3">
      <c r="A188" s="222" t="s">
        <v>145</v>
      </c>
      <c r="B188" s="221" t="s">
        <v>142</v>
      </c>
      <c r="C188" s="292" t="str">
        <f>HYPERLINK("[Codebook_HIS_2013_ext_v1601.xlsx]MA_X","MA11_1")</f>
        <v>MA11_1</v>
      </c>
      <c r="D188" s="228" t="s">
        <v>1163</v>
      </c>
      <c r="E188" s="229" t="s">
        <v>1332</v>
      </c>
      <c r="F188" s="223" t="s">
        <v>323</v>
      </c>
      <c r="G188" s="223" t="s">
        <v>120</v>
      </c>
      <c r="H188" s="223" t="s">
        <v>120</v>
      </c>
      <c r="I188" s="223" t="s">
        <v>120</v>
      </c>
      <c r="J188" s="223" t="s">
        <v>120</v>
      </c>
      <c r="K188" s="223" t="s">
        <v>120</v>
      </c>
      <c r="L188" s="223" t="s">
        <v>120</v>
      </c>
    </row>
    <row r="189" spans="1:12" ht="17.399999999999999" x14ac:dyDescent="0.3">
      <c r="A189" s="222" t="s">
        <v>145</v>
      </c>
      <c r="B189" s="221" t="s">
        <v>142</v>
      </c>
      <c r="C189" s="292" t="str">
        <f>HYPERLINK("[Codebook_HIS_2013_ext_v1601.xlsx]MA_X","MA11_2")</f>
        <v>MA11_2</v>
      </c>
      <c r="D189" s="228" t="s">
        <v>1245</v>
      </c>
      <c r="E189" s="229" t="s">
        <v>1333</v>
      </c>
      <c r="F189" s="223" t="s">
        <v>323</v>
      </c>
      <c r="G189" s="223"/>
      <c r="H189" s="223"/>
      <c r="I189" s="223" t="s">
        <v>120</v>
      </c>
      <c r="J189" s="223" t="s">
        <v>120</v>
      </c>
      <c r="K189" s="223" t="s">
        <v>120</v>
      </c>
      <c r="L189" s="223" t="s">
        <v>120</v>
      </c>
    </row>
    <row r="190" spans="1:12" ht="17.399999999999999" x14ac:dyDescent="0.3">
      <c r="A190" s="222" t="s">
        <v>145</v>
      </c>
      <c r="B190" s="221" t="s">
        <v>142</v>
      </c>
      <c r="C190" s="292" t="str">
        <f>HYPERLINK("[Codebook_HIS_2013_ext_v1601.xlsx]MA_X","MA12_1")</f>
        <v>MA12_1</v>
      </c>
      <c r="D190" s="228" t="s">
        <v>1165</v>
      </c>
      <c r="E190" s="229" t="s">
        <v>1334</v>
      </c>
      <c r="F190" s="223" t="s">
        <v>323</v>
      </c>
      <c r="G190" s="223"/>
      <c r="H190" s="223"/>
      <c r="I190" s="223"/>
      <c r="J190" s="223" t="s">
        <v>120</v>
      </c>
      <c r="K190" s="223" t="s">
        <v>120</v>
      </c>
      <c r="L190" s="223" t="s">
        <v>120</v>
      </c>
    </row>
    <row r="191" spans="1:12" ht="17.399999999999999" x14ac:dyDescent="0.3">
      <c r="A191" s="222" t="s">
        <v>145</v>
      </c>
      <c r="B191" s="221" t="s">
        <v>142</v>
      </c>
      <c r="C191" s="292" t="str">
        <f>HYPERLINK("[Codebook_HIS_2013_ext_v1601.xlsx]MA_X","MA12_2")</f>
        <v>MA12_2</v>
      </c>
      <c r="D191" s="228" t="s">
        <v>1247</v>
      </c>
      <c r="E191" s="229" t="s">
        <v>1335</v>
      </c>
      <c r="F191" s="223" t="s">
        <v>323</v>
      </c>
      <c r="G191" s="223"/>
      <c r="H191" s="223"/>
      <c r="I191" s="223"/>
      <c r="J191" s="223" t="s">
        <v>120</v>
      </c>
      <c r="K191" s="223" t="s">
        <v>120</v>
      </c>
      <c r="L191" s="223" t="s">
        <v>120</v>
      </c>
    </row>
    <row r="192" spans="1:12" ht="17.399999999999999" x14ac:dyDescent="0.3">
      <c r="A192" s="222" t="s">
        <v>145</v>
      </c>
      <c r="B192" s="221" t="s">
        <v>142</v>
      </c>
      <c r="C192" s="292" t="str">
        <f>HYPERLINK("[Codebook_HIS_2013_ext_v1601.xlsx]MA_X","MA13_1")</f>
        <v>MA13_1</v>
      </c>
      <c r="D192" s="228" t="s">
        <v>1167</v>
      </c>
      <c r="E192" s="229" t="s">
        <v>1336</v>
      </c>
      <c r="F192" s="223" t="s">
        <v>323</v>
      </c>
      <c r="G192" s="223"/>
      <c r="H192" s="223"/>
      <c r="I192" s="223"/>
      <c r="J192" s="223" t="s">
        <v>120</v>
      </c>
      <c r="K192" s="223" t="s">
        <v>120</v>
      </c>
      <c r="L192" s="223" t="s">
        <v>120</v>
      </c>
    </row>
    <row r="193" spans="1:12" ht="17.399999999999999" x14ac:dyDescent="0.3">
      <c r="A193" s="222" t="s">
        <v>145</v>
      </c>
      <c r="B193" s="221" t="s">
        <v>142</v>
      </c>
      <c r="C193" s="292" t="str">
        <f>HYPERLINK("[Codebook_HIS_2013_ext_v1601.xlsx]MA_X","MA13_2")</f>
        <v>MA13_2</v>
      </c>
      <c r="D193" s="228" t="s">
        <v>1249</v>
      </c>
      <c r="E193" s="229" t="s">
        <v>1337</v>
      </c>
      <c r="F193" s="223" t="s">
        <v>323</v>
      </c>
      <c r="G193" s="223"/>
      <c r="H193" s="223"/>
      <c r="I193" s="223"/>
      <c r="J193" s="223" t="s">
        <v>120</v>
      </c>
      <c r="K193" s="223" t="s">
        <v>120</v>
      </c>
      <c r="L193" s="223" t="s">
        <v>120</v>
      </c>
    </row>
    <row r="194" spans="1:12" ht="17.399999999999999" x14ac:dyDescent="0.3">
      <c r="A194" s="222" t="s">
        <v>145</v>
      </c>
      <c r="B194" s="221" t="s">
        <v>142</v>
      </c>
      <c r="C194" s="292" t="str">
        <f>HYPERLINK("[Codebook_HIS_2013_ext_v1601.xlsx]M_X","MA14_1")</f>
        <v>MA14_1</v>
      </c>
      <c r="D194" s="228" t="s">
        <v>1169</v>
      </c>
      <c r="E194" s="229" t="s">
        <v>1170</v>
      </c>
      <c r="F194" s="223" t="s">
        <v>323</v>
      </c>
      <c r="G194" s="223" t="s">
        <v>120</v>
      </c>
      <c r="H194" s="223" t="s">
        <v>120</v>
      </c>
      <c r="I194" s="223" t="s">
        <v>120</v>
      </c>
      <c r="J194" s="223" t="s">
        <v>120</v>
      </c>
      <c r="K194" s="223" t="s">
        <v>120</v>
      </c>
      <c r="L194" s="223" t="s">
        <v>120</v>
      </c>
    </row>
    <row r="195" spans="1:12" ht="17.399999999999999" x14ac:dyDescent="0.3">
      <c r="A195" s="222" t="s">
        <v>145</v>
      </c>
      <c r="B195" s="221" t="s">
        <v>142</v>
      </c>
      <c r="C195" s="292" t="str">
        <f>HYPERLINK("[Codebook_HIS_2013_ext_v1601.xlsx]MA_X","MA14_2")</f>
        <v>MA14_2</v>
      </c>
      <c r="D195" s="228" t="s">
        <v>1251</v>
      </c>
      <c r="E195" s="229" t="s">
        <v>1252</v>
      </c>
      <c r="F195" s="223" t="s">
        <v>323</v>
      </c>
      <c r="G195" s="223"/>
      <c r="H195" s="223"/>
      <c r="I195" s="223" t="s">
        <v>120</v>
      </c>
      <c r="J195" s="223" t="s">
        <v>120</v>
      </c>
      <c r="K195" s="223" t="s">
        <v>120</v>
      </c>
      <c r="L195" s="223" t="s">
        <v>120</v>
      </c>
    </row>
    <row r="196" spans="1:12" ht="17.399999999999999" x14ac:dyDescent="0.3">
      <c r="A196" s="222" t="s">
        <v>145</v>
      </c>
      <c r="B196" s="221" t="s">
        <v>142</v>
      </c>
      <c r="C196" s="292" t="str">
        <f>HYPERLINK("[Codebook_HIS_2013_ext_v1601.xlsx]MA_X","MA14_3 ")</f>
        <v xml:space="preserve">MA14_3 </v>
      </c>
      <c r="D196" s="228" t="s">
        <v>1305</v>
      </c>
      <c r="E196" s="229" t="s">
        <v>1306</v>
      </c>
      <c r="F196" s="223" t="s">
        <v>323</v>
      </c>
      <c r="G196" s="223"/>
      <c r="H196" s="223" t="s">
        <v>120</v>
      </c>
      <c r="I196" s="223"/>
      <c r="J196" s="223" t="s">
        <v>120</v>
      </c>
      <c r="K196" s="223" t="s">
        <v>120</v>
      </c>
      <c r="L196" s="223" t="s">
        <v>120</v>
      </c>
    </row>
    <row r="197" spans="1:12" s="54" customFormat="1" ht="17.399999999999999" x14ac:dyDescent="0.3">
      <c r="A197" s="222" t="s">
        <v>145</v>
      </c>
      <c r="B197" s="221" t="s">
        <v>142</v>
      </c>
      <c r="C197" s="292" t="str">
        <f>HYPERLINK("[Codebook_HIS_2013_ext_v1601.xlsx]MA_X","MA14_4 ")</f>
        <v xml:space="preserve">MA14_4 </v>
      </c>
      <c r="D197" s="228" t="s">
        <v>1338</v>
      </c>
      <c r="E197" s="229" t="s">
        <v>1339</v>
      </c>
      <c r="F197" s="223" t="s">
        <v>323</v>
      </c>
      <c r="G197" s="223"/>
      <c r="H197" s="223" t="s">
        <v>120</v>
      </c>
      <c r="I197" s="223"/>
      <c r="J197" s="223" t="s">
        <v>120</v>
      </c>
      <c r="K197" s="223" t="s">
        <v>120</v>
      </c>
      <c r="L197" s="223" t="s">
        <v>120</v>
      </c>
    </row>
    <row r="198" spans="1:12" ht="17.399999999999999" x14ac:dyDescent="0.3">
      <c r="A198" s="222" t="s">
        <v>145</v>
      </c>
      <c r="B198" s="221" t="s">
        <v>142</v>
      </c>
      <c r="C198" s="292" t="str">
        <f>HYPERLINK("[Codebook_HIS_2013_ext_v1601.xlsx]MA_X","MA14_5")</f>
        <v>MA14_5</v>
      </c>
      <c r="D198" s="228" t="s">
        <v>1307</v>
      </c>
      <c r="E198" s="229" t="s">
        <v>1340</v>
      </c>
      <c r="F198" s="223" t="s">
        <v>323</v>
      </c>
      <c r="G198" s="223"/>
      <c r="H198" s="223" t="s">
        <v>120</v>
      </c>
      <c r="I198" s="223"/>
      <c r="J198" s="223" t="s">
        <v>120</v>
      </c>
      <c r="K198" s="223" t="s">
        <v>120</v>
      </c>
      <c r="L198" s="223" t="s">
        <v>120</v>
      </c>
    </row>
    <row r="199" spans="1:12" ht="17.399999999999999" x14ac:dyDescent="0.3">
      <c r="A199" s="222" t="s">
        <v>145</v>
      </c>
      <c r="B199" s="221" t="s">
        <v>142</v>
      </c>
      <c r="C199" s="292" t="str">
        <f>HYPERLINK("[Codebook_HIS_2013_ext_v1601.xlsx]MA_X","MA14_6")</f>
        <v>MA14_6</v>
      </c>
      <c r="D199" s="228" t="s">
        <v>1309</v>
      </c>
      <c r="E199" s="229" t="s">
        <v>1341</v>
      </c>
      <c r="F199" s="223" t="s">
        <v>323</v>
      </c>
      <c r="G199" s="223"/>
      <c r="H199" s="223" t="s">
        <v>120</v>
      </c>
      <c r="I199" s="223"/>
      <c r="J199" s="223" t="s">
        <v>120</v>
      </c>
      <c r="K199" s="223" t="s">
        <v>120</v>
      </c>
      <c r="L199" s="223" t="s">
        <v>120</v>
      </c>
    </row>
    <row r="200" spans="1:12" ht="17.399999999999999" x14ac:dyDescent="0.3">
      <c r="A200" s="222" t="s">
        <v>145</v>
      </c>
      <c r="B200" s="221" t="s">
        <v>142</v>
      </c>
      <c r="C200" s="292" t="str">
        <f>HYPERLINK("[Codebook_HIS_2013_ext_v1601.xlsx]MA_X","MA15_1")</f>
        <v>MA15_1</v>
      </c>
      <c r="D200" s="228" t="s">
        <v>1171</v>
      </c>
      <c r="E200" s="229" t="s">
        <v>1342</v>
      </c>
      <c r="F200" s="223" t="s">
        <v>323</v>
      </c>
      <c r="G200" s="223" t="s">
        <v>120</v>
      </c>
      <c r="H200" s="223" t="s">
        <v>120</v>
      </c>
      <c r="I200" s="223" t="s">
        <v>120</v>
      </c>
      <c r="J200" s="223" t="s">
        <v>120</v>
      </c>
      <c r="K200" s="223" t="s">
        <v>120</v>
      </c>
      <c r="L200" s="223" t="s">
        <v>120</v>
      </c>
    </row>
    <row r="201" spans="1:12" ht="17.399999999999999" x14ac:dyDescent="0.3">
      <c r="A201" s="222" t="s">
        <v>145</v>
      </c>
      <c r="B201" s="221" t="s">
        <v>142</v>
      </c>
      <c r="C201" s="292" t="str">
        <f>HYPERLINK("[Codebook_HIS_2013_ext_v1601.xlsx]MA_X","MA15_2")</f>
        <v>MA15_2</v>
      </c>
      <c r="D201" s="228" t="s">
        <v>1253</v>
      </c>
      <c r="E201" s="229" t="s">
        <v>1343</v>
      </c>
      <c r="F201" s="223" t="s">
        <v>323</v>
      </c>
      <c r="G201" s="223"/>
      <c r="H201" s="223"/>
      <c r="I201" s="223" t="s">
        <v>120</v>
      </c>
      <c r="J201" s="223" t="s">
        <v>120</v>
      </c>
      <c r="K201" s="223" t="s">
        <v>120</v>
      </c>
      <c r="L201" s="223" t="s">
        <v>120</v>
      </c>
    </row>
    <row r="202" spans="1:12" ht="17.399999999999999" x14ac:dyDescent="0.3">
      <c r="A202" s="222" t="s">
        <v>145</v>
      </c>
      <c r="B202" s="221" t="s">
        <v>142</v>
      </c>
      <c r="C202" s="292" t="str">
        <f>HYPERLINK("[Codebook_HIS_2013_ext_v1601.xlsx]MA_X","MA16_1")</f>
        <v>MA16_1</v>
      </c>
      <c r="D202" s="228" t="s">
        <v>1173</v>
      </c>
      <c r="E202" s="229" t="s">
        <v>1344</v>
      </c>
      <c r="F202" s="223" t="s">
        <v>323</v>
      </c>
      <c r="G202" s="223" t="s">
        <v>120</v>
      </c>
      <c r="H202" s="223" t="s">
        <v>120</v>
      </c>
      <c r="I202" s="223" t="s">
        <v>120</v>
      </c>
      <c r="J202" s="223" t="s">
        <v>120</v>
      </c>
      <c r="K202" s="223" t="s">
        <v>120</v>
      </c>
      <c r="L202" s="223" t="s">
        <v>120</v>
      </c>
    </row>
    <row r="203" spans="1:12" ht="17.399999999999999" x14ac:dyDescent="0.3">
      <c r="A203" s="222" t="s">
        <v>145</v>
      </c>
      <c r="B203" s="221" t="s">
        <v>142</v>
      </c>
      <c r="C203" s="292" t="str">
        <f>HYPERLINK("[Codebook_HIS_2013_ext_v1601.xlsx]MA_X","MA16_2")</f>
        <v>MA16_2</v>
      </c>
      <c r="D203" s="228" t="s">
        <v>1255</v>
      </c>
      <c r="E203" s="229" t="s">
        <v>1345</v>
      </c>
      <c r="F203" s="223" t="s">
        <v>323</v>
      </c>
      <c r="G203" s="223"/>
      <c r="H203" s="223"/>
      <c r="I203" s="223" t="s">
        <v>120</v>
      </c>
      <c r="J203" s="223" t="s">
        <v>120</v>
      </c>
      <c r="K203" s="223" t="s">
        <v>120</v>
      </c>
      <c r="L203" s="223" t="s">
        <v>120</v>
      </c>
    </row>
    <row r="204" spans="1:12" ht="17.399999999999999" x14ac:dyDescent="0.3">
      <c r="A204" s="222" t="s">
        <v>145</v>
      </c>
      <c r="B204" s="221" t="s">
        <v>142</v>
      </c>
      <c r="C204" s="292" t="str">
        <f>HYPERLINK("[Codebook_HIS_2013_ext_v1601.xlsx]MA_X","MA17_1")</f>
        <v>MA17_1</v>
      </c>
      <c r="D204" s="228" t="s">
        <v>1175</v>
      </c>
      <c r="E204" s="229" t="s">
        <v>1346</v>
      </c>
      <c r="F204" s="223" t="s">
        <v>323</v>
      </c>
      <c r="G204" s="223" t="s">
        <v>120</v>
      </c>
      <c r="H204" s="223" t="s">
        <v>120</v>
      </c>
      <c r="I204" s="223" t="s">
        <v>120</v>
      </c>
      <c r="J204" s="223" t="s">
        <v>120</v>
      </c>
      <c r="K204" s="223" t="s">
        <v>120</v>
      </c>
      <c r="L204" s="223" t="s">
        <v>120</v>
      </c>
    </row>
    <row r="205" spans="1:12" ht="17.399999999999999" x14ac:dyDescent="0.3">
      <c r="A205" s="222" t="s">
        <v>145</v>
      </c>
      <c r="B205" s="221" t="s">
        <v>142</v>
      </c>
      <c r="C205" s="292" t="str">
        <f>HYPERLINK("[Codebook_HIS_2013_ext_v1601.xlsx]MA_X","MA17_2")</f>
        <v>MA17_2</v>
      </c>
      <c r="D205" s="228" t="s">
        <v>1257</v>
      </c>
      <c r="E205" s="229" t="s">
        <v>1347</v>
      </c>
      <c r="F205" s="223" t="s">
        <v>323</v>
      </c>
      <c r="G205" s="223"/>
      <c r="H205" s="223"/>
      <c r="I205" s="223" t="s">
        <v>120</v>
      </c>
      <c r="J205" s="223" t="s">
        <v>120</v>
      </c>
      <c r="K205" s="223" t="s">
        <v>120</v>
      </c>
      <c r="L205" s="223" t="s">
        <v>120</v>
      </c>
    </row>
    <row r="206" spans="1:12" ht="17.399999999999999" x14ac:dyDescent="0.3">
      <c r="A206" s="222" t="s">
        <v>145</v>
      </c>
      <c r="B206" s="221" t="s">
        <v>142</v>
      </c>
      <c r="C206" s="292" t="str">
        <f>HYPERLINK("[Codebook_HIS_2013_ext_v1601.xlsx]MA_X","MA18_1")</f>
        <v>MA18_1</v>
      </c>
      <c r="D206" s="228" t="s">
        <v>1177</v>
      </c>
      <c r="E206" s="229" t="s">
        <v>1348</v>
      </c>
      <c r="F206" s="223" t="s">
        <v>323</v>
      </c>
      <c r="G206" s="223" t="s">
        <v>120</v>
      </c>
      <c r="H206" s="223" t="s">
        <v>120</v>
      </c>
      <c r="I206" s="223" t="s">
        <v>120</v>
      </c>
      <c r="J206" s="223" t="s">
        <v>120</v>
      </c>
      <c r="K206" s="223" t="s">
        <v>120</v>
      </c>
      <c r="L206" s="223" t="s">
        <v>120</v>
      </c>
    </row>
    <row r="207" spans="1:12" ht="17.399999999999999" x14ac:dyDescent="0.3">
      <c r="A207" s="222" t="s">
        <v>145</v>
      </c>
      <c r="B207" s="221" t="s">
        <v>142</v>
      </c>
      <c r="C207" s="292" t="str">
        <f>HYPERLINK("[Codebook_HIS_2013_ext_v1601.xlsx]MA_X","MA18_2")</f>
        <v>MA18_2</v>
      </c>
      <c r="D207" s="228" t="s">
        <v>1259</v>
      </c>
      <c r="E207" s="229" t="s">
        <v>1349</v>
      </c>
      <c r="F207" s="223" t="s">
        <v>323</v>
      </c>
      <c r="G207" s="223"/>
      <c r="H207" s="223"/>
      <c r="I207" s="223" t="s">
        <v>120</v>
      </c>
      <c r="J207" s="223" t="s">
        <v>120</v>
      </c>
      <c r="K207" s="223" t="s">
        <v>120</v>
      </c>
      <c r="L207" s="223" t="s">
        <v>120</v>
      </c>
    </row>
    <row r="208" spans="1:12" ht="17.399999999999999" x14ac:dyDescent="0.3">
      <c r="A208" s="222" t="s">
        <v>145</v>
      </c>
      <c r="B208" s="221" t="s">
        <v>142</v>
      </c>
      <c r="C208" s="292" t="str">
        <f>HYPERLINK("[Codebook_HIS_2013_ext_v1601.xlsx]MA_X","MA19_1")</f>
        <v>MA19_1</v>
      </c>
      <c r="D208" s="228" t="s">
        <v>1179</v>
      </c>
      <c r="E208" s="229" t="s">
        <v>1180</v>
      </c>
      <c r="F208" s="223" t="s">
        <v>323</v>
      </c>
      <c r="G208" s="223" t="s">
        <v>120</v>
      </c>
      <c r="H208" s="223" t="s">
        <v>120</v>
      </c>
      <c r="I208" s="223" t="s">
        <v>120</v>
      </c>
      <c r="J208" s="223" t="s">
        <v>120</v>
      </c>
      <c r="K208" s="223" t="s">
        <v>120</v>
      </c>
      <c r="L208" s="223" t="s">
        <v>120</v>
      </c>
    </row>
    <row r="209" spans="1:12" ht="17.399999999999999" x14ac:dyDescent="0.3">
      <c r="A209" s="222" t="s">
        <v>145</v>
      </c>
      <c r="B209" s="221" t="s">
        <v>142</v>
      </c>
      <c r="C209" s="292" t="str">
        <f>HYPERLINK("[Codebook_HIS_2013_ext_v1601.xlsx]MA_X","MA19_2")</f>
        <v>MA19_2</v>
      </c>
      <c r="D209" s="228" t="s">
        <v>1261</v>
      </c>
      <c r="E209" s="229" t="s">
        <v>1350</v>
      </c>
      <c r="F209" s="223" t="s">
        <v>323</v>
      </c>
      <c r="G209" s="223"/>
      <c r="H209" s="223"/>
      <c r="I209" s="223" t="s">
        <v>120</v>
      </c>
      <c r="J209" s="223" t="s">
        <v>120</v>
      </c>
      <c r="K209" s="223" t="s">
        <v>120</v>
      </c>
      <c r="L209" s="223" t="s">
        <v>120</v>
      </c>
    </row>
    <row r="210" spans="1:12" ht="17.399999999999999" x14ac:dyDescent="0.3">
      <c r="A210" s="222" t="s">
        <v>145</v>
      </c>
      <c r="B210" s="221" t="s">
        <v>142</v>
      </c>
      <c r="C210" s="292" t="str">
        <f>HYPERLINK("[Codebook_HIS_2013_ext_v1601.xlsx]MA_X","MA20_1")</f>
        <v>MA20_1</v>
      </c>
      <c r="D210" s="228" t="s">
        <v>1181</v>
      </c>
      <c r="E210" s="229" t="s">
        <v>1351</v>
      </c>
      <c r="F210" s="223" t="s">
        <v>323</v>
      </c>
      <c r="G210" s="223"/>
      <c r="H210" s="223"/>
      <c r="I210" s="223"/>
      <c r="J210" s="223" t="s">
        <v>120</v>
      </c>
      <c r="K210" s="223" t="s">
        <v>120</v>
      </c>
      <c r="L210" s="223" t="s">
        <v>120</v>
      </c>
    </row>
    <row r="211" spans="1:12" ht="17.399999999999999" x14ac:dyDescent="0.3">
      <c r="A211" s="222" t="s">
        <v>145</v>
      </c>
      <c r="B211" s="221" t="s">
        <v>142</v>
      </c>
      <c r="C211" s="292" t="str">
        <f>HYPERLINK("[Codebook_HIS_2013_ext_v1601.xlsx]MA_X","MA20_2")</f>
        <v>MA20_2</v>
      </c>
      <c r="D211" s="228" t="s">
        <v>1263</v>
      </c>
      <c r="E211" s="229" t="s">
        <v>1352</v>
      </c>
      <c r="F211" s="223" t="s">
        <v>323</v>
      </c>
      <c r="G211" s="223"/>
      <c r="H211" s="223"/>
      <c r="I211" s="223"/>
      <c r="J211" s="223" t="s">
        <v>120</v>
      </c>
      <c r="K211" s="223" t="s">
        <v>120</v>
      </c>
      <c r="L211" s="223" t="s">
        <v>120</v>
      </c>
    </row>
    <row r="212" spans="1:12" ht="17.399999999999999" x14ac:dyDescent="0.3">
      <c r="A212" s="222" t="s">
        <v>145</v>
      </c>
      <c r="B212" s="221" t="s">
        <v>142</v>
      </c>
      <c r="C212" s="292" t="str">
        <f>HYPERLINK("[Codebook_HIS_2013_ext_v1601.xlsx]MA_X","MA21_1")</f>
        <v>MA21_1</v>
      </c>
      <c r="D212" s="228" t="s">
        <v>1183</v>
      </c>
      <c r="E212" s="229" t="s">
        <v>1353</v>
      </c>
      <c r="F212" s="223" t="s">
        <v>323</v>
      </c>
      <c r="G212" s="223" t="s">
        <v>120</v>
      </c>
      <c r="H212" s="223" t="s">
        <v>120</v>
      </c>
      <c r="I212" s="223" t="s">
        <v>120</v>
      </c>
      <c r="J212" s="223" t="s">
        <v>120</v>
      </c>
      <c r="K212" s="223" t="s">
        <v>120</v>
      </c>
      <c r="L212" s="223" t="s">
        <v>120</v>
      </c>
    </row>
    <row r="213" spans="1:12" ht="17.399999999999999" x14ac:dyDescent="0.3">
      <c r="A213" s="222" t="s">
        <v>145</v>
      </c>
      <c r="B213" s="221" t="s">
        <v>142</v>
      </c>
      <c r="C213" s="292" t="str">
        <f>HYPERLINK("[Codebook_HIS_2013_ext_v1601.xlsx]MA_X","MA21_2")</f>
        <v>MA21_2</v>
      </c>
      <c r="D213" s="228" t="s">
        <v>1265</v>
      </c>
      <c r="E213" s="229" t="s">
        <v>1354</v>
      </c>
      <c r="F213" s="223" t="s">
        <v>323</v>
      </c>
      <c r="G213" s="223"/>
      <c r="H213" s="223"/>
      <c r="I213" s="223" t="s">
        <v>120</v>
      </c>
      <c r="J213" s="223" t="s">
        <v>120</v>
      </c>
      <c r="K213" s="223" t="s">
        <v>120</v>
      </c>
      <c r="L213" s="223" t="s">
        <v>120</v>
      </c>
    </row>
    <row r="214" spans="1:12" ht="17.399999999999999" x14ac:dyDescent="0.3">
      <c r="A214" s="222" t="s">
        <v>145</v>
      </c>
      <c r="B214" s="221" t="s">
        <v>142</v>
      </c>
      <c r="C214" s="292" t="str">
        <f>HYPERLINK("[Codebook_HIS_2013_ext_v1601.xlsx]MA_X","MA22_1")</f>
        <v>MA22_1</v>
      </c>
      <c r="D214" s="228" t="s">
        <v>1183</v>
      </c>
      <c r="E214" s="229" t="s">
        <v>1186</v>
      </c>
      <c r="F214" s="223" t="s">
        <v>323</v>
      </c>
      <c r="G214" s="223" t="s">
        <v>120</v>
      </c>
      <c r="H214" s="223" t="s">
        <v>120</v>
      </c>
      <c r="I214" s="223" t="s">
        <v>120</v>
      </c>
      <c r="J214" s="223" t="s">
        <v>120</v>
      </c>
      <c r="K214" s="223" t="s">
        <v>120</v>
      </c>
      <c r="L214" s="223" t="s">
        <v>120</v>
      </c>
    </row>
    <row r="215" spans="1:12" ht="17.399999999999999" x14ac:dyDescent="0.3">
      <c r="A215" s="222" t="s">
        <v>145</v>
      </c>
      <c r="B215" s="221" t="s">
        <v>142</v>
      </c>
      <c r="C215" s="292" t="str">
        <f>HYPERLINK("[Codebook_HIS_2013_ext_v1601.xlsx]MA_X","MA22_2")</f>
        <v>MA22_2</v>
      </c>
      <c r="D215" s="228" t="s">
        <v>1185</v>
      </c>
      <c r="E215" s="229" t="s">
        <v>1355</v>
      </c>
      <c r="F215" s="223" t="s">
        <v>323</v>
      </c>
      <c r="G215" s="223"/>
      <c r="H215" s="223"/>
      <c r="I215" s="223" t="s">
        <v>120</v>
      </c>
      <c r="J215" s="223" t="s">
        <v>120</v>
      </c>
      <c r="K215" s="223" t="s">
        <v>120</v>
      </c>
      <c r="L215" s="223" t="s">
        <v>120</v>
      </c>
    </row>
    <row r="216" spans="1:12" ht="17.399999999999999" x14ac:dyDescent="0.3">
      <c r="A216" s="222" t="s">
        <v>145</v>
      </c>
      <c r="B216" s="221" t="s">
        <v>142</v>
      </c>
      <c r="C216" s="292" t="str">
        <f>HYPERLINK("[Codebook_HIS_2013_ext_v1601.xlsx]MA_X","MA2301_1")</f>
        <v>MA2301_1</v>
      </c>
      <c r="D216" s="228" t="s">
        <v>1356</v>
      </c>
      <c r="E216" s="229" t="s">
        <v>1192</v>
      </c>
      <c r="F216" s="223" t="s">
        <v>323</v>
      </c>
      <c r="G216" s="223" t="s">
        <v>120</v>
      </c>
      <c r="H216" s="223" t="s">
        <v>120</v>
      </c>
      <c r="I216" s="223" t="s">
        <v>120</v>
      </c>
      <c r="J216" s="223" t="s">
        <v>120</v>
      </c>
      <c r="K216" s="223" t="s">
        <v>120</v>
      </c>
      <c r="L216" s="223" t="s">
        <v>120</v>
      </c>
    </row>
    <row r="217" spans="1:12" ht="17.399999999999999" x14ac:dyDescent="0.3">
      <c r="A217" s="222" t="s">
        <v>145</v>
      </c>
      <c r="B217" s="221" t="s">
        <v>142</v>
      </c>
      <c r="C217" s="292" t="str">
        <f>HYPERLINK("[Codebook_HIS_2013_ext_v1601.xlsx]MA_X","MA2301_2")</f>
        <v>MA2301_2</v>
      </c>
      <c r="D217" s="228" t="s">
        <v>1357</v>
      </c>
      <c r="E217" s="229" t="s">
        <v>1358</v>
      </c>
      <c r="F217" s="223" t="s">
        <v>323</v>
      </c>
      <c r="G217" s="223"/>
      <c r="H217" s="223"/>
      <c r="I217" s="223" t="s">
        <v>120</v>
      </c>
      <c r="J217" s="223" t="s">
        <v>120</v>
      </c>
      <c r="K217" s="223" t="s">
        <v>120</v>
      </c>
      <c r="L217" s="223" t="s">
        <v>120</v>
      </c>
    </row>
    <row r="218" spans="1:12" ht="17.399999999999999" x14ac:dyDescent="0.3">
      <c r="A218" s="222" t="s">
        <v>145</v>
      </c>
      <c r="B218" s="221" t="s">
        <v>142</v>
      </c>
      <c r="C218" s="292" t="str">
        <f>HYPERLINK("[Codebook_HIS_2013_ext_v1601.xlsx]MA_X","MA2302_1")</f>
        <v>MA2302_1</v>
      </c>
      <c r="D218" s="228" t="s">
        <v>1359</v>
      </c>
      <c r="E218" s="229" t="s">
        <v>1360</v>
      </c>
      <c r="F218" s="223" t="s">
        <v>323</v>
      </c>
      <c r="G218" s="223" t="s">
        <v>120</v>
      </c>
      <c r="H218" s="223" t="s">
        <v>120</v>
      </c>
      <c r="I218" s="223" t="s">
        <v>120</v>
      </c>
      <c r="J218" s="223" t="s">
        <v>120</v>
      </c>
      <c r="K218" s="223" t="s">
        <v>120</v>
      </c>
      <c r="L218" s="223" t="s">
        <v>120</v>
      </c>
    </row>
    <row r="219" spans="1:12" ht="17.399999999999999" x14ac:dyDescent="0.3">
      <c r="A219" s="222" t="s">
        <v>145</v>
      </c>
      <c r="B219" s="221" t="s">
        <v>142</v>
      </c>
      <c r="C219" s="292" t="str">
        <f>HYPERLINK("[Codebook_HIS_2013_ext_v1601.xlsx]MA_X","MA2302_2")</f>
        <v>MA2302_2</v>
      </c>
      <c r="D219" s="228" t="s">
        <v>1361</v>
      </c>
      <c r="E219" s="229" t="s">
        <v>1362</v>
      </c>
      <c r="F219" s="223" t="s">
        <v>323</v>
      </c>
      <c r="G219" s="223"/>
      <c r="H219" s="223"/>
      <c r="I219" s="223" t="s">
        <v>120</v>
      </c>
      <c r="J219" s="223" t="s">
        <v>120</v>
      </c>
      <c r="K219" s="223" t="s">
        <v>120</v>
      </c>
      <c r="L219" s="223" t="s">
        <v>120</v>
      </c>
    </row>
    <row r="220" spans="1:12" ht="17.399999999999999" x14ac:dyDescent="0.3">
      <c r="A220" s="222" t="s">
        <v>145</v>
      </c>
      <c r="B220" s="221" t="s">
        <v>142</v>
      </c>
      <c r="C220" s="292" t="str">
        <f>HYPERLINK("[Codebook_HIS_2013_ext_v1601.xlsx]MA_X","MA2303_1")</f>
        <v>MA2303_1</v>
      </c>
      <c r="D220" s="228" t="s">
        <v>1363</v>
      </c>
      <c r="E220" s="229" t="s">
        <v>1364</v>
      </c>
      <c r="F220" s="223" t="s">
        <v>323</v>
      </c>
      <c r="G220" s="223"/>
      <c r="H220" s="223"/>
      <c r="I220" s="223"/>
      <c r="J220" s="223"/>
      <c r="K220" s="223" t="s">
        <v>120</v>
      </c>
      <c r="L220" s="223" t="s">
        <v>120</v>
      </c>
    </row>
    <row r="221" spans="1:12" ht="17.399999999999999" x14ac:dyDescent="0.3">
      <c r="A221" s="222" t="s">
        <v>145</v>
      </c>
      <c r="B221" s="221" t="s">
        <v>142</v>
      </c>
      <c r="C221" s="292" t="str">
        <f>HYPERLINK("[Codebook_HIS_2013_ext_v1601.xlsx]MA_X","MA2303_2")</f>
        <v>MA2303_2</v>
      </c>
      <c r="D221" s="228" t="s">
        <v>1365</v>
      </c>
      <c r="E221" s="229" t="s">
        <v>1366</v>
      </c>
      <c r="F221" s="223" t="s">
        <v>323</v>
      </c>
      <c r="G221" s="223"/>
      <c r="H221" s="223"/>
      <c r="I221" s="223"/>
      <c r="J221" s="223"/>
      <c r="K221" s="223" t="s">
        <v>120</v>
      </c>
      <c r="L221" s="223" t="s">
        <v>120</v>
      </c>
    </row>
    <row r="222" spans="1:12" ht="17.399999999999999" x14ac:dyDescent="0.3">
      <c r="A222" s="222" t="s">
        <v>145</v>
      </c>
      <c r="B222" s="221" t="s">
        <v>142</v>
      </c>
      <c r="C222" s="292" t="str">
        <f>HYPERLINK("[Codebook_HIS_2013_ext_v1601.xlsx]MA_X","MA2304_1")</f>
        <v>MA2304_1</v>
      </c>
      <c r="D222" s="228" t="s">
        <v>1367</v>
      </c>
      <c r="E222" s="229" t="s">
        <v>1196</v>
      </c>
      <c r="F222" s="223" t="s">
        <v>323</v>
      </c>
      <c r="G222" s="223"/>
      <c r="H222" s="223"/>
      <c r="I222" s="223"/>
      <c r="J222" s="223"/>
      <c r="K222" s="223" t="s">
        <v>120</v>
      </c>
      <c r="L222" s="223" t="s">
        <v>120</v>
      </c>
    </row>
    <row r="223" spans="1:12" ht="17.399999999999999" x14ac:dyDescent="0.3">
      <c r="A223" s="222" t="s">
        <v>145</v>
      </c>
      <c r="B223" s="221" t="s">
        <v>142</v>
      </c>
      <c r="C223" s="292" t="str">
        <f>HYPERLINK("[Codebook_HIS_2013_ext_v1601.xlsx]MA_X","MA2304_2")</f>
        <v>MA2304_2</v>
      </c>
      <c r="D223" s="228" t="s">
        <v>1368</v>
      </c>
      <c r="E223" s="229" t="s">
        <v>1369</v>
      </c>
      <c r="F223" s="223" t="s">
        <v>323</v>
      </c>
      <c r="G223" s="223"/>
      <c r="H223" s="223"/>
      <c r="I223" s="223"/>
      <c r="J223" s="223"/>
      <c r="K223" s="223" t="s">
        <v>120</v>
      </c>
      <c r="L223" s="223" t="s">
        <v>120</v>
      </c>
    </row>
    <row r="224" spans="1:12" ht="17.399999999999999" x14ac:dyDescent="0.3">
      <c r="A224" s="222" t="s">
        <v>145</v>
      </c>
      <c r="B224" s="221" t="s">
        <v>142</v>
      </c>
      <c r="C224" s="292" t="str">
        <f>HYPERLINK("[Codebook_HIS_2013_ext_v1601.xlsx]MA_X","MA24_1")</f>
        <v>MA24_1</v>
      </c>
      <c r="D224" s="228" t="s">
        <v>1199</v>
      </c>
      <c r="E224" s="229" t="s">
        <v>1370</v>
      </c>
      <c r="F224" s="223" t="s">
        <v>323</v>
      </c>
      <c r="G224" s="223" t="s">
        <v>120</v>
      </c>
      <c r="H224" s="223" t="s">
        <v>120</v>
      </c>
      <c r="I224" s="223" t="s">
        <v>120</v>
      </c>
      <c r="J224" s="223" t="s">
        <v>120</v>
      </c>
      <c r="K224" s="223" t="s">
        <v>120</v>
      </c>
      <c r="L224" s="223" t="s">
        <v>120</v>
      </c>
    </row>
    <row r="225" spans="1:12" ht="17.399999999999999" x14ac:dyDescent="0.3">
      <c r="A225" s="222" t="s">
        <v>145</v>
      </c>
      <c r="B225" s="221" t="s">
        <v>142</v>
      </c>
      <c r="C225" s="292" t="str">
        <f>HYPERLINK("[Codebook_HIS_2013_ext_v1601.xlsx]MA_X","MA24_2")</f>
        <v>MA24_2</v>
      </c>
      <c r="D225" s="228" t="s">
        <v>1271</v>
      </c>
      <c r="E225" s="229" t="s">
        <v>1371</v>
      </c>
      <c r="F225" s="223" t="s">
        <v>323</v>
      </c>
      <c r="G225" s="223"/>
      <c r="H225" s="223"/>
      <c r="I225" s="223" t="s">
        <v>120</v>
      </c>
      <c r="J225" s="223" t="s">
        <v>120</v>
      </c>
      <c r="K225" s="223" t="s">
        <v>120</v>
      </c>
      <c r="L225" s="223" t="s">
        <v>120</v>
      </c>
    </row>
    <row r="226" spans="1:12" ht="17.399999999999999" x14ac:dyDescent="0.3">
      <c r="A226" s="222" t="s">
        <v>145</v>
      </c>
      <c r="B226" s="221" t="s">
        <v>142</v>
      </c>
      <c r="C226" s="292" t="str">
        <f>HYPERLINK("[Codebook_HIS_2013_ext_v1601.xlsx]MA_X","MA25_1")</f>
        <v>MA25_1</v>
      </c>
      <c r="D226" s="228" t="s">
        <v>1201</v>
      </c>
      <c r="E226" s="229" t="s">
        <v>1202</v>
      </c>
      <c r="F226" s="223" t="s">
        <v>323</v>
      </c>
      <c r="G226" s="223" t="s">
        <v>120</v>
      </c>
      <c r="H226" s="223" t="s">
        <v>120</v>
      </c>
      <c r="I226" s="223" t="s">
        <v>120</v>
      </c>
      <c r="J226" s="223" t="s">
        <v>120</v>
      </c>
      <c r="K226" s="223" t="s">
        <v>120</v>
      </c>
      <c r="L226" s="223" t="s">
        <v>120</v>
      </c>
    </row>
    <row r="227" spans="1:12" ht="17.399999999999999" x14ac:dyDescent="0.3">
      <c r="A227" s="222" t="s">
        <v>145</v>
      </c>
      <c r="B227" s="221" t="s">
        <v>142</v>
      </c>
      <c r="C227" s="292" t="str">
        <f>HYPERLINK("[Codebook_HIS_2013_ext_v1601.xlsx]MA_X","MA25_2")</f>
        <v>MA25_2</v>
      </c>
      <c r="D227" s="228" t="s">
        <v>1273</v>
      </c>
      <c r="E227" s="229" t="s">
        <v>1274</v>
      </c>
      <c r="F227" s="223" t="s">
        <v>323</v>
      </c>
      <c r="G227" s="223"/>
      <c r="H227" s="223"/>
      <c r="I227" s="223" t="s">
        <v>120</v>
      </c>
      <c r="J227" s="223" t="s">
        <v>120</v>
      </c>
      <c r="K227" s="223" t="s">
        <v>120</v>
      </c>
      <c r="L227" s="223" t="s">
        <v>120</v>
      </c>
    </row>
    <row r="228" spans="1:12" ht="17.399999999999999" x14ac:dyDescent="0.3">
      <c r="A228" s="222" t="s">
        <v>145</v>
      </c>
      <c r="B228" s="221" t="s">
        <v>142</v>
      </c>
      <c r="C228" s="292" t="str">
        <f>HYPERLINK("[Codebook_HIS_2013_ext_v1601.xlsx]MA_X","MA26_1")</f>
        <v>MA26_1</v>
      </c>
      <c r="D228" s="228" t="s">
        <v>1203</v>
      </c>
      <c r="E228" s="229" t="s">
        <v>1204</v>
      </c>
      <c r="F228" s="223" t="s">
        <v>323</v>
      </c>
      <c r="G228" s="223"/>
      <c r="H228" s="223" t="s">
        <v>120</v>
      </c>
      <c r="I228" s="223" t="s">
        <v>120</v>
      </c>
      <c r="J228" s="223" t="s">
        <v>120</v>
      </c>
      <c r="K228" s="223" t="s">
        <v>120</v>
      </c>
      <c r="L228" s="223" t="s">
        <v>120</v>
      </c>
    </row>
    <row r="229" spans="1:12" ht="17.399999999999999" x14ac:dyDescent="0.3">
      <c r="A229" s="222" t="s">
        <v>145</v>
      </c>
      <c r="B229" s="221" t="s">
        <v>142</v>
      </c>
      <c r="C229" s="292" t="str">
        <f>HYPERLINK("[Codebook_HIS_2013_ext_v1601.xlsx]MA_X","MA26_2")</f>
        <v>MA26_2</v>
      </c>
      <c r="D229" s="228" t="s">
        <v>1275</v>
      </c>
      <c r="E229" s="229" t="s">
        <v>1372</v>
      </c>
      <c r="F229" s="223" t="s">
        <v>323</v>
      </c>
      <c r="G229" s="223"/>
      <c r="H229" s="223"/>
      <c r="I229" s="223" t="s">
        <v>120</v>
      </c>
      <c r="J229" s="223" t="s">
        <v>120</v>
      </c>
      <c r="K229" s="223" t="s">
        <v>120</v>
      </c>
      <c r="L229" s="223" t="s">
        <v>120</v>
      </c>
    </row>
    <row r="230" spans="1:12" ht="17.399999999999999" x14ac:dyDescent="0.3">
      <c r="A230" s="222" t="s">
        <v>145</v>
      </c>
      <c r="B230" s="221" t="s">
        <v>142</v>
      </c>
      <c r="C230" s="292" t="str">
        <f>HYPERLINK("[Codebook_HIS_2013_ext_v1601.xlsx]MA_X","MA27_1")</f>
        <v>MA27_1</v>
      </c>
      <c r="D230" s="228" t="s">
        <v>1205</v>
      </c>
      <c r="E230" s="229" t="s">
        <v>1373</v>
      </c>
      <c r="F230" s="223" t="s">
        <v>323</v>
      </c>
      <c r="G230" s="223" t="s">
        <v>120</v>
      </c>
      <c r="H230" s="223" t="s">
        <v>120</v>
      </c>
      <c r="I230" s="223" t="s">
        <v>120</v>
      </c>
      <c r="J230" s="223" t="s">
        <v>120</v>
      </c>
      <c r="K230" s="223" t="s">
        <v>120</v>
      </c>
      <c r="L230" s="223" t="s">
        <v>120</v>
      </c>
    </row>
    <row r="231" spans="1:12" ht="17.399999999999999" x14ac:dyDescent="0.3">
      <c r="A231" s="222" t="s">
        <v>145</v>
      </c>
      <c r="B231" s="221" t="s">
        <v>142</v>
      </c>
      <c r="C231" s="292" t="str">
        <f>HYPERLINK("[Codebook_HIS_2013_ext_v1601.xlsx]MA_X","MA27_2")</f>
        <v>MA27_2</v>
      </c>
      <c r="D231" s="228" t="s">
        <v>1277</v>
      </c>
      <c r="E231" s="229" t="s">
        <v>1374</v>
      </c>
      <c r="F231" s="223" t="s">
        <v>323</v>
      </c>
      <c r="G231" s="223"/>
      <c r="H231" s="223"/>
      <c r="I231" s="223" t="s">
        <v>120</v>
      </c>
      <c r="J231" s="223" t="s">
        <v>120</v>
      </c>
      <c r="K231" s="223" t="s">
        <v>120</v>
      </c>
      <c r="L231" s="223" t="s">
        <v>120</v>
      </c>
    </row>
    <row r="232" spans="1:12" ht="17.399999999999999" x14ac:dyDescent="0.3">
      <c r="A232" s="222" t="s">
        <v>145</v>
      </c>
      <c r="B232" s="221" t="s">
        <v>142</v>
      </c>
      <c r="C232" s="292" t="str">
        <f>HYPERLINK("[Codebook_HIS_2013_ext_v1601.xlsx]MA_X","MA28_1")</f>
        <v>MA28_1</v>
      </c>
      <c r="D232" s="228" t="s">
        <v>1207</v>
      </c>
      <c r="E232" s="229" t="s">
        <v>1208</v>
      </c>
      <c r="F232" s="223" t="s">
        <v>323</v>
      </c>
      <c r="G232" s="223" t="s">
        <v>120</v>
      </c>
      <c r="H232" s="223" t="s">
        <v>120</v>
      </c>
      <c r="I232" s="223" t="s">
        <v>120</v>
      </c>
      <c r="J232" s="223" t="s">
        <v>120</v>
      </c>
      <c r="K232" s="223" t="s">
        <v>120</v>
      </c>
      <c r="L232" s="223" t="s">
        <v>120</v>
      </c>
    </row>
    <row r="233" spans="1:12" ht="17.399999999999999" x14ac:dyDescent="0.3">
      <c r="A233" s="222" t="s">
        <v>145</v>
      </c>
      <c r="B233" s="221" t="s">
        <v>142</v>
      </c>
      <c r="C233" s="292" t="str">
        <f>HYPERLINK("[Codebook_HIS_2013_ext_v1601.xlsx]MA_X","MA28_2")</f>
        <v>MA28_2</v>
      </c>
      <c r="D233" s="228" t="s">
        <v>1279</v>
      </c>
      <c r="E233" s="229" t="s">
        <v>1375</v>
      </c>
      <c r="F233" s="223" t="s">
        <v>323</v>
      </c>
      <c r="G233" s="223"/>
      <c r="H233" s="223"/>
      <c r="I233" s="223" t="s">
        <v>120</v>
      </c>
      <c r="J233" s="223" t="s">
        <v>120</v>
      </c>
      <c r="K233" s="223" t="s">
        <v>120</v>
      </c>
      <c r="L233" s="223" t="s">
        <v>120</v>
      </c>
    </row>
    <row r="234" spans="1:12" ht="17.399999999999999" x14ac:dyDescent="0.3">
      <c r="A234" s="222" t="s">
        <v>145</v>
      </c>
      <c r="B234" s="221" t="s">
        <v>142</v>
      </c>
      <c r="C234" s="292" t="str">
        <f>HYPERLINK("[Codebook_HIS_2013_ext_v1601.xlsx]MA_X","MA29_1")</f>
        <v>MA29_1</v>
      </c>
      <c r="D234" s="228" t="s">
        <v>1209</v>
      </c>
      <c r="E234" s="229" t="s">
        <v>1376</v>
      </c>
      <c r="F234" s="223" t="s">
        <v>323</v>
      </c>
      <c r="G234" s="223" t="s">
        <v>120</v>
      </c>
      <c r="H234" s="223" t="s">
        <v>120</v>
      </c>
      <c r="I234" s="223" t="s">
        <v>120</v>
      </c>
      <c r="J234" s="223" t="s">
        <v>120</v>
      </c>
      <c r="K234" s="223" t="s">
        <v>120</v>
      </c>
      <c r="L234" s="223" t="s">
        <v>120</v>
      </c>
    </row>
    <row r="235" spans="1:12" ht="17.399999999999999" x14ac:dyDescent="0.3">
      <c r="A235" s="222" t="s">
        <v>145</v>
      </c>
      <c r="B235" s="221" t="s">
        <v>142</v>
      </c>
      <c r="C235" s="292" t="str">
        <f>HYPERLINK("[Codebook_HIS_2013_ext_v1601.xlsx]MA_X","MA29_2")</f>
        <v>MA29_2</v>
      </c>
      <c r="D235" s="228" t="s">
        <v>1281</v>
      </c>
      <c r="E235" s="229" t="s">
        <v>1377</v>
      </c>
      <c r="F235" s="223" t="s">
        <v>323</v>
      </c>
      <c r="G235" s="223"/>
      <c r="H235" s="223"/>
      <c r="I235" s="223" t="s">
        <v>120</v>
      </c>
      <c r="J235" s="223" t="s">
        <v>120</v>
      </c>
      <c r="K235" s="223" t="s">
        <v>120</v>
      </c>
      <c r="L235" s="223" t="s">
        <v>120</v>
      </c>
    </row>
    <row r="236" spans="1:12" ht="17.399999999999999" x14ac:dyDescent="0.3">
      <c r="A236" s="222" t="s">
        <v>145</v>
      </c>
      <c r="B236" s="221" t="s">
        <v>142</v>
      </c>
      <c r="C236" s="292" t="str">
        <f>HYPERLINK("[Codebook_HIS_2013_ext_v1601.xlsx]MA_X","MA30_1")</f>
        <v>MA30_1</v>
      </c>
      <c r="D236" s="228" t="s">
        <v>1211</v>
      </c>
      <c r="E236" s="229" t="s">
        <v>1212</v>
      </c>
      <c r="F236" s="223" t="s">
        <v>323</v>
      </c>
      <c r="G236" s="223" t="s">
        <v>120</v>
      </c>
      <c r="H236" s="223" t="s">
        <v>120</v>
      </c>
      <c r="I236" s="223" t="s">
        <v>120</v>
      </c>
      <c r="J236" s="223" t="s">
        <v>120</v>
      </c>
      <c r="K236" s="223" t="s">
        <v>120</v>
      </c>
      <c r="L236" s="223" t="s">
        <v>120</v>
      </c>
    </row>
    <row r="237" spans="1:12" ht="17.399999999999999" x14ac:dyDescent="0.3">
      <c r="A237" s="222" t="s">
        <v>145</v>
      </c>
      <c r="B237" s="221" t="s">
        <v>142</v>
      </c>
      <c r="C237" s="292" t="str">
        <f>HYPERLINK("[Codebook_HIS_2013_ext_v1601.xlsx]MA_X","MA30_2")</f>
        <v>MA30_2</v>
      </c>
      <c r="D237" s="228" t="s">
        <v>1283</v>
      </c>
      <c r="E237" s="229" t="s">
        <v>1284</v>
      </c>
      <c r="F237" s="223" t="s">
        <v>323</v>
      </c>
      <c r="G237" s="223"/>
      <c r="H237" s="223"/>
      <c r="I237" s="223" t="s">
        <v>120</v>
      </c>
      <c r="J237" s="223" t="s">
        <v>120</v>
      </c>
      <c r="K237" s="223" t="s">
        <v>120</v>
      </c>
      <c r="L237" s="223" t="s">
        <v>120</v>
      </c>
    </row>
    <row r="238" spans="1:12" ht="17.399999999999999" x14ac:dyDescent="0.3">
      <c r="A238" s="222" t="s">
        <v>145</v>
      </c>
      <c r="B238" s="221" t="s">
        <v>142</v>
      </c>
      <c r="C238" s="292" t="str">
        <f>HYPERLINK("[Codebook_HIS_2013_ext_v1601.xlsx]MA_X","MA31_1")</f>
        <v>MA31_1</v>
      </c>
      <c r="D238" s="228" t="s">
        <v>1213</v>
      </c>
      <c r="E238" s="229" t="s">
        <v>1214</v>
      </c>
      <c r="F238" s="223" t="s">
        <v>323</v>
      </c>
      <c r="G238" s="223" t="s">
        <v>120</v>
      </c>
      <c r="H238" s="223" t="s">
        <v>120</v>
      </c>
      <c r="I238" s="223" t="s">
        <v>120</v>
      </c>
      <c r="J238" s="223" t="s">
        <v>120</v>
      </c>
      <c r="K238" s="223" t="s">
        <v>120</v>
      </c>
      <c r="L238" s="223" t="s">
        <v>120</v>
      </c>
    </row>
    <row r="239" spans="1:12" ht="17.399999999999999" x14ac:dyDescent="0.3">
      <c r="A239" s="222" t="s">
        <v>145</v>
      </c>
      <c r="B239" s="221" t="s">
        <v>142</v>
      </c>
      <c r="C239" s="292" t="str">
        <f>HYPERLINK("[Codebook_HIS_2013_ext_v1601.xlsx]MA_X","MA31_2")</f>
        <v>MA31_2</v>
      </c>
      <c r="D239" s="228" t="s">
        <v>1285</v>
      </c>
      <c r="E239" s="229" t="s">
        <v>1286</v>
      </c>
      <c r="F239" s="223" t="s">
        <v>323</v>
      </c>
      <c r="G239" s="223"/>
      <c r="H239" s="223"/>
      <c r="I239" s="223" t="s">
        <v>120</v>
      </c>
      <c r="J239" s="223" t="s">
        <v>120</v>
      </c>
      <c r="K239" s="223" t="s">
        <v>120</v>
      </c>
      <c r="L239" s="223" t="s">
        <v>120</v>
      </c>
    </row>
    <row r="240" spans="1:12" ht="17.399999999999999" x14ac:dyDescent="0.3">
      <c r="A240" s="222" t="s">
        <v>145</v>
      </c>
      <c r="B240" s="221" t="s">
        <v>142</v>
      </c>
      <c r="C240" s="292" t="str">
        <f>HYPERLINK("[Codebook_HIS_2013_ext_v1601.xlsx]MA_X","MA32_1")</f>
        <v>MA32_1</v>
      </c>
      <c r="D240" s="228" t="s">
        <v>1215</v>
      </c>
      <c r="E240" s="229" t="s">
        <v>1216</v>
      </c>
      <c r="F240" s="223" t="s">
        <v>323</v>
      </c>
      <c r="G240" s="223" t="s">
        <v>120</v>
      </c>
      <c r="H240" s="223" t="s">
        <v>120</v>
      </c>
      <c r="I240" s="223" t="s">
        <v>120</v>
      </c>
      <c r="J240" s="223" t="s">
        <v>120</v>
      </c>
      <c r="K240" s="223" t="s">
        <v>120</v>
      </c>
      <c r="L240" s="223" t="s">
        <v>120</v>
      </c>
    </row>
    <row r="241" spans="1:12" ht="17.399999999999999" x14ac:dyDescent="0.3">
      <c r="A241" s="222" t="s">
        <v>145</v>
      </c>
      <c r="B241" s="221" t="s">
        <v>142</v>
      </c>
      <c r="C241" s="292" t="str">
        <f>HYPERLINK("[Codebook_HIS_2013_ext_v1601.xlsx]MA_X","MA32_2")</f>
        <v>MA32_2</v>
      </c>
      <c r="D241" s="228" t="s">
        <v>1287</v>
      </c>
      <c r="E241" s="229" t="s">
        <v>1288</v>
      </c>
      <c r="F241" s="223" t="s">
        <v>323</v>
      </c>
      <c r="G241" s="223"/>
      <c r="H241" s="223"/>
      <c r="I241" s="223" t="s">
        <v>120</v>
      </c>
      <c r="J241" s="223" t="s">
        <v>120</v>
      </c>
      <c r="K241" s="223" t="s">
        <v>120</v>
      </c>
      <c r="L241" s="223" t="s">
        <v>120</v>
      </c>
    </row>
    <row r="242" spans="1:12" ht="17.399999999999999" x14ac:dyDescent="0.3">
      <c r="A242" s="222" t="s">
        <v>145</v>
      </c>
      <c r="B242" s="221" t="s">
        <v>142</v>
      </c>
      <c r="C242" s="292" t="str">
        <f>HYPERLINK("[Codebook_HIS_2013_ext_v1601.xlsx]MA_X","MA33_1")</f>
        <v>MA33_1</v>
      </c>
      <c r="D242" s="228" t="s">
        <v>1217</v>
      </c>
      <c r="E242" s="229" t="s">
        <v>1378</v>
      </c>
      <c r="F242" s="223" t="s">
        <v>323</v>
      </c>
      <c r="G242" s="223" t="s">
        <v>120</v>
      </c>
      <c r="H242" s="223" t="s">
        <v>120</v>
      </c>
      <c r="I242" s="223" t="s">
        <v>120</v>
      </c>
      <c r="J242" s="223" t="s">
        <v>120</v>
      </c>
      <c r="K242" s="223" t="s">
        <v>120</v>
      </c>
      <c r="L242" s="223" t="s">
        <v>120</v>
      </c>
    </row>
    <row r="243" spans="1:12" ht="17.399999999999999" x14ac:dyDescent="0.3">
      <c r="A243" s="222" t="s">
        <v>145</v>
      </c>
      <c r="B243" s="221" t="s">
        <v>142</v>
      </c>
      <c r="C243" s="292" t="str">
        <f>HYPERLINK("[Codebook_HIS_2013_ext_v1601.xlsx]MA_X","MA33_2")</f>
        <v>MA33_2</v>
      </c>
      <c r="D243" s="228" t="s">
        <v>1289</v>
      </c>
      <c r="E243" s="229" t="s">
        <v>1379</v>
      </c>
      <c r="F243" s="223" t="s">
        <v>323</v>
      </c>
      <c r="G243" s="223"/>
      <c r="H243" s="223"/>
      <c r="I243" s="223" t="s">
        <v>120</v>
      </c>
      <c r="J243" s="223" t="s">
        <v>120</v>
      </c>
      <c r="K243" s="223" t="s">
        <v>120</v>
      </c>
      <c r="L243" s="223" t="s">
        <v>120</v>
      </c>
    </row>
    <row r="244" spans="1:12" ht="17.399999999999999" x14ac:dyDescent="0.3">
      <c r="A244" s="222" t="s">
        <v>145</v>
      </c>
      <c r="B244" s="221" t="s">
        <v>142</v>
      </c>
      <c r="C244" s="292" t="str">
        <f>HYPERLINK("[Codebook_HIS_2013_ext_v1601.xlsx]MA_X","MA34_1")</f>
        <v>MA34_1</v>
      </c>
      <c r="D244" s="228" t="s">
        <v>1219</v>
      </c>
      <c r="E244" s="229" t="s">
        <v>1380</v>
      </c>
      <c r="F244" s="223" t="s">
        <v>323</v>
      </c>
      <c r="G244" s="223" t="s">
        <v>120</v>
      </c>
      <c r="H244" s="223" t="s">
        <v>120</v>
      </c>
      <c r="I244" s="223" t="s">
        <v>120</v>
      </c>
      <c r="J244" s="223" t="s">
        <v>120</v>
      </c>
      <c r="K244" s="223" t="s">
        <v>120</v>
      </c>
      <c r="L244" s="223" t="s">
        <v>120</v>
      </c>
    </row>
    <row r="245" spans="1:12" ht="17.399999999999999" x14ac:dyDescent="0.3">
      <c r="A245" s="222" t="s">
        <v>145</v>
      </c>
      <c r="B245" s="221" t="s">
        <v>142</v>
      </c>
      <c r="C245" s="292" t="str">
        <f>HYPERLINK("[Codebook_HIS_2013_ext_v1601.xlsx]MA_X","MA34_2")</f>
        <v>MA34_2</v>
      </c>
      <c r="D245" s="228" t="s">
        <v>1291</v>
      </c>
      <c r="E245" s="229" t="s">
        <v>1381</v>
      </c>
      <c r="F245" s="223" t="s">
        <v>323</v>
      </c>
      <c r="G245" s="223"/>
      <c r="H245" s="223"/>
      <c r="I245" s="223" t="s">
        <v>120</v>
      </c>
      <c r="J245" s="223" t="s">
        <v>120</v>
      </c>
      <c r="K245" s="223" t="s">
        <v>120</v>
      </c>
      <c r="L245" s="223" t="s">
        <v>120</v>
      </c>
    </row>
    <row r="246" spans="1:12" ht="17.399999999999999" x14ac:dyDescent="0.3">
      <c r="A246" s="222" t="s">
        <v>145</v>
      </c>
      <c r="B246" s="221" t="s">
        <v>142</v>
      </c>
      <c r="C246" s="292" t="str">
        <f>HYPERLINK("[Codebook_HIS_2013_ext_v1601.xlsx]MA_X","MA35_1")</f>
        <v>MA35_1</v>
      </c>
      <c r="D246" s="228" t="s">
        <v>1221</v>
      </c>
      <c r="E246" s="229" t="s">
        <v>1382</v>
      </c>
      <c r="F246" s="223" t="s">
        <v>323</v>
      </c>
      <c r="G246" s="223" t="s">
        <v>120</v>
      </c>
      <c r="H246" s="223" t="s">
        <v>120</v>
      </c>
      <c r="I246" s="223" t="s">
        <v>120</v>
      </c>
      <c r="J246" s="223" t="s">
        <v>120</v>
      </c>
      <c r="K246" s="223" t="s">
        <v>120</v>
      </c>
      <c r="L246" s="223" t="s">
        <v>120</v>
      </c>
    </row>
    <row r="247" spans="1:12" ht="17.399999999999999" x14ac:dyDescent="0.3">
      <c r="A247" s="222" t="s">
        <v>145</v>
      </c>
      <c r="B247" s="221" t="s">
        <v>142</v>
      </c>
      <c r="C247" s="292" t="str">
        <f>HYPERLINK("[Codebook_HIS_2013_ext_v1601.xlsx]MA_X","MA35_2")</f>
        <v>MA35_2</v>
      </c>
      <c r="D247" s="228" t="s">
        <v>1293</v>
      </c>
      <c r="E247" s="229" t="s">
        <v>1386</v>
      </c>
      <c r="F247" s="223" t="s">
        <v>323</v>
      </c>
      <c r="G247" s="223"/>
      <c r="H247" s="223"/>
      <c r="I247" s="223" t="s">
        <v>120</v>
      </c>
      <c r="J247" s="223" t="s">
        <v>120</v>
      </c>
      <c r="K247" s="223" t="s">
        <v>120</v>
      </c>
      <c r="L247" s="223" t="s">
        <v>120</v>
      </c>
    </row>
    <row r="248" spans="1:12" ht="17.399999999999999" x14ac:dyDescent="0.3">
      <c r="A248" s="222" t="s">
        <v>145</v>
      </c>
      <c r="B248" s="221" t="s">
        <v>142</v>
      </c>
      <c r="C248" s="292" t="str">
        <f>HYPERLINK("[Codebook_HIS_2013_ext_v1601.xlsx]MA_1_X","MA_1")</f>
        <v>MA_1</v>
      </c>
      <c r="D248" s="228" t="s">
        <v>1383</v>
      </c>
      <c r="E248" s="229" t="s">
        <v>1387</v>
      </c>
      <c r="F248" s="223" t="s">
        <v>323</v>
      </c>
      <c r="G248" s="223" t="s">
        <v>120</v>
      </c>
      <c r="H248" s="223" t="s">
        <v>120</v>
      </c>
      <c r="I248" s="223" t="s">
        <v>120</v>
      </c>
      <c r="J248" s="223"/>
      <c r="K248" s="223" t="s">
        <v>120</v>
      </c>
      <c r="L248" s="223" t="s">
        <v>120</v>
      </c>
    </row>
    <row r="249" spans="1:12" ht="17.399999999999999" x14ac:dyDescent="0.3">
      <c r="A249" s="222" t="s">
        <v>145</v>
      </c>
      <c r="B249" s="221" t="s">
        <v>142</v>
      </c>
      <c r="C249" s="292" t="str">
        <f>HYPERLINK("[Codebook_HIS_2013_ext_v1601.xlsx]MA_X","MA_2")</f>
        <v>MA_2</v>
      </c>
      <c r="D249" s="228" t="s">
        <v>1383</v>
      </c>
      <c r="E249" s="229" t="s">
        <v>1384</v>
      </c>
      <c r="F249" s="223" t="s">
        <v>323</v>
      </c>
      <c r="G249" s="223" t="s">
        <v>120</v>
      </c>
      <c r="H249" s="223" t="s">
        <v>120</v>
      </c>
      <c r="I249" s="223" t="s">
        <v>120</v>
      </c>
      <c r="J249" s="223"/>
      <c r="K249" s="223" t="s">
        <v>120</v>
      </c>
      <c r="L249" s="223" t="s">
        <v>120</v>
      </c>
    </row>
    <row r="250" spans="1:12" ht="17.399999999999999" x14ac:dyDescent="0.3">
      <c r="A250" s="222" t="s">
        <v>145</v>
      </c>
      <c r="B250" s="221" t="s">
        <v>142</v>
      </c>
      <c r="C250" s="292" t="str">
        <f>HYPERLINK("[Codebook_HIS_2013_ext_v1601.xlsx]MA_3_X","MA_3")</f>
        <v>MA_3</v>
      </c>
      <c r="D250" s="228" t="s">
        <v>1385</v>
      </c>
      <c r="E250" s="229" t="s">
        <v>1388</v>
      </c>
      <c r="F250" s="223" t="s">
        <v>323</v>
      </c>
      <c r="G250" s="223"/>
      <c r="H250" s="223" t="s">
        <v>120</v>
      </c>
      <c r="I250" s="223" t="s">
        <v>120</v>
      </c>
      <c r="J250" s="223"/>
      <c r="K250" s="223" t="s">
        <v>120</v>
      </c>
      <c r="L250" s="223" t="s">
        <v>120</v>
      </c>
    </row>
    <row r="252" spans="1:12" s="53" customFormat="1" ht="19.5" customHeight="1" x14ac:dyDescent="0.3">
      <c r="A252" s="222" t="s">
        <v>145</v>
      </c>
      <c r="B252" s="221" t="s">
        <v>3918</v>
      </c>
      <c r="C252" s="292" t="s">
        <v>3041</v>
      </c>
      <c r="D252" s="221" t="s">
        <v>3067</v>
      </c>
      <c r="E252" s="222" t="s">
        <v>3086</v>
      </c>
      <c r="F252" s="223" t="s">
        <v>323</v>
      </c>
      <c r="G252" s="223"/>
      <c r="H252" s="223"/>
      <c r="I252" s="223"/>
      <c r="J252" s="223"/>
      <c r="K252" s="223"/>
      <c r="L252" s="223" t="s">
        <v>120</v>
      </c>
    </row>
    <row r="253" spans="1:12" s="53" customFormat="1" ht="19.5" customHeight="1" x14ac:dyDescent="0.3">
      <c r="A253" s="222" t="s">
        <v>145</v>
      </c>
      <c r="B253" s="221" t="s">
        <v>3918</v>
      </c>
      <c r="C253" s="292" t="s">
        <v>3042</v>
      </c>
      <c r="D253" s="221" t="s">
        <v>3067</v>
      </c>
      <c r="E253" s="222" t="s">
        <v>3066</v>
      </c>
      <c r="F253" s="223" t="s">
        <v>323</v>
      </c>
      <c r="G253" s="223"/>
      <c r="H253" s="223"/>
      <c r="I253" s="223"/>
      <c r="J253" s="223"/>
      <c r="K253" s="223"/>
      <c r="L253" s="223" t="s">
        <v>120</v>
      </c>
    </row>
    <row r="254" spans="1:12" s="53" customFormat="1" ht="19.5" customHeight="1" x14ac:dyDescent="0.3">
      <c r="A254" s="222" t="s">
        <v>145</v>
      </c>
      <c r="B254" s="221" t="s">
        <v>3918</v>
      </c>
      <c r="C254" s="292" t="s">
        <v>3043</v>
      </c>
      <c r="D254" s="221" t="s">
        <v>3067</v>
      </c>
      <c r="E254" s="222" t="s">
        <v>3066</v>
      </c>
      <c r="F254" s="223" t="s">
        <v>323</v>
      </c>
      <c r="G254" s="223"/>
      <c r="H254" s="223"/>
      <c r="I254" s="223"/>
      <c r="J254" s="223"/>
      <c r="K254" s="223"/>
      <c r="L254" s="223" t="s">
        <v>120</v>
      </c>
    </row>
    <row r="255" spans="1:12" s="53" customFormat="1" ht="19.5" customHeight="1" x14ac:dyDescent="0.3">
      <c r="A255" s="222" t="s">
        <v>145</v>
      </c>
      <c r="B255" s="221" t="s">
        <v>3918</v>
      </c>
      <c r="C255" s="292" t="s">
        <v>3044</v>
      </c>
      <c r="D255" s="221" t="s">
        <v>3049</v>
      </c>
      <c r="E255" s="222" t="s">
        <v>3056</v>
      </c>
      <c r="F255" s="223" t="s">
        <v>323</v>
      </c>
      <c r="G255" s="223"/>
      <c r="H255" s="223"/>
      <c r="I255" s="223"/>
      <c r="J255" s="223"/>
      <c r="K255" s="223"/>
      <c r="L255" s="223" t="s">
        <v>120</v>
      </c>
    </row>
    <row r="256" spans="1:12" s="53" customFormat="1" ht="19.5" customHeight="1" x14ac:dyDescent="0.3">
      <c r="A256" s="222" t="s">
        <v>145</v>
      </c>
      <c r="B256" s="221" t="s">
        <v>3918</v>
      </c>
      <c r="C256" s="292" t="s">
        <v>3045</v>
      </c>
      <c r="D256" s="221" t="s">
        <v>3068</v>
      </c>
      <c r="E256" s="222" t="s">
        <v>3057</v>
      </c>
      <c r="F256" s="223" t="s">
        <v>323</v>
      </c>
      <c r="G256" s="223"/>
      <c r="H256" s="223"/>
      <c r="I256" s="223"/>
      <c r="J256" s="223"/>
      <c r="K256" s="223"/>
      <c r="L256" s="223" t="s">
        <v>120</v>
      </c>
    </row>
    <row r="257" spans="1:12" s="53" customFormat="1" ht="19.5" customHeight="1" x14ac:dyDescent="0.3">
      <c r="A257" s="222" t="s">
        <v>145</v>
      </c>
      <c r="B257" s="221" t="s">
        <v>3918</v>
      </c>
      <c r="C257" s="292" t="s">
        <v>3046</v>
      </c>
      <c r="D257" s="221" t="s">
        <v>3052</v>
      </c>
      <c r="E257" s="222" t="s">
        <v>3058</v>
      </c>
      <c r="F257" s="223" t="s">
        <v>323</v>
      </c>
      <c r="G257" s="223"/>
      <c r="H257" s="223"/>
      <c r="I257" s="223"/>
      <c r="J257" s="223"/>
      <c r="K257" s="223"/>
      <c r="L257" s="223" t="s">
        <v>120</v>
      </c>
    </row>
    <row r="258" spans="1:12" s="53" customFormat="1" ht="19.5" customHeight="1" x14ac:dyDescent="0.3">
      <c r="A258" s="222" t="s">
        <v>145</v>
      </c>
      <c r="B258" s="221" t="s">
        <v>3918</v>
      </c>
      <c r="C258" s="292" t="s">
        <v>3047</v>
      </c>
      <c r="D258" s="221" t="s">
        <v>3069</v>
      </c>
      <c r="E258" s="222" t="s">
        <v>3059</v>
      </c>
      <c r="F258" s="223" t="s">
        <v>323</v>
      </c>
      <c r="G258" s="223"/>
      <c r="H258" s="223"/>
      <c r="I258" s="223"/>
      <c r="J258" s="223"/>
      <c r="K258" s="223"/>
      <c r="L258" s="223" t="s">
        <v>120</v>
      </c>
    </row>
    <row r="259" spans="1:12" s="53" customFormat="1" ht="19.5" customHeight="1" x14ac:dyDescent="0.3">
      <c r="A259" s="222" t="s">
        <v>145</v>
      </c>
      <c r="B259" s="221" t="s">
        <v>3918</v>
      </c>
      <c r="C259" s="292" t="s">
        <v>3048</v>
      </c>
      <c r="D259" s="221" t="s">
        <v>3055</v>
      </c>
      <c r="E259" s="222" t="s">
        <v>3060</v>
      </c>
      <c r="F259" s="223" t="s">
        <v>323</v>
      </c>
      <c r="G259" s="223"/>
      <c r="H259" s="223"/>
      <c r="I259" s="223"/>
      <c r="J259" s="223"/>
      <c r="K259" s="223"/>
      <c r="L259" s="223" t="s">
        <v>120</v>
      </c>
    </row>
    <row r="260" spans="1:12" s="53" customFormat="1" ht="19.5" customHeight="1" x14ac:dyDescent="0.3">
      <c r="A260" s="222" t="s">
        <v>145</v>
      </c>
      <c r="B260" s="221" t="s">
        <v>3918</v>
      </c>
      <c r="C260" s="292" t="s">
        <v>3049</v>
      </c>
      <c r="D260" s="221" t="s">
        <v>3049</v>
      </c>
      <c r="E260" s="222" t="s">
        <v>3056</v>
      </c>
      <c r="F260" s="223" t="s">
        <v>323</v>
      </c>
      <c r="G260" s="223"/>
      <c r="H260" s="223"/>
      <c r="I260" s="223"/>
      <c r="J260" s="223"/>
      <c r="K260" s="223"/>
      <c r="L260" s="223" t="s">
        <v>120</v>
      </c>
    </row>
    <row r="261" spans="1:12" s="53" customFormat="1" ht="19.5" customHeight="1" x14ac:dyDescent="0.3">
      <c r="A261" s="222" t="s">
        <v>145</v>
      </c>
      <c r="B261" s="221" t="s">
        <v>3918</v>
      </c>
      <c r="C261" s="292" t="s">
        <v>3050</v>
      </c>
      <c r="D261" s="221" t="s">
        <v>3070</v>
      </c>
      <c r="E261" s="222" t="s">
        <v>3061</v>
      </c>
      <c r="F261" s="223" t="s">
        <v>323</v>
      </c>
      <c r="G261" s="223"/>
      <c r="H261" s="223"/>
      <c r="I261" s="223"/>
      <c r="J261" s="223"/>
      <c r="K261" s="223"/>
      <c r="L261" s="223" t="s">
        <v>120</v>
      </c>
    </row>
    <row r="262" spans="1:12" s="53" customFormat="1" ht="19.5" customHeight="1" x14ac:dyDescent="0.3">
      <c r="A262" s="222" t="s">
        <v>145</v>
      </c>
      <c r="B262" s="221" t="s">
        <v>3918</v>
      </c>
      <c r="C262" s="292" t="s">
        <v>3051</v>
      </c>
      <c r="D262" s="221" t="s">
        <v>3051</v>
      </c>
      <c r="E262" s="222" t="s">
        <v>3062</v>
      </c>
      <c r="F262" s="223" t="s">
        <v>323</v>
      </c>
      <c r="G262" s="223"/>
      <c r="H262" s="223"/>
      <c r="I262" s="223"/>
      <c r="J262" s="223"/>
      <c r="K262" s="223"/>
      <c r="L262" s="223" t="s">
        <v>120</v>
      </c>
    </row>
    <row r="263" spans="1:12" s="53" customFormat="1" ht="19.5" customHeight="1" x14ac:dyDescent="0.3">
      <c r="A263" s="222" t="s">
        <v>145</v>
      </c>
      <c r="B263" s="221" t="s">
        <v>3918</v>
      </c>
      <c r="C263" s="292" t="s">
        <v>3052</v>
      </c>
      <c r="D263" s="221" t="s">
        <v>3052</v>
      </c>
      <c r="E263" s="222" t="s">
        <v>3063</v>
      </c>
      <c r="F263" s="223" t="s">
        <v>323</v>
      </c>
      <c r="G263" s="223"/>
      <c r="H263" s="223"/>
      <c r="I263" s="223"/>
      <c r="J263" s="223"/>
      <c r="K263" s="223"/>
      <c r="L263" s="223" t="s">
        <v>120</v>
      </c>
    </row>
    <row r="264" spans="1:12" s="53" customFormat="1" ht="19.5" customHeight="1" x14ac:dyDescent="0.3">
      <c r="A264" s="222" t="s">
        <v>145</v>
      </c>
      <c r="B264" s="221" t="s">
        <v>3918</v>
      </c>
      <c r="C264" s="292" t="s">
        <v>3053</v>
      </c>
      <c r="D264" s="221" t="s">
        <v>3071</v>
      </c>
      <c r="E264" s="222" t="s">
        <v>3087</v>
      </c>
      <c r="F264" s="223" t="s">
        <v>323</v>
      </c>
      <c r="G264" s="223"/>
      <c r="H264" s="223"/>
      <c r="I264" s="223"/>
      <c r="J264" s="223"/>
      <c r="K264" s="223"/>
      <c r="L264" s="223" t="s">
        <v>120</v>
      </c>
    </row>
    <row r="265" spans="1:12" s="53" customFormat="1" ht="19.5" customHeight="1" x14ac:dyDescent="0.3">
      <c r="A265" s="222" t="s">
        <v>145</v>
      </c>
      <c r="B265" s="221" t="s">
        <v>3918</v>
      </c>
      <c r="C265" s="292" t="s">
        <v>3054</v>
      </c>
      <c r="D265" s="221" t="s">
        <v>3054</v>
      </c>
      <c r="E265" s="222" t="s">
        <v>3064</v>
      </c>
      <c r="F265" s="223" t="s">
        <v>323</v>
      </c>
      <c r="G265" s="223"/>
      <c r="H265" s="223"/>
      <c r="I265" s="223"/>
      <c r="J265" s="223"/>
      <c r="K265" s="223"/>
      <c r="L265" s="223" t="s">
        <v>120</v>
      </c>
    </row>
    <row r="266" spans="1:12" s="53" customFormat="1" ht="19.5" customHeight="1" x14ac:dyDescent="0.3">
      <c r="A266" s="222" t="s">
        <v>145</v>
      </c>
      <c r="B266" s="221" t="s">
        <v>3918</v>
      </c>
      <c r="C266" s="292" t="s">
        <v>3055</v>
      </c>
      <c r="D266" s="221" t="s">
        <v>3055</v>
      </c>
      <c r="E266" s="222" t="s">
        <v>3065</v>
      </c>
      <c r="F266" s="223" t="s">
        <v>323</v>
      </c>
      <c r="G266" s="223"/>
      <c r="H266" s="223"/>
      <c r="I266" s="223"/>
      <c r="J266" s="223"/>
      <c r="K266" s="223"/>
      <c r="L266" s="223" t="s">
        <v>120</v>
      </c>
    </row>
    <row r="267" spans="1:12" s="53" customFormat="1" ht="17.399999999999999" x14ac:dyDescent="0.3">
      <c r="A267" s="222" t="s">
        <v>145</v>
      </c>
      <c r="B267" s="221" t="s">
        <v>3828</v>
      </c>
      <c r="C267" s="221" t="s">
        <v>3954</v>
      </c>
      <c r="D267" s="221" t="s">
        <v>874</v>
      </c>
      <c r="E267" s="221" t="s">
        <v>3955</v>
      </c>
      <c r="F267" s="223" t="s">
        <v>323</v>
      </c>
      <c r="G267" s="223" t="s">
        <v>120</v>
      </c>
      <c r="H267" s="223" t="s">
        <v>120</v>
      </c>
      <c r="I267" s="223" t="s">
        <v>120</v>
      </c>
      <c r="J267" s="223" t="s">
        <v>120</v>
      </c>
      <c r="K267" s="220" t="s">
        <v>120</v>
      </c>
      <c r="L267" s="223" t="s">
        <v>120</v>
      </c>
    </row>
    <row r="268" spans="1:12" s="53" customFormat="1" ht="17.399999999999999" x14ac:dyDescent="0.3">
      <c r="A268" s="222" t="s">
        <v>145</v>
      </c>
      <c r="B268" s="221" t="s">
        <v>3828</v>
      </c>
      <c r="C268" s="221" t="s">
        <v>3956</v>
      </c>
      <c r="D268" s="221" t="s">
        <v>874</v>
      </c>
      <c r="E268" s="221" t="s">
        <v>3957</v>
      </c>
      <c r="F268" s="223" t="s">
        <v>323</v>
      </c>
      <c r="G268" s="223" t="s">
        <v>120</v>
      </c>
      <c r="H268" s="223" t="s">
        <v>120</v>
      </c>
      <c r="I268" s="223" t="s">
        <v>120</v>
      </c>
      <c r="J268" s="223" t="s">
        <v>120</v>
      </c>
      <c r="K268" s="220" t="s">
        <v>120</v>
      </c>
      <c r="L268" s="223" t="s">
        <v>120</v>
      </c>
    </row>
    <row r="269" spans="1:12" s="53" customFormat="1" ht="17.399999999999999" x14ac:dyDescent="0.3">
      <c r="A269" s="222" t="s">
        <v>145</v>
      </c>
      <c r="B269" s="221" t="s">
        <v>3828</v>
      </c>
      <c r="C269" s="221" t="s">
        <v>3958</v>
      </c>
      <c r="D269" s="221" t="s">
        <v>874</v>
      </c>
      <c r="E269" s="221" t="s">
        <v>3959</v>
      </c>
      <c r="F269" s="223" t="s">
        <v>323</v>
      </c>
      <c r="G269" s="223" t="s">
        <v>120</v>
      </c>
      <c r="H269" s="223" t="s">
        <v>120</v>
      </c>
      <c r="I269" s="223" t="s">
        <v>120</v>
      </c>
      <c r="J269" s="223" t="s">
        <v>120</v>
      </c>
      <c r="K269" s="220" t="s">
        <v>120</v>
      </c>
      <c r="L269" s="223" t="s">
        <v>120</v>
      </c>
    </row>
    <row r="270" spans="1:12" s="53" customFormat="1" ht="17.399999999999999" x14ac:dyDescent="0.3">
      <c r="A270" s="222" t="s">
        <v>145</v>
      </c>
      <c r="B270" s="221" t="s">
        <v>3828</v>
      </c>
      <c r="C270" s="221" t="s">
        <v>3960</v>
      </c>
      <c r="D270" s="221" t="s">
        <v>874</v>
      </c>
      <c r="E270" s="221" t="s">
        <v>3961</v>
      </c>
      <c r="F270" s="223" t="s">
        <v>323</v>
      </c>
      <c r="G270" s="223" t="s">
        <v>120</v>
      </c>
      <c r="H270" s="223" t="s">
        <v>120</v>
      </c>
      <c r="I270" s="223" t="s">
        <v>120</v>
      </c>
      <c r="J270" s="223" t="s">
        <v>120</v>
      </c>
      <c r="K270" s="220" t="s">
        <v>120</v>
      </c>
      <c r="L270" s="223" t="s">
        <v>120</v>
      </c>
    </row>
    <row r="271" spans="1:12" s="53" customFormat="1" ht="17.399999999999999" x14ac:dyDescent="0.3">
      <c r="A271" s="222" t="s">
        <v>145</v>
      </c>
      <c r="B271" s="221" t="s">
        <v>3828</v>
      </c>
      <c r="C271" s="221" t="s">
        <v>3962</v>
      </c>
      <c r="D271" s="313" t="s">
        <v>3994</v>
      </c>
      <c r="E271" s="221" t="s">
        <v>3963</v>
      </c>
      <c r="F271" s="223" t="s">
        <v>323</v>
      </c>
      <c r="G271" s="308" t="s">
        <v>530</v>
      </c>
      <c r="H271" s="308" t="s">
        <v>530</v>
      </c>
      <c r="I271" s="223" t="s">
        <v>530</v>
      </c>
      <c r="J271" s="223" t="s">
        <v>530</v>
      </c>
      <c r="K271" s="220" t="s">
        <v>530</v>
      </c>
      <c r="L271" s="223" t="s">
        <v>120</v>
      </c>
    </row>
    <row r="272" spans="1:12" s="53" customFormat="1" ht="17.399999999999999" x14ac:dyDescent="0.3">
      <c r="A272" s="222" t="s">
        <v>145</v>
      </c>
      <c r="B272" s="221" t="s">
        <v>3828</v>
      </c>
      <c r="C272" s="221" t="s">
        <v>3964</v>
      </c>
      <c r="D272" s="313" t="s">
        <v>3994</v>
      </c>
      <c r="E272" s="221" t="s">
        <v>3965</v>
      </c>
      <c r="F272" s="223" t="s">
        <v>323</v>
      </c>
      <c r="G272" s="308" t="s">
        <v>530</v>
      </c>
      <c r="H272" s="308" t="s">
        <v>530</v>
      </c>
      <c r="I272" s="223" t="s">
        <v>530</v>
      </c>
      <c r="J272" s="223" t="s">
        <v>530</v>
      </c>
      <c r="K272" s="220" t="s">
        <v>530</v>
      </c>
      <c r="L272" s="223" t="s">
        <v>120</v>
      </c>
    </row>
    <row r="273" spans="1:12" s="53" customFormat="1" ht="17.399999999999999" x14ac:dyDescent="0.3">
      <c r="A273" s="222" t="s">
        <v>145</v>
      </c>
      <c r="B273" s="221" t="s">
        <v>3828</v>
      </c>
      <c r="C273" s="221" t="s">
        <v>1814</v>
      </c>
      <c r="D273" s="221" t="s">
        <v>3995</v>
      </c>
      <c r="E273" s="221" t="s">
        <v>3966</v>
      </c>
      <c r="F273" s="223" t="s">
        <v>323</v>
      </c>
      <c r="G273" s="223"/>
      <c r="H273" s="223"/>
      <c r="I273" s="223"/>
      <c r="J273" s="223" t="s">
        <v>120</v>
      </c>
      <c r="K273" s="220" t="s">
        <v>120</v>
      </c>
      <c r="L273" s="223" t="s">
        <v>120</v>
      </c>
    </row>
    <row r="274" spans="1:12" s="53" customFormat="1" ht="17.399999999999999" x14ac:dyDescent="0.3">
      <c r="A274" s="222" t="s">
        <v>145</v>
      </c>
      <c r="B274" s="221" t="s">
        <v>3828</v>
      </c>
      <c r="C274" s="221" t="s">
        <v>3967</v>
      </c>
      <c r="D274" s="221" t="s">
        <v>3996</v>
      </c>
      <c r="E274" s="221" t="s">
        <v>3968</v>
      </c>
      <c r="F274" s="223" t="s">
        <v>323</v>
      </c>
      <c r="G274" s="223"/>
      <c r="H274" s="223"/>
      <c r="I274" s="223"/>
      <c r="J274" s="223" t="s">
        <v>120</v>
      </c>
      <c r="K274" s="220" t="s">
        <v>120</v>
      </c>
      <c r="L274" s="223" t="s">
        <v>120</v>
      </c>
    </row>
    <row r="275" spans="1:12" s="53" customFormat="1" ht="17.399999999999999" x14ac:dyDescent="0.3">
      <c r="A275" s="222" t="s">
        <v>145</v>
      </c>
      <c r="B275" s="221" t="s">
        <v>3828</v>
      </c>
      <c r="C275" s="221" t="s">
        <v>3969</v>
      </c>
      <c r="D275" s="221" t="s">
        <v>112</v>
      </c>
      <c r="E275" s="311" t="s">
        <v>3979</v>
      </c>
      <c r="F275" s="223" t="s">
        <v>323</v>
      </c>
      <c r="G275" s="223"/>
      <c r="H275" s="223"/>
      <c r="I275" s="223"/>
      <c r="J275" s="223" t="s">
        <v>530</v>
      </c>
      <c r="K275" s="220" t="s">
        <v>120</v>
      </c>
      <c r="L275" s="223" t="s">
        <v>120</v>
      </c>
    </row>
    <row r="276" spans="1:12" s="53" customFormat="1" ht="17.399999999999999" x14ac:dyDescent="0.3">
      <c r="A276" s="222" t="s">
        <v>145</v>
      </c>
      <c r="B276" s="221" t="s">
        <v>3828</v>
      </c>
      <c r="C276" s="221" t="s">
        <v>3970</v>
      </c>
      <c r="D276" s="221" t="s">
        <v>497</v>
      </c>
      <c r="E276" s="221" t="s">
        <v>3971</v>
      </c>
      <c r="F276" s="223" t="s">
        <v>323</v>
      </c>
      <c r="G276" s="223"/>
      <c r="H276" s="223"/>
      <c r="I276" s="223"/>
      <c r="J276" s="223" t="s">
        <v>530</v>
      </c>
      <c r="K276" s="220" t="s">
        <v>120</v>
      </c>
      <c r="L276" s="223" t="s">
        <v>120</v>
      </c>
    </row>
    <row r="277" spans="1:12" s="53" customFormat="1" ht="17.399999999999999" x14ac:dyDescent="0.3">
      <c r="A277" s="222" t="s">
        <v>145</v>
      </c>
      <c r="B277" s="221" t="s">
        <v>3828</v>
      </c>
      <c r="C277" s="221" t="s">
        <v>3972</v>
      </c>
      <c r="D277" s="221" t="s">
        <v>3997</v>
      </c>
      <c r="E277" s="221" t="s">
        <v>3973</v>
      </c>
      <c r="F277" s="223" t="s">
        <v>323</v>
      </c>
      <c r="G277" s="223"/>
      <c r="H277" s="223"/>
      <c r="I277" s="223"/>
      <c r="J277" s="223" t="s">
        <v>530</v>
      </c>
      <c r="K277" s="220" t="s">
        <v>120</v>
      </c>
      <c r="L277" s="223" t="s">
        <v>120</v>
      </c>
    </row>
    <row r="278" spans="1:12" s="53" customFormat="1" ht="17.399999999999999" x14ac:dyDescent="0.3">
      <c r="A278" s="222" t="s">
        <v>145</v>
      </c>
      <c r="B278" s="221" t="s">
        <v>3828</v>
      </c>
      <c r="C278" s="221" t="s">
        <v>3974</v>
      </c>
      <c r="D278" s="221" t="s">
        <v>3998</v>
      </c>
      <c r="E278" s="221" t="s">
        <v>3975</v>
      </c>
      <c r="F278" s="223" t="s">
        <v>323</v>
      </c>
      <c r="G278" s="223"/>
      <c r="H278" s="223"/>
      <c r="I278" s="223"/>
      <c r="J278" s="223"/>
      <c r="K278" s="220" t="s">
        <v>120</v>
      </c>
      <c r="L278" s="223" t="s">
        <v>120</v>
      </c>
    </row>
    <row r="279" spans="1:12" s="53" customFormat="1" ht="17.399999999999999" x14ac:dyDescent="0.3">
      <c r="A279" s="222" t="s">
        <v>145</v>
      </c>
      <c r="B279" s="221" t="s">
        <v>3828</v>
      </c>
      <c r="C279" s="221" t="s">
        <v>3976</v>
      </c>
      <c r="D279" s="221" t="s">
        <v>508</v>
      </c>
      <c r="E279" s="221" t="s">
        <v>3977</v>
      </c>
      <c r="F279" s="223" t="s">
        <v>323</v>
      </c>
      <c r="G279" s="223"/>
      <c r="H279" s="223"/>
      <c r="I279" s="223"/>
      <c r="J279" s="223"/>
      <c r="K279" s="220" t="s">
        <v>120</v>
      </c>
      <c r="L279" s="223" t="s">
        <v>120</v>
      </c>
    </row>
    <row r="280" spans="1:12" s="53" customFormat="1" ht="17.399999999999999" x14ac:dyDescent="0.3">
      <c r="A280" s="222" t="s">
        <v>145</v>
      </c>
      <c r="B280" s="221" t="s">
        <v>3828</v>
      </c>
      <c r="C280" s="221" t="s">
        <v>1820</v>
      </c>
      <c r="D280" s="221" t="s">
        <v>114</v>
      </c>
      <c r="E280" s="221" t="s">
        <v>3978</v>
      </c>
      <c r="F280" s="223" t="s">
        <v>323</v>
      </c>
      <c r="G280" s="223"/>
      <c r="H280" s="223"/>
      <c r="I280" s="223"/>
      <c r="J280" s="223"/>
      <c r="K280" s="220" t="s">
        <v>120</v>
      </c>
      <c r="L280" s="223" t="s">
        <v>120</v>
      </c>
    </row>
    <row r="281" spans="1:12" s="53" customFormat="1" ht="17.399999999999999" x14ac:dyDescent="0.3">
      <c r="A281" s="222" t="s">
        <v>145</v>
      </c>
      <c r="B281" s="221" t="s">
        <v>3828</v>
      </c>
      <c r="C281" s="309" t="s">
        <v>97</v>
      </c>
      <c r="D281" s="221" t="s">
        <v>97</v>
      </c>
      <c r="E281" s="222" t="s">
        <v>853</v>
      </c>
      <c r="F281" s="223" t="s">
        <v>323</v>
      </c>
      <c r="G281" s="223" t="s">
        <v>120</v>
      </c>
      <c r="H281" s="223" t="s">
        <v>120</v>
      </c>
      <c r="I281" s="223" t="s">
        <v>120</v>
      </c>
      <c r="J281" s="223" t="s">
        <v>120</v>
      </c>
      <c r="K281" s="220" t="s">
        <v>120</v>
      </c>
      <c r="L281" s="223" t="s">
        <v>120</v>
      </c>
    </row>
    <row r="282" spans="1:12" s="53" customFormat="1" ht="17.399999999999999" x14ac:dyDescent="0.3">
      <c r="A282" s="222" t="s">
        <v>145</v>
      </c>
      <c r="B282" s="221" t="s">
        <v>3828</v>
      </c>
      <c r="C282" s="309" t="s">
        <v>98</v>
      </c>
      <c r="D282" s="221" t="s">
        <v>98</v>
      </c>
      <c r="E282" s="222" t="s">
        <v>854</v>
      </c>
      <c r="F282" s="223" t="s">
        <v>323</v>
      </c>
      <c r="G282" s="223" t="s">
        <v>120</v>
      </c>
      <c r="H282" s="223" t="s">
        <v>120</v>
      </c>
      <c r="I282" s="223" t="s">
        <v>120</v>
      </c>
      <c r="J282" s="223" t="s">
        <v>120</v>
      </c>
      <c r="K282" s="220" t="s">
        <v>120</v>
      </c>
      <c r="L282" s="223" t="s">
        <v>120</v>
      </c>
    </row>
    <row r="283" spans="1:12" s="53" customFormat="1" ht="17.399999999999999" x14ac:dyDescent="0.3">
      <c r="A283" s="222" t="s">
        <v>145</v>
      </c>
      <c r="B283" s="221" t="s">
        <v>3828</v>
      </c>
      <c r="C283" s="309" t="s">
        <v>99</v>
      </c>
      <c r="D283" s="221" t="s">
        <v>99</v>
      </c>
      <c r="E283" s="222" t="s">
        <v>855</v>
      </c>
      <c r="F283" s="223" t="s">
        <v>323</v>
      </c>
      <c r="G283" s="223" t="s">
        <v>120</v>
      </c>
      <c r="H283" s="223" t="s">
        <v>120</v>
      </c>
      <c r="I283" s="223" t="s">
        <v>120</v>
      </c>
      <c r="J283" s="223" t="s">
        <v>120</v>
      </c>
      <c r="K283" s="220" t="s">
        <v>120</v>
      </c>
      <c r="L283" s="223" t="s">
        <v>120</v>
      </c>
    </row>
    <row r="284" spans="1:12" s="53" customFormat="1" ht="17.399999999999999" x14ac:dyDescent="0.3">
      <c r="A284" s="222" t="s">
        <v>145</v>
      </c>
      <c r="B284" s="221" t="s">
        <v>3828</v>
      </c>
      <c r="C284" s="309" t="s">
        <v>100</v>
      </c>
      <c r="D284" s="221" t="s">
        <v>100</v>
      </c>
      <c r="E284" s="222" t="s">
        <v>3941</v>
      </c>
      <c r="F284" s="223" t="s">
        <v>323</v>
      </c>
      <c r="G284" s="223"/>
      <c r="H284" s="223"/>
      <c r="I284" s="223"/>
      <c r="J284" s="223" t="s">
        <v>120</v>
      </c>
      <c r="K284" s="220" t="s">
        <v>120</v>
      </c>
      <c r="L284" s="223" t="s">
        <v>120</v>
      </c>
    </row>
    <row r="285" spans="1:12" s="53" customFormat="1" ht="17.399999999999999" x14ac:dyDescent="0.3">
      <c r="A285" s="222" t="s">
        <v>145</v>
      </c>
      <c r="B285" s="221" t="s">
        <v>3828</v>
      </c>
      <c r="C285" s="309" t="s">
        <v>101</v>
      </c>
      <c r="D285" s="221" t="s">
        <v>101</v>
      </c>
      <c r="E285" s="222" t="s">
        <v>3942</v>
      </c>
      <c r="F285" s="223" t="s">
        <v>323</v>
      </c>
      <c r="G285" s="223"/>
      <c r="H285" s="223"/>
      <c r="I285" s="223"/>
      <c r="J285" s="223" t="s">
        <v>120</v>
      </c>
      <c r="K285" s="220" t="s">
        <v>120</v>
      </c>
      <c r="L285" s="223" t="s">
        <v>120</v>
      </c>
    </row>
    <row r="286" spans="1:12" s="53" customFormat="1" ht="17.399999999999999" x14ac:dyDescent="0.3">
      <c r="A286" s="222" t="s">
        <v>145</v>
      </c>
      <c r="B286" s="221" t="s">
        <v>3828</v>
      </c>
      <c r="C286" s="310" t="s">
        <v>102</v>
      </c>
      <c r="D286" s="221" t="s">
        <v>102</v>
      </c>
      <c r="E286" s="222" t="s">
        <v>856</v>
      </c>
      <c r="F286" s="223" t="s">
        <v>323</v>
      </c>
      <c r="G286" s="223" t="s">
        <v>530</v>
      </c>
      <c r="H286" s="223" t="s">
        <v>530</v>
      </c>
      <c r="I286" s="223" t="s">
        <v>530</v>
      </c>
      <c r="J286" s="223" t="s">
        <v>120</v>
      </c>
      <c r="K286" s="223" t="s">
        <v>120</v>
      </c>
      <c r="L286" s="223" t="s">
        <v>120</v>
      </c>
    </row>
    <row r="287" spans="1:12" s="53" customFormat="1" ht="17.399999999999999" x14ac:dyDescent="0.3">
      <c r="A287" s="222" t="s">
        <v>145</v>
      </c>
      <c r="B287" s="221" t="s">
        <v>3828</v>
      </c>
      <c r="C287" s="310" t="s">
        <v>103</v>
      </c>
      <c r="D287" s="221" t="s">
        <v>103</v>
      </c>
      <c r="E287" s="222" t="s">
        <v>3943</v>
      </c>
      <c r="F287" s="223" t="s">
        <v>323</v>
      </c>
      <c r="G287" s="223" t="s">
        <v>530</v>
      </c>
      <c r="H287" s="223" t="s">
        <v>530</v>
      </c>
      <c r="I287" s="223" t="s">
        <v>530</v>
      </c>
      <c r="J287" s="223" t="s">
        <v>120</v>
      </c>
      <c r="K287" s="223" t="s">
        <v>120</v>
      </c>
      <c r="L287" s="223" t="s">
        <v>120</v>
      </c>
    </row>
    <row r="288" spans="1:12" s="53" customFormat="1" ht="17.399999999999999" x14ac:dyDescent="0.3">
      <c r="A288" s="222" t="s">
        <v>145</v>
      </c>
      <c r="B288" s="221" t="s">
        <v>3828</v>
      </c>
      <c r="C288" s="309" t="s">
        <v>104</v>
      </c>
      <c r="D288" s="221" t="s">
        <v>104</v>
      </c>
      <c r="E288" s="222" t="s">
        <v>3944</v>
      </c>
      <c r="F288" s="223" t="s">
        <v>323</v>
      </c>
      <c r="G288" s="223"/>
      <c r="H288" s="223"/>
      <c r="I288" s="223"/>
      <c r="J288" s="223" t="s">
        <v>120</v>
      </c>
      <c r="K288" s="223" t="s">
        <v>120</v>
      </c>
      <c r="L288" s="223" t="s">
        <v>120</v>
      </c>
    </row>
    <row r="289" spans="1:12" s="53" customFormat="1" ht="17.399999999999999" x14ac:dyDescent="0.3">
      <c r="A289" s="222" t="s">
        <v>145</v>
      </c>
      <c r="B289" s="221" t="s">
        <v>3828</v>
      </c>
      <c r="C289" s="310" t="s">
        <v>105</v>
      </c>
      <c r="D289" s="221" t="s">
        <v>105</v>
      </c>
      <c r="E289" s="222" t="s">
        <v>858</v>
      </c>
      <c r="F289" s="223" t="s">
        <v>323</v>
      </c>
      <c r="G289" s="223"/>
      <c r="H289" s="223"/>
      <c r="I289" s="223"/>
      <c r="J289" s="223" t="s">
        <v>120</v>
      </c>
      <c r="K289" s="223" t="s">
        <v>120</v>
      </c>
      <c r="L289" s="223" t="s">
        <v>120</v>
      </c>
    </row>
    <row r="290" spans="1:12" s="53" customFormat="1" ht="17.399999999999999" x14ac:dyDescent="0.3">
      <c r="A290" s="222" t="s">
        <v>145</v>
      </c>
      <c r="B290" s="221" t="s">
        <v>3828</v>
      </c>
      <c r="C290" s="309" t="s">
        <v>106</v>
      </c>
      <c r="D290" s="221" t="s">
        <v>106</v>
      </c>
      <c r="E290" s="222" t="s">
        <v>3945</v>
      </c>
      <c r="F290" s="223" t="s">
        <v>323</v>
      </c>
      <c r="G290" s="223" t="s">
        <v>530</v>
      </c>
      <c r="H290" s="223" t="s">
        <v>530</v>
      </c>
      <c r="I290" s="223" t="s">
        <v>530</v>
      </c>
      <c r="J290" s="223" t="s">
        <v>530</v>
      </c>
      <c r="K290" s="223" t="s">
        <v>530</v>
      </c>
      <c r="L290" s="223" t="s">
        <v>120</v>
      </c>
    </row>
    <row r="291" spans="1:12" s="53" customFormat="1" ht="17.399999999999999" x14ac:dyDescent="0.3">
      <c r="A291" s="222" t="s">
        <v>145</v>
      </c>
      <c r="B291" s="221" t="s">
        <v>3828</v>
      </c>
      <c r="C291" s="309" t="s">
        <v>107</v>
      </c>
      <c r="D291" s="221" t="s">
        <v>107</v>
      </c>
      <c r="E291" s="222" t="s">
        <v>3946</v>
      </c>
      <c r="F291" s="223" t="s">
        <v>323</v>
      </c>
      <c r="G291" s="223" t="s">
        <v>530</v>
      </c>
      <c r="H291" s="223" t="s">
        <v>530</v>
      </c>
      <c r="I291" s="223" t="s">
        <v>530</v>
      </c>
      <c r="J291" s="223" t="s">
        <v>530</v>
      </c>
      <c r="K291" s="223" t="s">
        <v>530</v>
      </c>
      <c r="L291" s="223" t="s">
        <v>120</v>
      </c>
    </row>
    <row r="292" spans="1:12" s="53" customFormat="1" ht="17.399999999999999" x14ac:dyDescent="0.3">
      <c r="A292" s="222" t="s">
        <v>145</v>
      </c>
      <c r="B292" s="221" t="s">
        <v>3828</v>
      </c>
      <c r="C292" s="309" t="s">
        <v>108</v>
      </c>
      <c r="D292" s="221" t="s">
        <v>108</v>
      </c>
      <c r="E292" s="222" t="s">
        <v>3947</v>
      </c>
      <c r="F292" s="223" t="s">
        <v>323</v>
      </c>
      <c r="G292" s="223" t="s">
        <v>530</v>
      </c>
      <c r="H292" s="223" t="s">
        <v>530</v>
      </c>
      <c r="I292" s="223" t="s">
        <v>530</v>
      </c>
      <c r="J292" s="223" t="s">
        <v>530</v>
      </c>
      <c r="K292" s="223" t="s">
        <v>530</v>
      </c>
      <c r="L292" s="223" t="s">
        <v>120</v>
      </c>
    </row>
    <row r="293" spans="1:12" s="53" customFormat="1" ht="17.399999999999999" x14ac:dyDescent="0.3">
      <c r="A293" s="222" t="s">
        <v>145</v>
      </c>
      <c r="B293" s="221" t="s">
        <v>3828</v>
      </c>
      <c r="C293" s="310" t="s">
        <v>109</v>
      </c>
      <c r="D293" s="221" t="s">
        <v>109</v>
      </c>
      <c r="E293" s="222" t="s">
        <v>3948</v>
      </c>
      <c r="F293" s="223" t="s">
        <v>323</v>
      </c>
      <c r="G293" s="223"/>
      <c r="H293" s="223"/>
      <c r="I293" s="223"/>
      <c r="J293" s="223" t="s">
        <v>530</v>
      </c>
      <c r="K293" s="223" t="s">
        <v>530</v>
      </c>
      <c r="L293" s="223" t="s">
        <v>120</v>
      </c>
    </row>
    <row r="294" spans="1:12" s="53" customFormat="1" ht="17.399999999999999" x14ac:dyDescent="0.3">
      <c r="A294" s="222" t="s">
        <v>145</v>
      </c>
      <c r="B294" s="221" t="s">
        <v>3828</v>
      </c>
      <c r="C294" s="310" t="s">
        <v>110</v>
      </c>
      <c r="D294" s="221" t="s">
        <v>110</v>
      </c>
      <c r="E294" s="222" t="s">
        <v>3949</v>
      </c>
      <c r="F294" s="223" t="s">
        <v>323</v>
      </c>
      <c r="G294" s="223" t="s">
        <v>120</v>
      </c>
      <c r="H294" s="223" t="s">
        <v>120</v>
      </c>
      <c r="I294" s="223" t="s">
        <v>120</v>
      </c>
      <c r="J294" s="223" t="s">
        <v>120</v>
      </c>
      <c r="K294" s="223" t="s">
        <v>120</v>
      </c>
      <c r="L294" s="223" t="s">
        <v>120</v>
      </c>
    </row>
    <row r="295" spans="1:12" s="53" customFormat="1" ht="17.399999999999999" x14ac:dyDescent="0.3">
      <c r="A295" s="222" t="s">
        <v>145</v>
      </c>
      <c r="B295" s="221" t="s">
        <v>3828</v>
      </c>
      <c r="C295" s="310" t="s">
        <v>3934</v>
      </c>
      <c r="D295" s="221" t="s">
        <v>111</v>
      </c>
      <c r="E295" s="222" t="s">
        <v>868</v>
      </c>
      <c r="F295" s="223" t="s">
        <v>323</v>
      </c>
      <c r="G295" s="223" t="s">
        <v>530</v>
      </c>
      <c r="H295" s="223" t="s">
        <v>530</v>
      </c>
      <c r="I295" s="223" t="s">
        <v>530</v>
      </c>
      <c r="J295" s="223" t="s">
        <v>120</v>
      </c>
      <c r="K295" s="223" t="s">
        <v>120</v>
      </c>
      <c r="L295" s="223" t="s">
        <v>120</v>
      </c>
    </row>
    <row r="296" spans="1:12" s="53" customFormat="1" ht="17.399999999999999" x14ac:dyDescent="0.3">
      <c r="A296" s="222" t="s">
        <v>145</v>
      </c>
      <c r="B296" s="221" t="s">
        <v>3828</v>
      </c>
      <c r="C296" s="310" t="s">
        <v>3935</v>
      </c>
      <c r="D296" s="221" t="s">
        <v>111</v>
      </c>
      <c r="E296" s="222" t="s">
        <v>869</v>
      </c>
      <c r="F296" s="223" t="s">
        <v>323</v>
      </c>
      <c r="G296" s="223" t="s">
        <v>530</v>
      </c>
      <c r="H296" s="223" t="s">
        <v>530</v>
      </c>
      <c r="I296" s="223" t="s">
        <v>530</v>
      </c>
      <c r="J296" s="223" t="s">
        <v>120</v>
      </c>
      <c r="K296" s="223" t="s">
        <v>120</v>
      </c>
      <c r="L296" s="223" t="s">
        <v>120</v>
      </c>
    </row>
    <row r="297" spans="1:12" s="53" customFormat="1" ht="17.399999999999999" x14ac:dyDescent="0.3">
      <c r="A297" s="222" t="s">
        <v>145</v>
      </c>
      <c r="B297" s="221" t="s">
        <v>3828</v>
      </c>
      <c r="C297" s="310" t="s">
        <v>3936</v>
      </c>
      <c r="D297" s="221" t="s">
        <v>111</v>
      </c>
      <c r="E297" s="222" t="s">
        <v>3933</v>
      </c>
      <c r="F297" s="223" t="s">
        <v>323</v>
      </c>
      <c r="G297" s="223" t="s">
        <v>530</v>
      </c>
      <c r="H297" s="223" t="s">
        <v>530</v>
      </c>
      <c r="I297" s="223" t="s">
        <v>530</v>
      </c>
      <c r="J297" s="223" t="s">
        <v>120</v>
      </c>
      <c r="K297" s="223" t="s">
        <v>120</v>
      </c>
      <c r="L297" s="223" t="s">
        <v>120</v>
      </c>
    </row>
    <row r="298" spans="1:12" s="53" customFormat="1" ht="17.399999999999999" x14ac:dyDescent="0.3">
      <c r="A298" s="222" t="s">
        <v>145</v>
      </c>
      <c r="B298" s="221" t="s">
        <v>3828</v>
      </c>
      <c r="C298" s="310" t="s">
        <v>3937</v>
      </c>
      <c r="D298" s="221" t="s">
        <v>111</v>
      </c>
      <c r="E298" s="222" t="s">
        <v>870</v>
      </c>
      <c r="F298" s="223" t="s">
        <v>323</v>
      </c>
      <c r="G298" s="223"/>
      <c r="H298" s="223"/>
      <c r="I298" s="223"/>
      <c r="J298" s="223" t="s">
        <v>120</v>
      </c>
      <c r="K298" s="223" t="s">
        <v>120</v>
      </c>
      <c r="L298" s="223" t="s">
        <v>120</v>
      </c>
    </row>
    <row r="299" spans="1:12" s="53" customFormat="1" ht="17.399999999999999" x14ac:dyDescent="0.3">
      <c r="A299" s="222" t="s">
        <v>145</v>
      </c>
      <c r="B299" s="221" t="s">
        <v>3828</v>
      </c>
      <c r="C299" s="310" t="s">
        <v>3938</v>
      </c>
      <c r="D299" s="221" t="s">
        <v>111</v>
      </c>
      <c r="E299" s="222" t="s">
        <v>871</v>
      </c>
      <c r="F299" s="223" t="s">
        <v>323</v>
      </c>
      <c r="G299" s="223" t="s">
        <v>530</v>
      </c>
      <c r="H299" s="223" t="s">
        <v>530</v>
      </c>
      <c r="I299" s="223" t="s">
        <v>530</v>
      </c>
      <c r="J299" s="223" t="s">
        <v>120</v>
      </c>
      <c r="K299" s="223" t="s">
        <v>120</v>
      </c>
      <c r="L299" s="223" t="s">
        <v>120</v>
      </c>
    </row>
    <row r="300" spans="1:12" s="53" customFormat="1" ht="17.399999999999999" x14ac:dyDescent="0.3">
      <c r="A300" s="222" t="s">
        <v>145</v>
      </c>
      <c r="B300" s="221" t="s">
        <v>3828</v>
      </c>
      <c r="C300" s="310" t="s">
        <v>3939</v>
      </c>
      <c r="D300" s="221" t="s">
        <v>111</v>
      </c>
      <c r="E300" s="222" t="s">
        <v>872</v>
      </c>
      <c r="F300" s="223" t="s">
        <v>323</v>
      </c>
      <c r="G300" s="223" t="s">
        <v>530</v>
      </c>
      <c r="H300" s="223" t="s">
        <v>530</v>
      </c>
      <c r="I300" s="223" t="s">
        <v>530</v>
      </c>
      <c r="J300" s="223" t="s">
        <v>120</v>
      </c>
      <c r="K300" s="223" t="s">
        <v>120</v>
      </c>
      <c r="L300" s="223" t="s">
        <v>120</v>
      </c>
    </row>
    <row r="301" spans="1:12" s="53" customFormat="1" ht="15.75" customHeight="1" x14ac:dyDescent="0.3">
      <c r="A301" s="222" t="s">
        <v>145</v>
      </c>
      <c r="B301" s="221" t="s">
        <v>3828</v>
      </c>
      <c r="C301" s="310" t="s">
        <v>3940</v>
      </c>
      <c r="D301" s="221" t="s">
        <v>111</v>
      </c>
      <c r="E301" s="222" t="s">
        <v>873</v>
      </c>
      <c r="F301" s="223" t="s">
        <v>323</v>
      </c>
      <c r="G301" s="223" t="s">
        <v>530</v>
      </c>
      <c r="H301" s="223" t="s">
        <v>530</v>
      </c>
      <c r="I301" s="223" t="s">
        <v>530</v>
      </c>
      <c r="J301" s="223" t="s">
        <v>120</v>
      </c>
      <c r="K301" s="223" t="s">
        <v>120</v>
      </c>
      <c r="L301" s="223" t="s">
        <v>120</v>
      </c>
    </row>
    <row r="302" spans="1:12" s="53" customFormat="1" ht="17.399999999999999" x14ac:dyDescent="0.3">
      <c r="A302" s="222" t="s">
        <v>145</v>
      </c>
      <c r="B302" s="221" t="s">
        <v>3828</v>
      </c>
      <c r="C302" s="309" t="s">
        <v>112</v>
      </c>
      <c r="D302" s="221" t="s">
        <v>112</v>
      </c>
      <c r="E302" s="222" t="s">
        <v>875</v>
      </c>
      <c r="F302" s="223" t="s">
        <v>323</v>
      </c>
      <c r="G302" s="223"/>
      <c r="H302" s="223"/>
      <c r="I302" s="223"/>
      <c r="J302" s="223" t="s">
        <v>530</v>
      </c>
      <c r="K302" s="223" t="s">
        <v>120</v>
      </c>
      <c r="L302" s="223" t="s">
        <v>120</v>
      </c>
    </row>
    <row r="303" spans="1:12" s="53" customFormat="1" ht="17.399999999999999" x14ac:dyDescent="0.3">
      <c r="A303" s="222" t="s">
        <v>145</v>
      </c>
      <c r="B303" s="221" t="s">
        <v>3828</v>
      </c>
      <c r="C303" s="310" t="s">
        <v>497</v>
      </c>
      <c r="D303" s="221" t="s">
        <v>497</v>
      </c>
      <c r="E303" s="222" t="s">
        <v>3950</v>
      </c>
      <c r="F303" s="223" t="s">
        <v>323</v>
      </c>
      <c r="G303" s="223"/>
      <c r="H303" s="223"/>
      <c r="I303" s="223"/>
      <c r="J303" s="223" t="s">
        <v>530</v>
      </c>
      <c r="K303" s="223" t="s">
        <v>120</v>
      </c>
      <c r="L303" s="223" t="s">
        <v>120</v>
      </c>
    </row>
    <row r="304" spans="1:12" s="53" customFormat="1" ht="17.399999999999999" x14ac:dyDescent="0.3">
      <c r="A304" s="222" t="s">
        <v>145</v>
      </c>
      <c r="B304" s="221" t="s">
        <v>3828</v>
      </c>
      <c r="C304" s="310" t="s">
        <v>1795</v>
      </c>
      <c r="D304" s="221" t="s">
        <v>113</v>
      </c>
      <c r="E304" s="222" t="s">
        <v>861</v>
      </c>
      <c r="F304" s="223" t="s">
        <v>323</v>
      </c>
      <c r="G304" s="223"/>
      <c r="H304" s="223"/>
      <c r="I304" s="223"/>
      <c r="J304" s="223" t="s">
        <v>530</v>
      </c>
      <c r="K304" s="223" t="s">
        <v>120</v>
      </c>
      <c r="L304" s="223" t="s">
        <v>120</v>
      </c>
    </row>
    <row r="305" spans="1:12" s="53" customFormat="1" ht="17.399999999999999" x14ac:dyDescent="0.3">
      <c r="A305" s="222" t="s">
        <v>145</v>
      </c>
      <c r="B305" s="221" t="s">
        <v>3828</v>
      </c>
      <c r="C305" s="310" t="s">
        <v>1796</v>
      </c>
      <c r="D305" s="221" t="s">
        <v>113</v>
      </c>
      <c r="E305" s="222" t="s">
        <v>862</v>
      </c>
      <c r="F305" s="223" t="s">
        <v>323</v>
      </c>
      <c r="G305" s="223"/>
      <c r="H305" s="223"/>
      <c r="I305" s="223"/>
      <c r="J305" s="223" t="s">
        <v>530</v>
      </c>
      <c r="K305" s="223" t="s">
        <v>120</v>
      </c>
      <c r="L305" s="223" t="s">
        <v>120</v>
      </c>
    </row>
    <row r="306" spans="1:12" s="53" customFormat="1" ht="17.399999999999999" x14ac:dyDescent="0.3">
      <c r="A306" s="222" t="s">
        <v>145</v>
      </c>
      <c r="B306" s="221" t="s">
        <v>3828</v>
      </c>
      <c r="C306" s="310" t="s">
        <v>1797</v>
      </c>
      <c r="D306" s="221" t="s">
        <v>113</v>
      </c>
      <c r="E306" s="222" t="s">
        <v>863</v>
      </c>
      <c r="F306" s="223" t="s">
        <v>323</v>
      </c>
      <c r="G306" s="223"/>
      <c r="H306" s="223"/>
      <c r="I306" s="223"/>
      <c r="J306" s="223" t="s">
        <v>530</v>
      </c>
      <c r="K306" s="223" t="s">
        <v>120</v>
      </c>
      <c r="L306" s="223" t="s">
        <v>120</v>
      </c>
    </row>
    <row r="307" spans="1:12" s="53" customFormat="1" ht="17.399999999999999" x14ac:dyDescent="0.3">
      <c r="A307" s="222" t="s">
        <v>145</v>
      </c>
      <c r="B307" s="221" t="s">
        <v>3828</v>
      </c>
      <c r="C307" s="310" t="s">
        <v>1798</v>
      </c>
      <c r="D307" s="221" t="s">
        <v>113</v>
      </c>
      <c r="E307" s="222" t="s">
        <v>864</v>
      </c>
      <c r="F307" s="223" t="s">
        <v>323</v>
      </c>
      <c r="G307" s="223"/>
      <c r="H307" s="223"/>
      <c r="I307" s="223"/>
      <c r="J307" s="223" t="s">
        <v>530</v>
      </c>
      <c r="K307" s="223" t="s">
        <v>120</v>
      </c>
      <c r="L307" s="223" t="s">
        <v>120</v>
      </c>
    </row>
    <row r="308" spans="1:12" s="53" customFormat="1" ht="17.399999999999999" x14ac:dyDescent="0.3">
      <c r="A308" s="222" t="s">
        <v>145</v>
      </c>
      <c r="B308" s="221" t="s">
        <v>3828</v>
      </c>
      <c r="C308" s="310" t="s">
        <v>1799</v>
      </c>
      <c r="D308" s="221" t="s">
        <v>113</v>
      </c>
      <c r="E308" s="222" t="s">
        <v>865</v>
      </c>
      <c r="F308" s="223" t="s">
        <v>323</v>
      </c>
      <c r="G308" s="223"/>
      <c r="H308" s="223"/>
      <c r="I308" s="223"/>
      <c r="J308" s="223" t="s">
        <v>3953</v>
      </c>
      <c r="K308" s="223" t="s">
        <v>120</v>
      </c>
      <c r="L308" s="223" t="s">
        <v>120</v>
      </c>
    </row>
    <row r="309" spans="1:12" s="53" customFormat="1" ht="17.399999999999999" x14ac:dyDescent="0.3">
      <c r="A309" s="222" t="s">
        <v>145</v>
      </c>
      <c r="B309" s="221" t="s">
        <v>3828</v>
      </c>
      <c r="C309" s="310" t="s">
        <v>1800</v>
      </c>
      <c r="D309" s="221" t="s">
        <v>113</v>
      </c>
      <c r="E309" s="222" t="s">
        <v>866</v>
      </c>
      <c r="F309" s="223" t="s">
        <v>323</v>
      </c>
      <c r="G309" s="223"/>
      <c r="H309" s="223"/>
      <c r="I309" s="223"/>
      <c r="J309" s="223" t="s">
        <v>120</v>
      </c>
      <c r="K309" s="223" t="s">
        <v>120</v>
      </c>
      <c r="L309" s="223" t="s">
        <v>120</v>
      </c>
    </row>
    <row r="310" spans="1:12" s="53" customFormat="1" ht="17.399999999999999" x14ac:dyDescent="0.3">
      <c r="A310" s="222" t="s">
        <v>145</v>
      </c>
      <c r="B310" s="221" t="s">
        <v>3828</v>
      </c>
      <c r="C310" s="309" t="s">
        <v>1801</v>
      </c>
      <c r="D310" s="221" t="s">
        <v>113</v>
      </c>
      <c r="E310" s="222" t="s">
        <v>867</v>
      </c>
      <c r="F310" s="223" t="s">
        <v>323</v>
      </c>
      <c r="G310" s="223"/>
      <c r="H310" s="223"/>
      <c r="I310" s="223"/>
      <c r="J310" s="223" t="s">
        <v>120</v>
      </c>
      <c r="K310" s="223" t="s">
        <v>120</v>
      </c>
      <c r="L310" s="223" t="s">
        <v>120</v>
      </c>
    </row>
    <row r="311" spans="1:12" s="53" customFormat="1" ht="17.399999999999999" x14ac:dyDescent="0.3">
      <c r="A311" s="222" t="s">
        <v>145</v>
      </c>
      <c r="B311" s="221" t="s">
        <v>3828</v>
      </c>
      <c r="C311" s="309" t="s">
        <v>508</v>
      </c>
      <c r="D311" s="221" t="s">
        <v>508</v>
      </c>
      <c r="E311" s="222" t="s">
        <v>3951</v>
      </c>
      <c r="F311" s="223" t="s">
        <v>323</v>
      </c>
      <c r="G311" s="223"/>
      <c r="H311" s="223"/>
      <c r="I311" s="223"/>
      <c r="J311" s="223" t="s">
        <v>530</v>
      </c>
      <c r="K311" s="223" t="s">
        <v>120</v>
      </c>
      <c r="L311" s="223" t="s">
        <v>120</v>
      </c>
    </row>
    <row r="312" spans="1:12" s="53" customFormat="1" ht="17.399999999999999" x14ac:dyDescent="0.3">
      <c r="A312" s="222" t="s">
        <v>145</v>
      </c>
      <c r="B312" s="221" t="s">
        <v>3828</v>
      </c>
      <c r="C312" s="310" t="s">
        <v>114</v>
      </c>
      <c r="D312" s="221" t="s">
        <v>114</v>
      </c>
      <c r="E312" s="222" t="s">
        <v>3952</v>
      </c>
      <c r="F312" s="223" t="s">
        <v>323</v>
      </c>
      <c r="G312" s="223"/>
      <c r="H312" s="223"/>
      <c r="I312" s="223"/>
      <c r="J312" s="223" t="s">
        <v>530</v>
      </c>
      <c r="K312" s="223" t="s">
        <v>120</v>
      </c>
      <c r="L312" s="223" t="s">
        <v>120</v>
      </c>
    </row>
    <row r="313" spans="1:12" ht="17.399999999999999" x14ac:dyDescent="0.3">
      <c r="A313" s="222" t="s">
        <v>145</v>
      </c>
      <c r="B313" s="221" t="s">
        <v>1516</v>
      </c>
      <c r="C313" s="292" t="str">
        <f>HYPERLINK("[Codebook_HIS_2013_ext_v1601.xlsx]PI01_X","PI01")</f>
        <v>PI01</v>
      </c>
      <c r="D313" s="230" t="s">
        <v>588</v>
      </c>
      <c r="E313" s="222" t="s">
        <v>464</v>
      </c>
      <c r="F313" s="223" t="s">
        <v>323</v>
      </c>
      <c r="G313" s="223" t="s">
        <v>120</v>
      </c>
      <c r="H313" s="223"/>
      <c r="I313" s="223"/>
      <c r="J313" s="223" t="s">
        <v>120</v>
      </c>
      <c r="K313" s="223" t="s">
        <v>120</v>
      </c>
      <c r="L313" s="231" t="s">
        <v>120</v>
      </c>
    </row>
    <row r="314" spans="1:12" ht="17.399999999999999" x14ac:dyDescent="0.3">
      <c r="A314" s="222" t="s">
        <v>145</v>
      </c>
      <c r="B314" s="221" t="s">
        <v>1516</v>
      </c>
      <c r="C314" s="292" t="str">
        <f>HYPERLINK("[Codebook_HIS_2013_ext_v1601.xlsx]PI01_1_X","PI01_1")</f>
        <v>PI01_1</v>
      </c>
      <c r="D314" s="230" t="s">
        <v>588</v>
      </c>
      <c r="E314" s="222" t="s">
        <v>464</v>
      </c>
      <c r="F314" s="223" t="s">
        <v>323</v>
      </c>
      <c r="G314" s="223" t="s">
        <v>120</v>
      </c>
      <c r="H314" s="223"/>
      <c r="I314" s="223"/>
      <c r="J314" s="223" t="s">
        <v>120</v>
      </c>
      <c r="K314" s="223" t="s">
        <v>120</v>
      </c>
      <c r="L314" s="231" t="s">
        <v>120</v>
      </c>
    </row>
    <row r="315" spans="1:12" ht="17.399999999999999" x14ac:dyDescent="0.3">
      <c r="A315" s="222" t="s">
        <v>145</v>
      </c>
      <c r="B315" s="221" t="s">
        <v>1516</v>
      </c>
      <c r="C315" s="292" t="str">
        <f>HYPERLINK("[Codebook_HIS_2013_ext_v1601.xlsx]PI01_2_X","PI01_2")</f>
        <v>PI01_2</v>
      </c>
      <c r="D315" s="230" t="s">
        <v>588</v>
      </c>
      <c r="E315" s="222" t="s">
        <v>476</v>
      </c>
      <c r="F315" s="223" t="s">
        <v>323</v>
      </c>
      <c r="G315" s="223" t="s">
        <v>120</v>
      </c>
      <c r="H315" s="223"/>
      <c r="I315" s="223"/>
      <c r="J315" s="223" t="s">
        <v>120</v>
      </c>
      <c r="K315" s="223" t="s">
        <v>120</v>
      </c>
      <c r="L315" s="231" t="s">
        <v>120</v>
      </c>
    </row>
    <row r="316" spans="1:12" ht="17.399999999999999" x14ac:dyDescent="0.3">
      <c r="A316" s="222" t="s">
        <v>145</v>
      </c>
      <c r="B316" s="221" t="s">
        <v>1516</v>
      </c>
      <c r="C316" s="292" t="str">
        <f>HYPERLINK("[Codebook_HIS_2013_ext_v1601.xlsx]PI02_X","PI02")</f>
        <v>PI02</v>
      </c>
      <c r="D316" s="230" t="s">
        <v>589</v>
      </c>
      <c r="E316" s="222" t="s">
        <v>477</v>
      </c>
      <c r="F316" s="223" t="s">
        <v>323</v>
      </c>
      <c r="G316" s="223" t="s">
        <v>120</v>
      </c>
      <c r="H316" s="223"/>
      <c r="I316" s="223"/>
      <c r="J316" s="223" t="s">
        <v>120</v>
      </c>
      <c r="K316" s="223" t="s">
        <v>120</v>
      </c>
      <c r="L316" s="231" t="s">
        <v>120</v>
      </c>
    </row>
    <row r="317" spans="1:12" ht="17.399999999999999" x14ac:dyDescent="0.3">
      <c r="A317" s="222" t="s">
        <v>145</v>
      </c>
      <c r="B317" s="221" t="s">
        <v>1516</v>
      </c>
      <c r="C317" s="292" t="str">
        <f>HYPERLINK("[Codebook_HIS_2013_ext_v1601.xlsx]PI02_1_X","PI02_1")</f>
        <v>PI02_1</v>
      </c>
      <c r="D317" s="230" t="s">
        <v>589</v>
      </c>
      <c r="E317" s="222" t="s">
        <v>477</v>
      </c>
      <c r="F317" s="223" t="s">
        <v>323</v>
      </c>
      <c r="G317" s="223" t="s">
        <v>120</v>
      </c>
      <c r="H317" s="223"/>
      <c r="I317" s="223"/>
      <c r="J317" s="223" t="s">
        <v>120</v>
      </c>
      <c r="K317" s="223" t="s">
        <v>120</v>
      </c>
      <c r="L317" s="231" t="s">
        <v>120</v>
      </c>
    </row>
    <row r="318" spans="1:12" ht="17.399999999999999" x14ac:dyDescent="0.3">
      <c r="A318" s="222" t="s">
        <v>145</v>
      </c>
      <c r="B318" s="221" t="s">
        <v>1516</v>
      </c>
      <c r="C318" s="292" t="str">
        <f>HYPERLINK("[Codebook_HIS_2013_ext_v1601.xlsx]PI02_2_X","PI02_2")</f>
        <v>PI02_2</v>
      </c>
      <c r="D318" s="230" t="s">
        <v>589</v>
      </c>
      <c r="E318" s="222" t="s">
        <v>1517</v>
      </c>
      <c r="F318" s="223" t="s">
        <v>323</v>
      </c>
      <c r="G318" s="223" t="s">
        <v>120</v>
      </c>
      <c r="H318" s="223"/>
      <c r="I318" s="223"/>
      <c r="J318" s="223" t="s">
        <v>120</v>
      </c>
      <c r="K318" s="223" t="s">
        <v>120</v>
      </c>
      <c r="L318" s="231" t="s">
        <v>120</v>
      </c>
    </row>
    <row r="319" spans="1:12" ht="17.399999999999999" x14ac:dyDescent="0.3">
      <c r="A319" s="222" t="s">
        <v>145</v>
      </c>
      <c r="B319" s="221" t="s">
        <v>1516</v>
      </c>
      <c r="C319" s="292" t="str">
        <f>HYPERLINK("[Codebook_HIS_2013_ext_v1601.xlsx]PI_1_X","PI_1")</f>
        <v>PI_1</v>
      </c>
      <c r="D319" s="230" t="s">
        <v>474</v>
      </c>
      <c r="E319" s="232" t="s">
        <v>475</v>
      </c>
      <c r="F319" s="223" t="s">
        <v>323</v>
      </c>
      <c r="G319" s="223" t="s">
        <v>120</v>
      </c>
      <c r="H319" s="223"/>
      <c r="I319" s="223"/>
      <c r="J319" s="223" t="s">
        <v>120</v>
      </c>
      <c r="K319" s="223" t="s">
        <v>120</v>
      </c>
      <c r="L319" s="231" t="s">
        <v>120</v>
      </c>
    </row>
    <row r="320" spans="1:12" ht="17.399999999999999" x14ac:dyDescent="0.3">
      <c r="A320" s="225" t="s">
        <v>145</v>
      </c>
      <c r="B320" s="227" t="s">
        <v>148</v>
      </c>
      <c r="C320" s="293" t="str">
        <f>HYPERLINK("[Codebook_HIS_2013_ext_v1601.xlsx]QL01_X","QL01")</f>
        <v>QL01</v>
      </c>
      <c r="D320" s="210" t="s">
        <v>153</v>
      </c>
      <c r="E320" s="225" t="s">
        <v>165</v>
      </c>
      <c r="F320" s="226" t="s">
        <v>323</v>
      </c>
      <c r="G320" s="226"/>
      <c r="H320" s="226"/>
      <c r="I320" s="226"/>
      <c r="J320" s="226"/>
      <c r="K320" s="226" t="s">
        <v>120</v>
      </c>
      <c r="L320" s="223" t="s">
        <v>120</v>
      </c>
    </row>
    <row r="321" spans="1:12" ht="17.399999999999999" x14ac:dyDescent="0.3">
      <c r="A321" s="225" t="s">
        <v>145</v>
      </c>
      <c r="B321" s="227" t="s">
        <v>148</v>
      </c>
      <c r="C321" s="293" t="str">
        <f>HYPERLINK("[Codebook_HIS_2013_ext_v1601.xlsx]QL01_1_X","QL01_1")</f>
        <v>QL01_1</v>
      </c>
      <c r="D321" s="210" t="s">
        <v>153</v>
      </c>
      <c r="E321" s="225" t="s">
        <v>159</v>
      </c>
      <c r="F321" s="226" t="s">
        <v>323</v>
      </c>
      <c r="G321" s="226"/>
      <c r="H321" s="226"/>
      <c r="I321" s="226"/>
      <c r="J321" s="226"/>
      <c r="K321" s="226" t="s">
        <v>120</v>
      </c>
      <c r="L321" s="226" t="s">
        <v>120</v>
      </c>
    </row>
    <row r="322" spans="1:12" ht="17.399999999999999" x14ac:dyDescent="0.3">
      <c r="A322" s="225" t="s">
        <v>145</v>
      </c>
      <c r="B322" s="227" t="s">
        <v>148</v>
      </c>
      <c r="C322" s="293" t="str">
        <f>HYPERLINK("[Codebook_HIS_2013_ext_v1601.xlsx]QL02_X","QL02")</f>
        <v>QL02</v>
      </c>
      <c r="D322" s="210" t="s">
        <v>154</v>
      </c>
      <c r="E322" s="225" t="s">
        <v>166</v>
      </c>
      <c r="F322" s="226" t="s">
        <v>323</v>
      </c>
      <c r="G322" s="226"/>
      <c r="H322" s="226"/>
      <c r="I322" s="226"/>
      <c r="J322" s="226"/>
      <c r="K322" s="226" t="s">
        <v>120</v>
      </c>
      <c r="L322" s="226" t="s">
        <v>120</v>
      </c>
    </row>
    <row r="323" spans="1:12" ht="17.399999999999999" x14ac:dyDescent="0.3">
      <c r="A323" s="225" t="s">
        <v>145</v>
      </c>
      <c r="B323" s="227" t="s">
        <v>148</v>
      </c>
      <c r="C323" s="293" t="str">
        <f>HYPERLINK("[Codebook_HIS_2013_ext_v1601.xlsx]QL02_1_X","QL02_1")</f>
        <v>QL02_1</v>
      </c>
      <c r="D323" s="210" t="s">
        <v>154</v>
      </c>
      <c r="E323" s="225" t="s">
        <v>160</v>
      </c>
      <c r="F323" s="226" t="s">
        <v>323</v>
      </c>
      <c r="G323" s="226"/>
      <c r="H323" s="226"/>
      <c r="I323" s="226"/>
      <c r="J323" s="226"/>
      <c r="K323" s="226" t="s">
        <v>120</v>
      </c>
      <c r="L323" s="226" t="s">
        <v>120</v>
      </c>
    </row>
    <row r="324" spans="1:12" ht="17.399999999999999" x14ac:dyDescent="0.3">
      <c r="A324" s="225" t="s">
        <v>145</v>
      </c>
      <c r="B324" s="227" t="s">
        <v>148</v>
      </c>
      <c r="C324" s="293" t="str">
        <f>HYPERLINK("[Codebook_HIS_2013_ext_v1601.xlsx]QL03_X","QL03")</f>
        <v>QL03</v>
      </c>
      <c r="D324" s="210" t="s">
        <v>155</v>
      </c>
      <c r="E324" s="225" t="s">
        <v>167</v>
      </c>
      <c r="F324" s="226" t="s">
        <v>323</v>
      </c>
      <c r="G324" s="226"/>
      <c r="H324" s="226"/>
      <c r="I324" s="226"/>
      <c r="J324" s="226"/>
      <c r="K324" s="226" t="s">
        <v>120</v>
      </c>
      <c r="L324" s="226" t="s">
        <v>120</v>
      </c>
    </row>
    <row r="325" spans="1:12" ht="17.399999999999999" x14ac:dyDescent="0.3">
      <c r="A325" s="225" t="s">
        <v>145</v>
      </c>
      <c r="B325" s="227" t="s">
        <v>148</v>
      </c>
      <c r="C325" s="293" t="str">
        <f>HYPERLINK("[Codebook_HIS_2013_ext_v1601.xlsx]QL03_1_X","QL03_1")</f>
        <v>QL03_1</v>
      </c>
      <c r="D325" s="210" t="s">
        <v>155</v>
      </c>
      <c r="E325" s="225" t="s">
        <v>161</v>
      </c>
      <c r="F325" s="226" t="s">
        <v>323</v>
      </c>
      <c r="G325" s="226"/>
      <c r="H325" s="226"/>
      <c r="I325" s="226"/>
      <c r="J325" s="226"/>
      <c r="K325" s="226" t="s">
        <v>120</v>
      </c>
      <c r="L325" s="226" t="s">
        <v>120</v>
      </c>
    </row>
    <row r="326" spans="1:12" ht="17.399999999999999" x14ac:dyDescent="0.3">
      <c r="A326" s="225" t="s">
        <v>145</v>
      </c>
      <c r="B326" s="227" t="s">
        <v>148</v>
      </c>
      <c r="C326" s="293" t="str">
        <f>HYPERLINK("[Codebook_HIS_2013_ext_v1601.xlsx]QL04_X","QL04")</f>
        <v>QL04</v>
      </c>
      <c r="D326" s="210" t="s">
        <v>156</v>
      </c>
      <c r="E326" s="225" t="s">
        <v>168</v>
      </c>
      <c r="F326" s="226" t="s">
        <v>323</v>
      </c>
      <c r="G326" s="226"/>
      <c r="H326" s="226"/>
      <c r="I326" s="226"/>
      <c r="J326" s="226"/>
      <c r="K326" s="226" t="s">
        <v>120</v>
      </c>
      <c r="L326" s="226" t="s">
        <v>120</v>
      </c>
    </row>
    <row r="327" spans="1:12" ht="17.399999999999999" x14ac:dyDescent="0.3">
      <c r="A327" s="225" t="s">
        <v>145</v>
      </c>
      <c r="B327" s="227" t="s">
        <v>148</v>
      </c>
      <c r="C327" s="293" t="str">
        <f>HYPERLINK("[Codebook_HIS_2013_ext_v1601.xlsx]QL04_1_X","QL04_1")</f>
        <v>QL04_1</v>
      </c>
      <c r="D327" s="210" t="s">
        <v>156</v>
      </c>
      <c r="E327" s="225" t="s">
        <v>162</v>
      </c>
      <c r="F327" s="226" t="s">
        <v>323</v>
      </c>
      <c r="G327" s="226"/>
      <c r="H327" s="226"/>
      <c r="I327" s="226"/>
      <c r="J327" s="226"/>
      <c r="K327" s="226" t="s">
        <v>120</v>
      </c>
      <c r="L327" s="226" t="s">
        <v>120</v>
      </c>
    </row>
    <row r="328" spans="1:12" ht="17.399999999999999" x14ac:dyDescent="0.3">
      <c r="A328" s="225" t="s">
        <v>145</v>
      </c>
      <c r="B328" s="227" t="s">
        <v>148</v>
      </c>
      <c r="C328" s="293" t="str">
        <f>HYPERLINK("[Codebook_HIS_2013_ext_v1601.xlsx]QL05_X","QL05")</f>
        <v>QL05</v>
      </c>
      <c r="D328" s="210" t="s">
        <v>157</v>
      </c>
      <c r="E328" s="225" t="s">
        <v>169</v>
      </c>
      <c r="F328" s="226" t="s">
        <v>323</v>
      </c>
      <c r="G328" s="226"/>
      <c r="H328" s="226"/>
      <c r="I328" s="226"/>
      <c r="J328" s="226"/>
      <c r="K328" s="226" t="s">
        <v>120</v>
      </c>
      <c r="L328" s="226" t="s">
        <v>120</v>
      </c>
    </row>
    <row r="329" spans="1:12" ht="17.399999999999999" x14ac:dyDescent="0.3">
      <c r="A329" s="225" t="s">
        <v>145</v>
      </c>
      <c r="B329" s="227" t="s">
        <v>148</v>
      </c>
      <c r="C329" s="293" t="str">
        <f>HYPERLINK("[Codebook_HIS_2013_ext_v1601.xlsx]QL05_1_X","QL05_1")</f>
        <v>QL05_1</v>
      </c>
      <c r="D329" s="210" t="s">
        <v>157</v>
      </c>
      <c r="E329" s="225" t="s">
        <v>163</v>
      </c>
      <c r="F329" s="226" t="s">
        <v>323</v>
      </c>
      <c r="G329" s="226"/>
      <c r="H329" s="226"/>
      <c r="I329" s="226"/>
      <c r="J329" s="226"/>
      <c r="K329" s="226" t="s">
        <v>120</v>
      </c>
      <c r="L329" s="226" t="s">
        <v>120</v>
      </c>
    </row>
    <row r="330" spans="1:12" ht="17.399999999999999" x14ac:dyDescent="0.3">
      <c r="A330" s="225" t="s">
        <v>145</v>
      </c>
      <c r="B330" s="227" t="s">
        <v>148</v>
      </c>
      <c r="C330" s="293" t="str">
        <f>HYPERLINK("[Codebook_HIS_2013_ext_v1601.xlsx]QL_1_X","QL_1")</f>
        <v>QL_1</v>
      </c>
      <c r="D330" s="210" t="s">
        <v>158</v>
      </c>
      <c r="E330" s="225" t="s">
        <v>164</v>
      </c>
      <c r="F330" s="226" t="s">
        <v>323</v>
      </c>
      <c r="G330" s="226"/>
      <c r="H330" s="226"/>
      <c r="I330" s="226"/>
      <c r="J330" s="226"/>
      <c r="K330" s="226" t="s">
        <v>120</v>
      </c>
      <c r="L330" s="226" t="s">
        <v>120</v>
      </c>
    </row>
    <row r="331" spans="1:12" ht="17.399999999999999" x14ac:dyDescent="0.3">
      <c r="A331" s="225" t="s">
        <v>145</v>
      </c>
      <c r="B331" s="227" t="s">
        <v>148</v>
      </c>
      <c r="C331" s="293" t="str">
        <f>HYPERLINK("[Codebook_HIS_2013_ext_v1601.xlsx]QL_2_X","QL_2")</f>
        <v>QL_2</v>
      </c>
      <c r="D331" s="210" t="s">
        <v>158</v>
      </c>
      <c r="E331" s="225" t="s">
        <v>202</v>
      </c>
      <c r="F331" s="226" t="s">
        <v>323</v>
      </c>
      <c r="G331" s="226"/>
      <c r="H331" s="226"/>
      <c r="I331" s="226"/>
      <c r="J331" s="226"/>
      <c r="K331" s="226" t="s">
        <v>120</v>
      </c>
      <c r="L331" s="226" t="s">
        <v>120</v>
      </c>
    </row>
    <row r="332" spans="1:12" ht="17.399999999999999" x14ac:dyDescent="0.3">
      <c r="A332" s="222" t="s">
        <v>145</v>
      </c>
      <c r="B332" s="221" t="s">
        <v>149</v>
      </c>
      <c r="C332" s="292" t="s">
        <v>4005</v>
      </c>
      <c r="D332" s="221" t="s">
        <v>4005</v>
      </c>
      <c r="E332" s="222" t="s">
        <v>1770</v>
      </c>
      <c r="F332" s="223" t="s">
        <v>323</v>
      </c>
      <c r="G332" s="223"/>
      <c r="H332" s="223"/>
      <c r="I332" s="223"/>
      <c r="J332" s="223" t="s">
        <v>120</v>
      </c>
      <c r="K332" s="220" t="s">
        <v>120</v>
      </c>
      <c r="L332" s="223" t="s">
        <v>120</v>
      </c>
    </row>
    <row r="333" spans="1:12" ht="17.399999999999999" x14ac:dyDescent="0.3">
      <c r="A333" s="222" t="s">
        <v>145</v>
      </c>
      <c r="B333" s="221" t="s">
        <v>149</v>
      </c>
      <c r="C333" s="292" t="s">
        <v>4006</v>
      </c>
      <c r="D333" s="221" t="s">
        <v>4006</v>
      </c>
      <c r="E333" s="222" t="s">
        <v>1140</v>
      </c>
      <c r="F333" s="223" t="s">
        <v>323</v>
      </c>
      <c r="G333" s="223"/>
      <c r="H333" s="223"/>
      <c r="I333" s="223"/>
      <c r="J333" s="223" t="s">
        <v>120</v>
      </c>
      <c r="K333" s="220" t="s">
        <v>120</v>
      </c>
      <c r="L333" s="223" t="s">
        <v>120</v>
      </c>
    </row>
    <row r="334" spans="1:12" ht="17.399999999999999" x14ac:dyDescent="0.3">
      <c r="A334" s="222" t="s">
        <v>145</v>
      </c>
      <c r="B334" s="221" t="s">
        <v>149</v>
      </c>
      <c r="C334" s="292" t="s">
        <v>4007</v>
      </c>
      <c r="D334" s="221" t="s">
        <v>4010</v>
      </c>
      <c r="E334" s="222" t="s">
        <v>1720</v>
      </c>
      <c r="F334" s="223" t="s">
        <v>323</v>
      </c>
      <c r="G334" s="223"/>
      <c r="H334" s="223"/>
      <c r="I334" s="223"/>
      <c r="J334" s="223"/>
      <c r="K334" s="220" t="s">
        <v>120</v>
      </c>
      <c r="L334" s="223" t="s">
        <v>120</v>
      </c>
    </row>
    <row r="335" spans="1:12" ht="17.399999999999999" x14ac:dyDescent="0.3">
      <c r="A335" s="222" t="s">
        <v>145</v>
      </c>
      <c r="B335" s="221" t="s">
        <v>149</v>
      </c>
      <c r="C335" s="292" t="s">
        <v>4008</v>
      </c>
      <c r="D335" s="221" t="s">
        <v>4011</v>
      </c>
      <c r="E335" s="222" t="s">
        <v>1721</v>
      </c>
      <c r="F335" s="223" t="s">
        <v>323</v>
      </c>
      <c r="G335" s="223"/>
      <c r="H335" s="223"/>
      <c r="I335" s="223"/>
      <c r="J335" s="223"/>
      <c r="K335" s="223" t="s">
        <v>120</v>
      </c>
      <c r="L335" s="223" t="s">
        <v>120</v>
      </c>
    </row>
    <row r="336" spans="1:12" ht="17.399999999999999" x14ac:dyDescent="0.3">
      <c r="A336" s="222" t="s">
        <v>145</v>
      </c>
      <c r="B336" s="221" t="s">
        <v>149</v>
      </c>
      <c r="C336" s="292" t="s">
        <v>4009</v>
      </c>
      <c r="D336" s="221" t="s">
        <v>4011</v>
      </c>
      <c r="E336" s="222" t="s">
        <v>4012</v>
      </c>
      <c r="F336" s="223" t="s">
        <v>323</v>
      </c>
      <c r="G336" s="223"/>
      <c r="H336" s="223"/>
      <c r="I336" s="223"/>
      <c r="J336" s="223"/>
      <c r="K336" s="223" t="s">
        <v>120</v>
      </c>
      <c r="L336" s="223" t="s">
        <v>120</v>
      </c>
    </row>
    <row r="337" spans="1:12" ht="17.399999999999999" x14ac:dyDescent="0.3">
      <c r="A337" s="222" t="s">
        <v>145</v>
      </c>
      <c r="B337" s="221" t="s">
        <v>3729</v>
      </c>
      <c r="C337" s="292" t="str">
        <f>HYPERLINK("[Codebook_HIS_2013_ext_v1601.xlsx]DH1_X","DH01")</f>
        <v>DH01</v>
      </c>
      <c r="D337" s="250" t="s">
        <v>3832</v>
      </c>
      <c r="E337" s="229" t="s">
        <v>3833</v>
      </c>
      <c r="F337" s="223" t="s">
        <v>323</v>
      </c>
      <c r="G337" s="223"/>
      <c r="H337" s="223" t="s">
        <v>120</v>
      </c>
      <c r="I337" s="223" t="s">
        <v>120</v>
      </c>
      <c r="J337" s="223" t="s">
        <v>120</v>
      </c>
      <c r="K337" s="223" t="s">
        <v>120</v>
      </c>
      <c r="L337" s="223" t="s">
        <v>120</v>
      </c>
    </row>
    <row r="338" spans="1:12" ht="17.399999999999999" x14ac:dyDescent="0.3">
      <c r="A338" s="222" t="s">
        <v>145</v>
      </c>
      <c r="B338" s="221" t="s">
        <v>3729</v>
      </c>
      <c r="C338" s="292" t="str">
        <f>HYPERLINK("[Codebook_HIS_2013_ext_v1601.xlsx]DH1_X","DH02")</f>
        <v>DH02</v>
      </c>
      <c r="D338" s="250" t="s">
        <v>3834</v>
      </c>
      <c r="E338" s="229" t="s">
        <v>3835</v>
      </c>
      <c r="F338" s="223" t="s">
        <v>323</v>
      </c>
      <c r="G338" s="223"/>
      <c r="H338" s="223"/>
      <c r="I338" s="223" t="s">
        <v>120</v>
      </c>
      <c r="J338" s="223" t="s">
        <v>120</v>
      </c>
      <c r="K338" s="223" t="s">
        <v>120</v>
      </c>
      <c r="L338" s="223" t="s">
        <v>120</v>
      </c>
    </row>
    <row r="339" spans="1:12" ht="17.399999999999999" x14ac:dyDescent="0.3">
      <c r="A339" s="222" t="s">
        <v>145</v>
      </c>
      <c r="B339" s="221" t="s">
        <v>3729</v>
      </c>
      <c r="C339" s="292" t="str">
        <f>HYPERLINK("[Codebook_HIS_2013_ext_v1601.xlsx]DH1_X","DH03")</f>
        <v>DH03</v>
      </c>
      <c r="D339" s="250" t="s">
        <v>3836</v>
      </c>
      <c r="E339" s="229" t="s">
        <v>3837</v>
      </c>
      <c r="F339" s="223" t="s">
        <v>323</v>
      </c>
      <c r="G339" s="223"/>
      <c r="H339" s="223"/>
      <c r="I339" s="223" t="s">
        <v>120</v>
      </c>
      <c r="J339" s="223" t="s">
        <v>120</v>
      </c>
      <c r="K339" s="223" t="s">
        <v>120</v>
      </c>
      <c r="L339" s="223" t="s">
        <v>120</v>
      </c>
    </row>
    <row r="340" spans="1:12" ht="17.399999999999999" x14ac:dyDescent="0.3">
      <c r="A340" s="222" t="s">
        <v>145</v>
      </c>
      <c r="B340" s="221" t="s">
        <v>3729</v>
      </c>
      <c r="C340" s="292" t="str">
        <f>HYPERLINK("[Codebook_HIS_2013_ext_v1601.xlsx]DH1_X","DH04")</f>
        <v>DH04</v>
      </c>
      <c r="D340" s="250" t="s">
        <v>3838</v>
      </c>
      <c r="E340" s="229" t="s">
        <v>3839</v>
      </c>
      <c r="F340" s="223" t="s">
        <v>323</v>
      </c>
      <c r="G340" s="223"/>
      <c r="H340" s="223"/>
      <c r="I340" s="223" t="s">
        <v>120</v>
      </c>
      <c r="J340" s="223" t="s">
        <v>120</v>
      </c>
      <c r="K340" s="223" t="s">
        <v>120</v>
      </c>
      <c r="L340" s="223" t="s">
        <v>120</v>
      </c>
    </row>
    <row r="341" spans="1:12" ht="17.399999999999999" x14ac:dyDescent="0.3">
      <c r="A341" s="222" t="s">
        <v>145</v>
      </c>
      <c r="B341" s="221" t="s">
        <v>3729</v>
      </c>
      <c r="C341" s="292" t="str">
        <f>HYPERLINK("[Codebook_HIS_2013_ext_v1601.xlsx]DH1_X","DH05")</f>
        <v>DH05</v>
      </c>
      <c r="D341" s="250" t="s">
        <v>3840</v>
      </c>
      <c r="E341" s="229" t="s">
        <v>373</v>
      </c>
      <c r="F341" s="223" t="s">
        <v>323</v>
      </c>
      <c r="G341" s="223"/>
      <c r="H341" s="223"/>
      <c r="I341" s="223" t="s">
        <v>120</v>
      </c>
      <c r="J341" s="223" t="s">
        <v>120</v>
      </c>
      <c r="K341" s="223" t="s">
        <v>120</v>
      </c>
      <c r="L341" s="223" t="s">
        <v>120</v>
      </c>
    </row>
    <row r="342" spans="1:12" ht="17.399999999999999" x14ac:dyDescent="0.3">
      <c r="A342" s="222" t="s">
        <v>145</v>
      </c>
      <c r="B342" s="221" t="s">
        <v>3729</v>
      </c>
      <c r="C342" s="292" t="str">
        <f>HYPERLINK("[Codebook_HIS_2013_ext_v1601.xlsx]DH1_X","DH06")</f>
        <v>DH06</v>
      </c>
      <c r="D342" s="250" t="s">
        <v>3841</v>
      </c>
      <c r="E342" s="229" t="s">
        <v>3842</v>
      </c>
      <c r="F342" s="223" t="s">
        <v>323</v>
      </c>
      <c r="G342" s="223"/>
      <c r="H342" s="223"/>
      <c r="I342" s="223"/>
      <c r="J342" s="223"/>
      <c r="K342" s="223"/>
      <c r="L342" s="223" t="s">
        <v>120</v>
      </c>
    </row>
    <row r="343" spans="1:12" ht="17.399999999999999" x14ac:dyDescent="0.3">
      <c r="A343" s="222" t="s">
        <v>145</v>
      </c>
      <c r="B343" s="221" t="s">
        <v>3729</v>
      </c>
      <c r="C343" s="292" t="str">
        <f>HYPERLINK("[Codebook_HIS_2013_ext_v1601.xlsx]DH1_X","DH0701")</f>
        <v>DH0701</v>
      </c>
      <c r="D343" s="250" t="s">
        <v>3843</v>
      </c>
      <c r="E343" s="229" t="s">
        <v>3846</v>
      </c>
      <c r="F343" s="223" t="s">
        <v>323</v>
      </c>
      <c r="G343" s="223"/>
      <c r="H343" s="223"/>
      <c r="I343" s="223"/>
      <c r="J343" s="223"/>
      <c r="K343" s="223"/>
      <c r="L343" s="223" t="s">
        <v>120</v>
      </c>
    </row>
    <row r="344" spans="1:12" ht="17.399999999999999" x14ac:dyDescent="0.3">
      <c r="A344" s="222" t="s">
        <v>145</v>
      </c>
      <c r="B344" s="221" t="s">
        <v>3729</v>
      </c>
      <c r="C344" s="292" t="str">
        <f>HYPERLINK("[Codebook_HIS_2013_ext_v1601.xlsx]DH1_X","DH0702")</f>
        <v>DH0702</v>
      </c>
      <c r="D344" s="250" t="s">
        <v>3844</v>
      </c>
      <c r="E344" s="229" t="s">
        <v>3845</v>
      </c>
      <c r="F344" s="223" t="s">
        <v>323</v>
      </c>
      <c r="G344" s="223"/>
      <c r="H344" s="223"/>
      <c r="I344" s="223"/>
      <c r="J344" s="223"/>
      <c r="K344" s="223"/>
      <c r="L344" s="223" t="s">
        <v>120</v>
      </c>
    </row>
    <row r="345" spans="1:12" ht="17.399999999999999" x14ac:dyDescent="0.3">
      <c r="A345" s="222" t="s">
        <v>145</v>
      </c>
      <c r="B345" s="221" t="s">
        <v>3729</v>
      </c>
      <c r="C345" s="292" t="str">
        <f>HYPERLINK("[Codebook_HIS_2013_ext_v1601.xlsx]DH1_X","DH0703")</f>
        <v>DH0703</v>
      </c>
      <c r="D345" s="250" t="s">
        <v>3847</v>
      </c>
      <c r="E345" s="229" t="s">
        <v>3848</v>
      </c>
      <c r="F345" s="223" t="s">
        <v>323</v>
      </c>
      <c r="G345" s="223"/>
      <c r="H345" s="223"/>
      <c r="I345" s="223"/>
      <c r="J345" s="223"/>
      <c r="K345" s="223"/>
      <c r="L345" s="223" t="s">
        <v>120</v>
      </c>
    </row>
    <row r="346" spans="1:12" ht="17.399999999999999" x14ac:dyDescent="0.3">
      <c r="A346" s="222" t="s">
        <v>145</v>
      </c>
      <c r="B346" s="221" t="s">
        <v>3729</v>
      </c>
      <c r="C346" s="292" t="str">
        <f>HYPERLINK("[Codebook_HIS_2013_ext_v1601.xlsx]DH1_X","DH0704")</f>
        <v>DH0704</v>
      </c>
      <c r="D346" s="250" t="s">
        <v>3849</v>
      </c>
      <c r="E346" s="229" t="s">
        <v>3850</v>
      </c>
      <c r="F346" s="223" t="s">
        <v>323</v>
      </c>
      <c r="G346" s="223"/>
      <c r="H346" s="223"/>
      <c r="I346" s="223"/>
      <c r="J346" s="223"/>
      <c r="K346" s="223"/>
      <c r="L346" s="223" t="s">
        <v>120</v>
      </c>
    </row>
    <row r="347" spans="1:12" ht="17.399999999999999" x14ac:dyDescent="0.3">
      <c r="A347" s="222" t="s">
        <v>145</v>
      </c>
      <c r="B347" s="221" t="s">
        <v>3729</v>
      </c>
      <c r="C347" s="292" t="str">
        <f>HYPERLINK("[Codebook_HIS_2013_ext_v1601.xlsx]DH1_X","DH0801")</f>
        <v>DH0801</v>
      </c>
      <c r="D347" s="250" t="s">
        <v>3851</v>
      </c>
      <c r="E347" s="229" t="s">
        <v>3852</v>
      </c>
      <c r="F347" s="223" t="s">
        <v>323</v>
      </c>
      <c r="G347" s="223"/>
      <c r="H347" s="223"/>
      <c r="I347" s="223"/>
      <c r="J347" s="223"/>
      <c r="K347" s="223"/>
      <c r="L347" s="223" t="s">
        <v>120</v>
      </c>
    </row>
    <row r="348" spans="1:12" ht="17.399999999999999" x14ac:dyDescent="0.3">
      <c r="A348" s="222" t="s">
        <v>145</v>
      </c>
      <c r="B348" s="221" t="s">
        <v>3729</v>
      </c>
      <c r="C348" s="292" t="str">
        <f>HYPERLINK("[Codebook_HIS_2013_ext_v1601.xlsx]DH1_X","DH0802")</f>
        <v>DH0802</v>
      </c>
      <c r="D348" s="250" t="s">
        <v>3853</v>
      </c>
      <c r="E348" s="229" t="s">
        <v>3854</v>
      </c>
      <c r="F348" s="223" t="s">
        <v>323</v>
      </c>
      <c r="G348" s="223"/>
      <c r="H348" s="223"/>
      <c r="I348" s="223"/>
      <c r="J348" s="223"/>
      <c r="K348" s="223"/>
      <c r="L348" s="223" t="s">
        <v>120</v>
      </c>
    </row>
    <row r="349" spans="1:12" ht="17.399999999999999" x14ac:dyDescent="0.3">
      <c r="A349" s="222" t="s">
        <v>145</v>
      </c>
      <c r="B349" s="221" t="s">
        <v>3729</v>
      </c>
      <c r="C349" s="292" t="str">
        <f>HYPERLINK("[Codebook_HIS_2013_ext_v1601.xlsx]DH1_X","DH0803")</f>
        <v>DH0803</v>
      </c>
      <c r="D349" s="250" t="s">
        <v>3855</v>
      </c>
      <c r="E349" s="229" t="s">
        <v>3856</v>
      </c>
      <c r="F349" s="223" t="s">
        <v>323</v>
      </c>
      <c r="G349" s="223"/>
      <c r="H349" s="223"/>
      <c r="I349" s="223"/>
      <c r="J349" s="223"/>
      <c r="K349" s="223"/>
      <c r="L349" s="223" t="s">
        <v>120</v>
      </c>
    </row>
    <row r="350" spans="1:12" ht="17.399999999999999" x14ac:dyDescent="0.3">
      <c r="A350" s="222" t="s">
        <v>145</v>
      </c>
      <c r="B350" s="221" t="s">
        <v>3729</v>
      </c>
      <c r="C350" s="292" t="str">
        <f>HYPERLINK("[Codebook_HIS_2013_ext_v1601.xlsx]DH1_X","DH0804")</f>
        <v>DH0804</v>
      </c>
      <c r="D350" s="250" t="s">
        <v>3857</v>
      </c>
      <c r="E350" s="229" t="s">
        <v>3858</v>
      </c>
      <c r="F350" s="223" t="s">
        <v>323</v>
      </c>
      <c r="G350" s="223"/>
      <c r="H350" s="223"/>
      <c r="I350" s="223"/>
      <c r="J350" s="223"/>
      <c r="K350" s="223"/>
      <c r="L350" s="223" t="s">
        <v>120</v>
      </c>
    </row>
    <row r="351" spans="1:12" ht="17.399999999999999" x14ac:dyDescent="0.3">
      <c r="A351" s="222" t="s">
        <v>145</v>
      </c>
      <c r="B351" s="221" t="s">
        <v>3729</v>
      </c>
      <c r="C351" s="292" t="str">
        <f>HYPERLINK("[Codebook_HIS_2013_ext_v1601.xlsx]DH1_X","DH09")</f>
        <v>DH09</v>
      </c>
      <c r="D351" s="250" t="s">
        <v>3859</v>
      </c>
      <c r="E351" s="229" t="s">
        <v>3860</v>
      </c>
      <c r="F351" s="223" t="s">
        <v>323</v>
      </c>
      <c r="G351" s="223"/>
      <c r="H351" s="223"/>
      <c r="I351" s="223"/>
      <c r="J351" s="223"/>
      <c r="K351" s="223"/>
      <c r="L351" s="223" t="s">
        <v>120</v>
      </c>
    </row>
    <row r="352" spans="1:12" ht="17.399999999999999" x14ac:dyDescent="0.3">
      <c r="A352" s="222" t="s">
        <v>145</v>
      </c>
      <c r="B352" s="221" t="s">
        <v>3729</v>
      </c>
      <c r="C352" s="292" t="str">
        <f>HYPERLINK("[Codebook_HIS_2013_ext_v1601.xlsx]DH1_X","DH10")</f>
        <v>DH10</v>
      </c>
      <c r="D352" s="250" t="s">
        <v>3861</v>
      </c>
      <c r="E352" s="229" t="s">
        <v>3862</v>
      </c>
      <c r="F352" s="223" t="s">
        <v>323</v>
      </c>
      <c r="G352" s="223"/>
      <c r="H352" s="223"/>
      <c r="I352" s="223"/>
      <c r="J352" s="223"/>
      <c r="K352" s="223"/>
      <c r="L352" s="223" t="s">
        <v>120</v>
      </c>
    </row>
    <row r="353" spans="1:12" ht="17.399999999999999" x14ac:dyDescent="0.3">
      <c r="A353" s="222" t="s">
        <v>145</v>
      </c>
      <c r="B353" s="221" t="s">
        <v>3729</v>
      </c>
      <c r="C353" s="292" t="str">
        <f>HYPERLINK("[Codebook_HIS_2013_ext_v1601.xlsx]DH1_X","DH01_1")</f>
        <v>DH01_1</v>
      </c>
      <c r="D353" s="250" t="s">
        <v>3832</v>
      </c>
      <c r="E353" s="229" t="s">
        <v>3892</v>
      </c>
      <c r="F353" s="223" t="s">
        <v>323</v>
      </c>
      <c r="G353" s="223"/>
      <c r="H353" s="223" t="s">
        <v>120</v>
      </c>
      <c r="I353" s="223" t="s">
        <v>120</v>
      </c>
      <c r="J353" s="223" t="s">
        <v>120</v>
      </c>
      <c r="K353" s="223" t="s">
        <v>120</v>
      </c>
      <c r="L353" s="223" t="s">
        <v>120</v>
      </c>
    </row>
    <row r="354" spans="1:12" ht="17.399999999999999" x14ac:dyDescent="0.3">
      <c r="A354" s="222" t="s">
        <v>145</v>
      </c>
      <c r="B354" s="221" t="s">
        <v>3729</v>
      </c>
      <c r="C354" s="292" t="str">
        <f>HYPERLINK("[Codebook_HIS_2013_ext_v1601.xlsx]DH1_X","DH_1")</f>
        <v>DH_1</v>
      </c>
      <c r="D354" s="250" t="s">
        <v>3893</v>
      </c>
      <c r="E354" s="229" t="s">
        <v>3894</v>
      </c>
      <c r="F354" s="223" t="s">
        <v>323</v>
      </c>
      <c r="G354" s="223"/>
      <c r="H354" s="223"/>
      <c r="I354" s="223" t="s">
        <v>120</v>
      </c>
      <c r="J354" s="223" t="s">
        <v>120</v>
      </c>
      <c r="K354" s="223" t="s">
        <v>120</v>
      </c>
      <c r="L354" s="223" t="s">
        <v>120</v>
      </c>
    </row>
    <row r="355" spans="1:12" ht="17.399999999999999" x14ac:dyDescent="0.3">
      <c r="A355" s="222" t="s">
        <v>145</v>
      </c>
      <c r="B355" s="221" t="s">
        <v>3729</v>
      </c>
      <c r="C355" s="292" t="str">
        <f>HYPERLINK("[Codebook_HIS_2013_ext_v1601.xlsx]DH1_X","DH_2")</f>
        <v>DH_2</v>
      </c>
      <c r="D355" s="250" t="s">
        <v>3895</v>
      </c>
      <c r="E355" s="229" t="s">
        <v>3896</v>
      </c>
      <c r="F355" s="223" t="s">
        <v>323</v>
      </c>
      <c r="G355" s="223"/>
      <c r="H355" s="223"/>
      <c r="I355" s="223" t="s">
        <v>120</v>
      </c>
      <c r="J355" s="223" t="s">
        <v>120</v>
      </c>
      <c r="K355" s="223" t="s">
        <v>120</v>
      </c>
      <c r="L355" s="223" t="s">
        <v>120</v>
      </c>
    </row>
    <row r="356" spans="1:12" ht="17.399999999999999" x14ac:dyDescent="0.3">
      <c r="A356" s="222" t="s">
        <v>145</v>
      </c>
      <c r="B356" s="221" t="s">
        <v>3729</v>
      </c>
      <c r="C356" s="292" t="str">
        <f>HYPERLINK("[Codebook_HIS_2013_ext_v1601.xlsx]DH1_X","DH_3")</f>
        <v>DH_3</v>
      </c>
      <c r="D356" s="250" t="s">
        <v>3895</v>
      </c>
      <c r="E356" s="229" t="s">
        <v>3897</v>
      </c>
      <c r="F356" s="223" t="s">
        <v>323</v>
      </c>
      <c r="G356" s="223"/>
      <c r="H356" s="223"/>
      <c r="I356" s="223" t="s">
        <v>120</v>
      </c>
      <c r="J356" s="223" t="s">
        <v>120</v>
      </c>
      <c r="K356" s="223" t="s">
        <v>120</v>
      </c>
      <c r="L356" s="223" t="s">
        <v>120</v>
      </c>
    </row>
    <row r="357" spans="1:12" ht="17.399999999999999" x14ac:dyDescent="0.3">
      <c r="A357" s="222" t="s">
        <v>145</v>
      </c>
      <c r="B357" s="221" t="s">
        <v>3729</v>
      </c>
      <c r="C357" s="292" t="str">
        <f>HYPERLINK("[Codebook_HIS_2013_ext_v1601.xlsx]DH1_X","DH04_1")</f>
        <v>DH04_1</v>
      </c>
      <c r="D357" s="250" t="s">
        <v>3838</v>
      </c>
      <c r="E357" s="229" t="s">
        <v>3898</v>
      </c>
      <c r="F357" s="223" t="s">
        <v>323</v>
      </c>
      <c r="G357" s="223"/>
      <c r="H357" s="223"/>
      <c r="I357" s="223" t="s">
        <v>120</v>
      </c>
      <c r="J357" s="223" t="s">
        <v>120</v>
      </c>
      <c r="K357" s="223" t="s">
        <v>120</v>
      </c>
      <c r="L357" s="223" t="s">
        <v>120</v>
      </c>
    </row>
    <row r="358" spans="1:12" ht="17.399999999999999" x14ac:dyDescent="0.3">
      <c r="A358" s="222" t="s">
        <v>145</v>
      </c>
      <c r="B358" s="221" t="s">
        <v>3729</v>
      </c>
      <c r="C358" s="292" t="str">
        <f>HYPERLINK("[Codebook_HIS_2013_ext_v1601.xlsx]DH1_X","DH05_1")</f>
        <v>DH05_1</v>
      </c>
      <c r="D358" s="250" t="s">
        <v>3840</v>
      </c>
      <c r="E358" s="229" t="s">
        <v>3900</v>
      </c>
      <c r="F358" s="223" t="s">
        <v>323</v>
      </c>
      <c r="G358" s="223"/>
      <c r="H358" s="223"/>
      <c r="I358" s="223" t="s">
        <v>120</v>
      </c>
      <c r="J358" s="223" t="s">
        <v>120</v>
      </c>
      <c r="K358" s="223" t="s">
        <v>120</v>
      </c>
      <c r="L358" s="223" t="s">
        <v>120</v>
      </c>
    </row>
    <row r="359" spans="1:12" ht="17.399999999999999" x14ac:dyDescent="0.3">
      <c r="A359" s="222" t="s">
        <v>145</v>
      </c>
      <c r="B359" s="221" t="s">
        <v>3729</v>
      </c>
      <c r="C359" s="292" t="str">
        <f>HYPERLINK("[Codebook_HIS_2013_ext_v1601.xlsx]DH1_X","DH06_1")</f>
        <v>DH06_1</v>
      </c>
      <c r="D359" s="250" t="s">
        <v>3841</v>
      </c>
      <c r="E359" s="229" t="s">
        <v>3891</v>
      </c>
      <c r="F359" s="223" t="s">
        <v>323</v>
      </c>
      <c r="G359" s="223"/>
      <c r="H359" s="223"/>
      <c r="I359" s="223"/>
      <c r="J359" s="223"/>
      <c r="K359" s="223"/>
      <c r="L359" s="223" t="s">
        <v>120</v>
      </c>
    </row>
    <row r="360" spans="1:12" ht="17.399999999999999" x14ac:dyDescent="0.3">
      <c r="A360" s="222" t="s">
        <v>145</v>
      </c>
      <c r="B360" s="221" t="s">
        <v>3729</v>
      </c>
      <c r="C360" s="292" t="str">
        <f>HYPERLINK("[Codebook_HIS_2013_ext_v1601.xlsx]DH1_X","DH_4")</f>
        <v>DH_4</v>
      </c>
      <c r="D360" s="250" t="s">
        <v>3901</v>
      </c>
      <c r="E360" s="229" t="s">
        <v>3902</v>
      </c>
      <c r="F360" s="223" t="s">
        <v>323</v>
      </c>
      <c r="G360" s="223"/>
      <c r="H360" s="223"/>
      <c r="I360" s="223"/>
      <c r="J360" s="223"/>
      <c r="K360" s="223"/>
      <c r="L360" s="223" t="s">
        <v>120</v>
      </c>
    </row>
    <row r="361" spans="1:12" ht="17.399999999999999" x14ac:dyDescent="0.3">
      <c r="A361" s="222" t="s">
        <v>145</v>
      </c>
      <c r="B361" s="221" t="s">
        <v>3729</v>
      </c>
      <c r="C361" s="292" t="str">
        <f>HYPERLINK("[Codebook_HIS_2013_ext_v1601.xlsx]DH1_X","DH_5")</f>
        <v>DH_5</v>
      </c>
      <c r="D361" s="250" t="s">
        <v>3903</v>
      </c>
      <c r="E361" s="229" t="s">
        <v>3904</v>
      </c>
      <c r="F361" s="223" t="s">
        <v>323</v>
      </c>
      <c r="G361" s="223"/>
      <c r="H361" s="223"/>
      <c r="I361" s="223"/>
      <c r="J361" s="223"/>
      <c r="K361" s="223"/>
      <c r="L361" s="223" t="s">
        <v>120</v>
      </c>
    </row>
    <row r="362" spans="1:12" ht="17.399999999999999" x14ac:dyDescent="0.3">
      <c r="A362" s="222" t="s">
        <v>145</v>
      </c>
      <c r="B362" s="221" t="s">
        <v>3729</v>
      </c>
      <c r="C362" s="292" t="str">
        <f>HYPERLINK("[Codebook_HIS_2013_ext_v1601.xlsx]DH1_X","DH09_1")</f>
        <v>DH09_1</v>
      </c>
      <c r="D362" s="250" t="s">
        <v>3859</v>
      </c>
      <c r="E362" s="229" t="s">
        <v>3905</v>
      </c>
      <c r="F362" s="223" t="s">
        <v>323</v>
      </c>
      <c r="G362" s="223"/>
      <c r="H362" s="223"/>
      <c r="I362" s="223"/>
      <c r="J362" s="223"/>
      <c r="K362" s="223"/>
      <c r="L362" s="223" t="s">
        <v>120</v>
      </c>
    </row>
    <row r="363" spans="1:12" ht="17.399999999999999" x14ac:dyDescent="0.3">
      <c r="A363" s="222" t="s">
        <v>145</v>
      </c>
      <c r="B363" s="221" t="s">
        <v>3729</v>
      </c>
      <c r="C363" s="292" t="str">
        <f>HYPERLINK("[Codebook_HIS_2013_ext_v1601.xlsx]DH1_X","DH10_1")</f>
        <v>DH10_1</v>
      </c>
      <c r="D363" s="250" t="s">
        <v>3861</v>
      </c>
      <c r="E363" s="229" t="s">
        <v>3906</v>
      </c>
      <c r="F363" s="223" t="s">
        <v>323</v>
      </c>
      <c r="G363" s="223"/>
      <c r="H363" s="223"/>
      <c r="I363" s="223"/>
      <c r="J363" s="223"/>
      <c r="K363" s="223"/>
      <c r="L363" s="223" t="s">
        <v>120</v>
      </c>
    </row>
    <row r="364" spans="1:12" ht="17.399999999999999" x14ac:dyDescent="0.3">
      <c r="A364" s="222" t="s">
        <v>145</v>
      </c>
      <c r="B364" s="221" t="s">
        <v>3729</v>
      </c>
      <c r="C364" s="292" t="str">
        <f>HYPERLINK("[Codebook_HIS_2013_ext_v1601.xlsx]DH1_X","DH11_1")</f>
        <v>DH11_1</v>
      </c>
      <c r="D364" s="250" t="s">
        <v>110</v>
      </c>
      <c r="E364" s="229" t="s">
        <v>3899</v>
      </c>
      <c r="F364" s="223" t="s">
        <v>323</v>
      </c>
      <c r="G364" s="223" t="s">
        <v>120</v>
      </c>
      <c r="H364" s="223" t="s">
        <v>120</v>
      </c>
      <c r="I364" s="223" t="s">
        <v>120</v>
      </c>
      <c r="J364" s="223" t="s">
        <v>120</v>
      </c>
      <c r="K364" s="223" t="s">
        <v>120</v>
      </c>
      <c r="L364" s="223" t="s">
        <v>120</v>
      </c>
    </row>
    <row r="365" spans="1:12" ht="17.399999999999999" x14ac:dyDescent="0.3">
      <c r="A365" s="222" t="s">
        <v>3726</v>
      </c>
      <c r="B365" s="221" t="s">
        <v>3656</v>
      </c>
      <c r="C365" s="292" t="str">
        <f>HYPERLINK("[Codebook_HIS_2013_ext_v1601.xlsx]NS01_X","NS01")</f>
        <v>NS01</v>
      </c>
      <c r="D365" s="230" t="s">
        <v>582</v>
      </c>
      <c r="E365" s="222" t="s">
        <v>473</v>
      </c>
      <c r="F365" s="223" t="s">
        <v>323</v>
      </c>
      <c r="G365" s="223" t="s">
        <v>120</v>
      </c>
      <c r="H365" s="223" t="s">
        <v>120</v>
      </c>
      <c r="I365" s="223" t="s">
        <v>120</v>
      </c>
      <c r="J365" s="223" t="s">
        <v>120</v>
      </c>
      <c r="K365" s="223" t="s">
        <v>120</v>
      </c>
      <c r="L365" s="248" t="s">
        <v>120</v>
      </c>
    </row>
    <row r="366" spans="1:12" ht="17.399999999999999" x14ac:dyDescent="0.3">
      <c r="A366" s="222" t="s">
        <v>3726</v>
      </c>
      <c r="B366" s="221" t="s">
        <v>3656</v>
      </c>
      <c r="C366" s="292" t="str">
        <f>HYPERLINK("[Codebook_HIS_2013_ext_v1601.xlsx]NS02_X","NS02")</f>
        <v>NS02</v>
      </c>
      <c r="D366" s="230" t="s">
        <v>583</v>
      </c>
      <c r="E366" s="222" t="s">
        <v>517</v>
      </c>
      <c r="F366" s="223" t="s">
        <v>323</v>
      </c>
      <c r="G366" s="223" t="s">
        <v>120</v>
      </c>
      <c r="H366" s="223" t="s">
        <v>120</v>
      </c>
      <c r="I366" s="223" t="s">
        <v>120</v>
      </c>
      <c r="J366" s="223" t="s">
        <v>120</v>
      </c>
      <c r="K366" s="223" t="s">
        <v>120</v>
      </c>
      <c r="L366" s="248" t="s">
        <v>120</v>
      </c>
    </row>
    <row r="367" spans="1:12" ht="17.399999999999999" x14ac:dyDescent="0.3">
      <c r="A367" s="222" t="s">
        <v>3726</v>
      </c>
      <c r="B367" s="221" t="s">
        <v>3656</v>
      </c>
      <c r="C367" s="292" t="str">
        <f>HYPERLINK("[Codebook_HIS_2013_ext_v1601.xlsx]NS_1_X","NS_1")</f>
        <v>NS_1</v>
      </c>
      <c r="D367" s="230" t="s">
        <v>1964</v>
      </c>
      <c r="E367" s="222" t="s">
        <v>409</v>
      </c>
      <c r="F367" s="223" t="s">
        <v>323</v>
      </c>
      <c r="G367" s="223" t="s">
        <v>120</v>
      </c>
      <c r="H367" s="223" t="s">
        <v>120</v>
      </c>
      <c r="I367" s="223" t="s">
        <v>120</v>
      </c>
      <c r="J367" s="223" t="s">
        <v>120</v>
      </c>
      <c r="K367" s="223" t="s">
        <v>120</v>
      </c>
      <c r="L367" s="248" t="s">
        <v>120</v>
      </c>
    </row>
    <row r="368" spans="1:12" ht="17.399999999999999" x14ac:dyDescent="0.3">
      <c r="A368" s="222" t="s">
        <v>3726</v>
      </c>
      <c r="B368" s="221" t="s">
        <v>3656</v>
      </c>
      <c r="C368" s="292" t="str">
        <f>HYPERLINK("[Codebook_HIS_2013_ext_v1601.xlsx]NS_2_X","NS_2")</f>
        <v>NS_2</v>
      </c>
      <c r="D368" s="230" t="s">
        <v>1964</v>
      </c>
      <c r="E368" s="222" t="s">
        <v>410</v>
      </c>
      <c r="F368" s="223" t="s">
        <v>323</v>
      </c>
      <c r="G368" s="223" t="s">
        <v>120</v>
      </c>
      <c r="H368" s="223" t="s">
        <v>120</v>
      </c>
      <c r="I368" s="223" t="s">
        <v>120</v>
      </c>
      <c r="J368" s="223" t="s">
        <v>120</v>
      </c>
      <c r="K368" s="223" t="s">
        <v>120</v>
      </c>
      <c r="L368" s="248" t="s">
        <v>120</v>
      </c>
    </row>
    <row r="369" spans="1:12" ht="17.399999999999999" x14ac:dyDescent="0.3">
      <c r="A369" s="222" t="s">
        <v>3726</v>
      </c>
      <c r="B369" s="221" t="s">
        <v>3656</v>
      </c>
      <c r="C369" s="292" t="str">
        <f>HYPERLINK("[Codebook_HIS_2013_ext_v1601.xlsx]NS_3_X","NS_3")</f>
        <v>NS_3</v>
      </c>
      <c r="D369" s="230" t="s">
        <v>1964</v>
      </c>
      <c r="E369" s="222" t="s">
        <v>411</v>
      </c>
      <c r="F369" s="223" t="s">
        <v>323</v>
      </c>
      <c r="G369" s="223" t="s">
        <v>120</v>
      </c>
      <c r="H369" s="223" t="s">
        <v>120</v>
      </c>
      <c r="I369" s="223" t="s">
        <v>120</v>
      </c>
      <c r="J369" s="223" t="s">
        <v>120</v>
      </c>
      <c r="K369" s="223" t="s">
        <v>120</v>
      </c>
      <c r="L369" s="248" t="s">
        <v>120</v>
      </c>
    </row>
    <row r="370" spans="1:12" ht="17.399999999999999" x14ac:dyDescent="0.3">
      <c r="A370" s="222" t="s">
        <v>3726</v>
      </c>
      <c r="B370" s="221" t="s">
        <v>3656</v>
      </c>
      <c r="C370" s="292" t="str">
        <f>HYPERLINK("[Codebook_HIS_2013_ext_v1601.xlsx]NS_4_X","NS_4")</f>
        <v>NS_4</v>
      </c>
      <c r="D370" s="230" t="s">
        <v>1964</v>
      </c>
      <c r="E370" s="222" t="s">
        <v>322</v>
      </c>
      <c r="F370" s="223" t="s">
        <v>323</v>
      </c>
      <c r="G370" s="223" t="s">
        <v>120</v>
      </c>
      <c r="H370" s="223" t="s">
        <v>120</v>
      </c>
      <c r="I370" s="223" t="s">
        <v>120</v>
      </c>
      <c r="J370" s="223" t="s">
        <v>120</v>
      </c>
      <c r="K370" s="223" t="s">
        <v>120</v>
      </c>
      <c r="L370" s="248" t="s">
        <v>120</v>
      </c>
    </row>
    <row r="371" spans="1:12" ht="17.399999999999999" x14ac:dyDescent="0.3">
      <c r="A371" s="222" t="s">
        <v>3726</v>
      </c>
      <c r="B371" s="221" t="s">
        <v>3656</v>
      </c>
      <c r="C371" s="292" t="str">
        <f>HYPERLINK("[Codebook_HIS_2013_ext_v1601.xlsx]NS_5_X","NS_5")</f>
        <v>NS_5</v>
      </c>
      <c r="D371" s="230" t="s">
        <v>1964</v>
      </c>
      <c r="E371" s="222" t="s">
        <v>412</v>
      </c>
      <c r="F371" s="223" t="s">
        <v>323</v>
      </c>
      <c r="G371" s="223" t="s">
        <v>120</v>
      </c>
      <c r="H371" s="223" t="s">
        <v>120</v>
      </c>
      <c r="I371" s="223" t="s">
        <v>120</v>
      </c>
      <c r="J371" s="223" t="s">
        <v>120</v>
      </c>
      <c r="K371" s="223" t="s">
        <v>120</v>
      </c>
      <c r="L371" s="248" t="s">
        <v>120</v>
      </c>
    </row>
    <row r="372" spans="1:12" ht="17.399999999999999" x14ac:dyDescent="0.3">
      <c r="A372" s="222" t="s">
        <v>3726</v>
      </c>
      <c r="B372" s="221" t="s">
        <v>3656</v>
      </c>
      <c r="C372" s="292" t="str">
        <f>HYPERLINK("[Codebook_HIS_2013_ext_v1601.xlsx]NS_6_X","NS_6")</f>
        <v>NS_6</v>
      </c>
      <c r="D372" s="230" t="s">
        <v>1964</v>
      </c>
      <c r="E372" s="222" t="s">
        <v>413</v>
      </c>
      <c r="F372" s="223" t="s">
        <v>323</v>
      </c>
      <c r="G372" s="223" t="s">
        <v>120</v>
      </c>
      <c r="H372" s="223" t="s">
        <v>120</v>
      </c>
      <c r="I372" s="223" t="s">
        <v>120</v>
      </c>
      <c r="J372" s="223" t="s">
        <v>120</v>
      </c>
      <c r="K372" s="223" t="s">
        <v>120</v>
      </c>
      <c r="L372" s="248" t="s">
        <v>120</v>
      </c>
    </row>
    <row r="373" spans="1:12" ht="17.399999999999999" x14ac:dyDescent="0.3">
      <c r="A373" s="222" t="s">
        <v>3726</v>
      </c>
      <c r="B373" s="221" t="s">
        <v>3656</v>
      </c>
      <c r="C373" s="292" t="str">
        <f>HYPERLINK("[Codebook_HIS_2013_ext_v1601.xlsx]NS_7_X","NS_7")</f>
        <v>NS_7</v>
      </c>
      <c r="D373" s="230" t="s">
        <v>1964</v>
      </c>
      <c r="E373" s="222" t="s">
        <v>414</v>
      </c>
      <c r="F373" s="223" t="s">
        <v>323</v>
      </c>
      <c r="G373" s="223" t="s">
        <v>120</v>
      </c>
      <c r="H373" s="223" t="s">
        <v>120</v>
      </c>
      <c r="I373" s="223" t="s">
        <v>120</v>
      </c>
      <c r="J373" s="223" t="s">
        <v>120</v>
      </c>
      <c r="K373" s="223" t="s">
        <v>120</v>
      </c>
      <c r="L373" s="248" t="s">
        <v>120</v>
      </c>
    </row>
    <row r="374" spans="1:12" ht="17.399999999999999" x14ac:dyDescent="0.3">
      <c r="A374" s="222" t="s">
        <v>3726</v>
      </c>
      <c r="B374" s="221" t="s">
        <v>3657</v>
      </c>
      <c r="C374" s="292" t="str">
        <f>HYPERLINK("[Codebook_HIS_2013_ext_v1601.xlsx]PA01_X","PA01")</f>
        <v>PA01</v>
      </c>
      <c r="D374" s="230" t="s">
        <v>584</v>
      </c>
      <c r="E374" s="222" t="s">
        <v>1970</v>
      </c>
      <c r="F374" s="223" t="s">
        <v>323</v>
      </c>
      <c r="G374" s="223"/>
      <c r="H374" s="223"/>
      <c r="I374" s="223"/>
      <c r="J374" s="223"/>
      <c r="K374" s="223"/>
      <c r="L374" s="223" t="s">
        <v>120</v>
      </c>
    </row>
    <row r="375" spans="1:12" ht="17.399999999999999" x14ac:dyDescent="0.3">
      <c r="A375" s="222" t="s">
        <v>3726</v>
      </c>
      <c r="B375" s="221" t="s">
        <v>3657</v>
      </c>
      <c r="C375" s="292" t="str">
        <f>HYPERLINK("[Codebook_HIS_2013_ext_v1601.xlsx]PA02_X","PA02")</f>
        <v>PA02</v>
      </c>
      <c r="D375" s="230" t="s">
        <v>38</v>
      </c>
      <c r="E375" s="222" t="s">
        <v>1975</v>
      </c>
      <c r="F375" s="223" t="s">
        <v>323</v>
      </c>
      <c r="G375" s="223"/>
      <c r="H375" s="223"/>
      <c r="I375" s="223"/>
      <c r="J375" s="223"/>
      <c r="K375" s="223"/>
      <c r="L375" s="223" t="s">
        <v>120</v>
      </c>
    </row>
    <row r="376" spans="1:12" ht="17.399999999999999" x14ac:dyDescent="0.3">
      <c r="A376" s="222" t="s">
        <v>3726</v>
      </c>
      <c r="B376" s="221" t="s">
        <v>3657</v>
      </c>
      <c r="C376" s="292" t="str">
        <f>HYPERLINK("[Codebook_HIS_2013_ext_v1601.xlsx]PA03_X","PA03")</f>
        <v>PA03</v>
      </c>
      <c r="D376" s="230" t="s">
        <v>585</v>
      </c>
      <c r="E376" s="222" t="s">
        <v>1971</v>
      </c>
      <c r="F376" s="223" t="s">
        <v>323</v>
      </c>
      <c r="G376" s="223"/>
      <c r="H376" s="223"/>
      <c r="I376" s="223"/>
      <c r="J376" s="223"/>
      <c r="K376" s="223"/>
      <c r="L376" s="223" t="s">
        <v>120</v>
      </c>
    </row>
    <row r="377" spans="1:12" ht="17.399999999999999" x14ac:dyDescent="0.3">
      <c r="A377" s="222" t="s">
        <v>3726</v>
      </c>
      <c r="B377" s="221" t="s">
        <v>3657</v>
      </c>
      <c r="C377" s="292" t="str">
        <f>HYPERLINK("[Codebook_HIS_2013_ext_v1601.xlsx]PA04_X","PA04")</f>
        <v>PA04</v>
      </c>
      <c r="D377" s="230" t="s">
        <v>39</v>
      </c>
      <c r="E377" s="222" t="s">
        <v>1974</v>
      </c>
      <c r="F377" s="223" t="s">
        <v>323</v>
      </c>
      <c r="G377" s="223"/>
      <c r="H377" s="223"/>
      <c r="I377" s="223"/>
      <c r="J377" s="223"/>
      <c r="K377" s="223"/>
      <c r="L377" s="223" t="s">
        <v>120</v>
      </c>
    </row>
    <row r="378" spans="1:12" ht="17.399999999999999" x14ac:dyDescent="0.3">
      <c r="A378" s="222" t="s">
        <v>3726</v>
      </c>
      <c r="B378" s="221" t="s">
        <v>3657</v>
      </c>
      <c r="C378" s="292" t="str">
        <f>HYPERLINK("[Codebook_HIS_2013_ext_v1601.xlsx]PA05_X","PA05")</f>
        <v>PA05</v>
      </c>
      <c r="D378" s="230" t="s">
        <v>586</v>
      </c>
      <c r="E378" s="222" t="s">
        <v>1972</v>
      </c>
      <c r="F378" s="223" t="s">
        <v>323</v>
      </c>
      <c r="G378" s="223"/>
      <c r="H378" s="223"/>
      <c r="I378" s="223"/>
      <c r="J378" s="223"/>
      <c r="K378" s="223"/>
      <c r="L378" s="223" t="s">
        <v>120</v>
      </c>
    </row>
    <row r="379" spans="1:12" ht="17.399999999999999" x14ac:dyDescent="0.3">
      <c r="A379" s="222" t="s">
        <v>3726</v>
      </c>
      <c r="B379" s="221" t="s">
        <v>3657</v>
      </c>
      <c r="C379" s="292" t="str">
        <f>HYPERLINK("[Codebook_HIS_2013_ext_v1601.xlsx]PA06_X","PA06")</f>
        <v>PA06</v>
      </c>
      <c r="D379" s="230" t="s">
        <v>40</v>
      </c>
      <c r="E379" s="222" t="s">
        <v>1976</v>
      </c>
      <c r="F379" s="223" t="s">
        <v>323</v>
      </c>
      <c r="G379" s="223"/>
      <c r="H379" s="223"/>
      <c r="I379" s="223"/>
      <c r="J379" s="223"/>
      <c r="K379" s="223"/>
      <c r="L379" s="223" t="s">
        <v>120</v>
      </c>
    </row>
    <row r="380" spans="1:12" ht="17.399999999999999" x14ac:dyDescent="0.3">
      <c r="A380" s="222" t="s">
        <v>3726</v>
      </c>
      <c r="B380" s="221" t="s">
        <v>3657</v>
      </c>
      <c r="C380" s="292" t="str">
        <f>HYPERLINK("[Codebook_HIS_2013_ext_v1601.xlsx]PA07H/PA07M_X","PA07H/PA07M")</f>
        <v>PA07H/PA07M</v>
      </c>
      <c r="D380" s="230" t="s">
        <v>1999</v>
      </c>
      <c r="E380" s="222" t="s">
        <v>2001</v>
      </c>
      <c r="F380" s="223" t="s">
        <v>323</v>
      </c>
      <c r="G380" s="223"/>
      <c r="H380" s="223"/>
      <c r="I380" s="223"/>
      <c r="J380" s="223"/>
      <c r="K380" s="223"/>
      <c r="L380" s="223" t="s">
        <v>120</v>
      </c>
    </row>
    <row r="381" spans="1:12" ht="17.399999999999999" x14ac:dyDescent="0.3">
      <c r="A381" s="222" t="s">
        <v>3726</v>
      </c>
      <c r="B381" s="221" t="s">
        <v>3657</v>
      </c>
      <c r="C381" s="292" t="str">
        <f>HYPERLINK("[Codebook_HIS_2013_ext_v1601.xlsx]PA08_X","PA08")</f>
        <v>PA08</v>
      </c>
      <c r="D381" s="230" t="s">
        <v>587</v>
      </c>
      <c r="E381" s="222" t="s">
        <v>1973</v>
      </c>
      <c r="F381" s="223" t="s">
        <v>323</v>
      </c>
      <c r="G381" s="223"/>
      <c r="H381" s="223"/>
      <c r="I381" s="223"/>
      <c r="J381" s="223"/>
      <c r="K381" s="223"/>
      <c r="L381" s="223" t="s">
        <v>120</v>
      </c>
    </row>
    <row r="382" spans="1:12" ht="17.399999999999999" x14ac:dyDescent="0.3">
      <c r="A382" s="222" t="s">
        <v>3726</v>
      </c>
      <c r="B382" s="221" t="s">
        <v>3657</v>
      </c>
      <c r="C382" s="292" t="str">
        <f>HYPERLINK("[Codebook_HIS_2013_ext_v1601.xlsx]PA09H/PA09M_X","PA09H / PA09M")</f>
        <v>PA09H / PA09M</v>
      </c>
      <c r="D382" s="230" t="s">
        <v>2000</v>
      </c>
      <c r="E382" s="222" t="s">
        <v>1977</v>
      </c>
      <c r="F382" s="223" t="s">
        <v>323</v>
      </c>
      <c r="G382" s="223"/>
      <c r="H382" s="223"/>
      <c r="I382" s="223"/>
      <c r="J382" s="223"/>
      <c r="K382" s="223"/>
      <c r="L382" s="223" t="s">
        <v>120</v>
      </c>
    </row>
    <row r="383" spans="1:12" ht="17.399999999999999" x14ac:dyDescent="0.3">
      <c r="A383" s="222" t="s">
        <v>3726</v>
      </c>
      <c r="B383" s="221" t="s">
        <v>3657</v>
      </c>
      <c r="C383" s="292" t="str">
        <f>HYPERLINK("[Codebook_HIS_2013_ext_v1601.xlsx]PA01_1_X","PA01_1")</f>
        <v>PA01_1</v>
      </c>
      <c r="D383" s="230" t="s">
        <v>584</v>
      </c>
      <c r="E383" s="222" t="s">
        <v>1978</v>
      </c>
      <c r="F383" s="223" t="s">
        <v>323</v>
      </c>
      <c r="G383" s="223"/>
      <c r="H383" s="223"/>
      <c r="I383" s="223"/>
      <c r="J383" s="223"/>
      <c r="K383" s="223"/>
      <c r="L383" s="223" t="s">
        <v>120</v>
      </c>
    </row>
    <row r="384" spans="1:12" ht="17.399999999999999" x14ac:dyDescent="0.3">
      <c r="A384" s="222" t="s">
        <v>3726</v>
      </c>
      <c r="B384" s="221" t="s">
        <v>3657</v>
      </c>
      <c r="C384" s="292" t="str">
        <f>HYPERLINK("[Codebook_HIS_2013_ext_v1601.xlsx]PA01_2_X","PA01_2")</f>
        <v>PA01_2</v>
      </c>
      <c r="D384" s="230" t="s">
        <v>584</v>
      </c>
      <c r="E384" s="222" t="s">
        <v>1979</v>
      </c>
      <c r="F384" s="223" t="s">
        <v>323</v>
      </c>
      <c r="G384" s="223"/>
      <c r="H384" s="223"/>
      <c r="I384" s="223"/>
      <c r="J384" s="223"/>
      <c r="K384" s="223"/>
      <c r="L384" s="223" t="s">
        <v>120</v>
      </c>
    </row>
    <row r="385" spans="1:12" ht="17.399999999999999" x14ac:dyDescent="0.3">
      <c r="A385" s="222" t="s">
        <v>3726</v>
      </c>
      <c r="B385" s="221" t="s">
        <v>3657</v>
      </c>
      <c r="C385" s="292" t="str">
        <f>HYPERLINK("[Codebook_HIS_2013_ext_v1601.xlsx]PA02_1_X","PA02_1")</f>
        <v>PA02_1</v>
      </c>
      <c r="D385" s="230" t="s">
        <v>38</v>
      </c>
      <c r="E385" s="222" t="s">
        <v>1980</v>
      </c>
      <c r="F385" s="223" t="s">
        <v>323</v>
      </c>
      <c r="G385" s="223"/>
      <c r="H385" s="223"/>
      <c r="I385" s="223"/>
      <c r="J385" s="223"/>
      <c r="K385" s="223"/>
      <c r="L385" s="223" t="s">
        <v>120</v>
      </c>
    </row>
    <row r="386" spans="1:12" ht="17.399999999999999" x14ac:dyDescent="0.3">
      <c r="A386" s="222" t="s">
        <v>3726</v>
      </c>
      <c r="B386" s="221" t="s">
        <v>3657</v>
      </c>
      <c r="C386" s="292" t="str">
        <f>HYPERLINK("[Codebook_HIS_2013_ext_v1601.xlsx]PA02_2_X","PA02_2")</f>
        <v>PA02_2</v>
      </c>
      <c r="D386" s="230" t="s">
        <v>38</v>
      </c>
      <c r="E386" s="222" t="s">
        <v>1982</v>
      </c>
      <c r="F386" s="223" t="s">
        <v>323</v>
      </c>
      <c r="G386" s="223"/>
      <c r="H386" s="223"/>
      <c r="I386" s="223"/>
      <c r="J386" s="223"/>
      <c r="K386" s="223"/>
      <c r="L386" s="223" t="s">
        <v>120</v>
      </c>
    </row>
    <row r="387" spans="1:12" ht="17.399999999999999" x14ac:dyDescent="0.3">
      <c r="A387" s="222" t="s">
        <v>3726</v>
      </c>
      <c r="B387" s="221" t="s">
        <v>3657</v>
      </c>
      <c r="C387" s="292" t="str">
        <f>HYPERLINK("[Codebook_HIS_2013_ext_v1601.xlsx]PA04_1_X","PA04_1")</f>
        <v>PA04_1</v>
      </c>
      <c r="D387" s="230" t="s">
        <v>39</v>
      </c>
      <c r="E387" s="222" t="s">
        <v>1981</v>
      </c>
      <c r="F387" s="223" t="s">
        <v>323</v>
      </c>
      <c r="G387" s="223"/>
      <c r="H387" s="223"/>
      <c r="I387" s="223"/>
      <c r="J387" s="223"/>
      <c r="K387" s="223"/>
      <c r="L387" s="223" t="s">
        <v>120</v>
      </c>
    </row>
    <row r="388" spans="1:12" ht="17.399999999999999" x14ac:dyDescent="0.3">
      <c r="A388" s="222" t="s">
        <v>3726</v>
      </c>
      <c r="B388" s="221" t="s">
        <v>3657</v>
      </c>
      <c r="C388" s="292" t="str">
        <f>HYPERLINK("[Codebook_HIS_2013_ext_v1601.xlsx]PA04_2_X","PA04_2")</f>
        <v>PA04_2</v>
      </c>
      <c r="D388" s="230" t="s">
        <v>39</v>
      </c>
      <c r="E388" s="222" t="s">
        <v>1983</v>
      </c>
      <c r="F388" s="223" t="s">
        <v>323</v>
      </c>
      <c r="G388" s="223"/>
      <c r="H388" s="223"/>
      <c r="I388" s="223"/>
      <c r="J388" s="223"/>
      <c r="K388" s="223"/>
      <c r="L388" s="223" t="s">
        <v>120</v>
      </c>
    </row>
    <row r="389" spans="1:12" ht="17.399999999999999" x14ac:dyDescent="0.3">
      <c r="A389" s="222" t="s">
        <v>3726</v>
      </c>
      <c r="B389" s="221" t="s">
        <v>3657</v>
      </c>
      <c r="C389" s="292" t="str">
        <f>HYPERLINK("[Codebook_HIS_2013_ext_v1601.xlsx]PA_1_X","PA_1")</f>
        <v>PA_1</v>
      </c>
      <c r="D389" s="230" t="s">
        <v>2007</v>
      </c>
      <c r="E389" s="222" t="s">
        <v>1984</v>
      </c>
      <c r="F389" s="223" t="s">
        <v>323</v>
      </c>
      <c r="G389" s="223"/>
      <c r="H389" s="223"/>
      <c r="I389" s="223"/>
      <c r="J389" s="223"/>
      <c r="K389" s="223"/>
      <c r="L389" s="223" t="s">
        <v>120</v>
      </c>
    </row>
    <row r="390" spans="1:12" ht="17.399999999999999" x14ac:dyDescent="0.3">
      <c r="A390" s="222" t="s">
        <v>3726</v>
      </c>
      <c r="B390" s="221" t="s">
        <v>3657</v>
      </c>
      <c r="C390" s="292" t="str">
        <f>HYPERLINK("[Codebook_HIS_2013_ext_v1601.xlsx]PA_2_X","PA_2")</f>
        <v>PA_2</v>
      </c>
      <c r="D390" s="230" t="s">
        <v>587</v>
      </c>
      <c r="E390" s="222" t="s">
        <v>1985</v>
      </c>
      <c r="F390" s="223" t="s">
        <v>323</v>
      </c>
      <c r="G390" s="223"/>
      <c r="H390" s="223"/>
      <c r="I390" s="223"/>
      <c r="J390" s="223"/>
      <c r="K390" s="223"/>
      <c r="L390" s="223" t="s">
        <v>120</v>
      </c>
    </row>
    <row r="391" spans="1:12" ht="17.399999999999999" x14ac:dyDescent="0.3">
      <c r="A391" s="222" t="s">
        <v>3726</v>
      </c>
      <c r="B391" s="221" t="s">
        <v>3657</v>
      </c>
      <c r="C391" s="292" t="str">
        <f>HYPERLINK("[Codebook_HIS_2013_ext_v1601.xlsx]PA_3_X","PA_3")</f>
        <v>PA_3</v>
      </c>
      <c r="D391" s="230" t="s">
        <v>2009</v>
      </c>
      <c r="E391" s="222" t="s">
        <v>1986</v>
      </c>
      <c r="F391" s="223" t="s">
        <v>323</v>
      </c>
      <c r="G391" s="223"/>
      <c r="H391" s="223"/>
      <c r="I391" s="223"/>
      <c r="J391" s="223"/>
      <c r="K391" s="223"/>
      <c r="L391" s="223" t="s">
        <v>120</v>
      </c>
    </row>
    <row r="392" spans="1:12" ht="17.399999999999999" x14ac:dyDescent="0.3">
      <c r="A392" s="222" t="s">
        <v>3726</v>
      </c>
      <c r="B392" s="221" t="s">
        <v>3657</v>
      </c>
      <c r="C392" s="292" t="str">
        <f>HYPERLINK("[Codebook_HIS_2013_ext_v1601.xlsx]PA_4_X","PA_4")</f>
        <v>PA_4</v>
      </c>
      <c r="D392" s="230" t="s">
        <v>2008</v>
      </c>
      <c r="E392" s="222" t="s">
        <v>1987</v>
      </c>
      <c r="F392" s="223" t="s">
        <v>323</v>
      </c>
      <c r="G392" s="223"/>
      <c r="H392" s="223"/>
      <c r="I392" s="223"/>
      <c r="J392" s="223"/>
      <c r="K392" s="223"/>
      <c r="L392" s="223" t="s">
        <v>120</v>
      </c>
    </row>
    <row r="393" spans="1:12" ht="17.399999999999999" x14ac:dyDescent="0.3">
      <c r="A393" s="222" t="s">
        <v>3726</v>
      </c>
      <c r="B393" s="221" t="s">
        <v>3657</v>
      </c>
      <c r="C393" s="292" t="str">
        <f>HYPERLINK("[Codebook_HIS_2013_ext_v1601.xlsx]PA09_1_X","PA09_1")</f>
        <v>PA09_1</v>
      </c>
      <c r="D393" s="230" t="s">
        <v>2041</v>
      </c>
      <c r="E393" s="222" t="s">
        <v>1988</v>
      </c>
      <c r="F393" s="223" t="s">
        <v>323</v>
      </c>
      <c r="G393" s="223"/>
      <c r="H393" s="223"/>
      <c r="I393" s="223"/>
      <c r="J393" s="223"/>
      <c r="K393" s="223"/>
      <c r="L393" s="223" t="s">
        <v>120</v>
      </c>
    </row>
    <row r="394" spans="1:12" ht="17.399999999999999" x14ac:dyDescent="0.3">
      <c r="A394" s="225" t="s">
        <v>3726</v>
      </c>
      <c r="B394" s="227" t="s">
        <v>3657</v>
      </c>
      <c r="C394" s="293" t="str">
        <f>HYPERLINK("[Codebook_HIS_2013_ext_v1601.xlsx]PA10_X","PA10")</f>
        <v>PA10</v>
      </c>
      <c r="D394" s="210" t="s">
        <v>1969</v>
      </c>
      <c r="E394" s="225" t="s">
        <v>1520</v>
      </c>
      <c r="F394" s="226" t="s">
        <v>323</v>
      </c>
      <c r="G394" s="226" t="s">
        <v>120</v>
      </c>
      <c r="H394" s="226" t="s">
        <v>120</v>
      </c>
      <c r="I394" s="226" t="s">
        <v>120</v>
      </c>
      <c r="J394" s="226" t="s">
        <v>120</v>
      </c>
      <c r="K394" s="226" t="s">
        <v>120</v>
      </c>
      <c r="L394" s="226" t="s">
        <v>120</v>
      </c>
    </row>
    <row r="395" spans="1:12" ht="17.399999999999999" x14ac:dyDescent="0.3">
      <c r="A395" s="225" t="s">
        <v>3726</v>
      </c>
      <c r="B395" s="227" t="s">
        <v>3657</v>
      </c>
      <c r="C395" s="293" t="str">
        <f>HYPERLINK("[Codebook_HIS_2013_ext_v1601.xlsx]PA10_1_X","PA10_1")</f>
        <v>PA10_1</v>
      </c>
      <c r="D395" s="210" t="s">
        <v>1969</v>
      </c>
      <c r="E395" s="225" t="s">
        <v>422</v>
      </c>
      <c r="F395" s="226" t="s">
        <v>323</v>
      </c>
      <c r="G395" s="226" t="s">
        <v>120</v>
      </c>
      <c r="H395" s="226" t="s">
        <v>120</v>
      </c>
      <c r="I395" s="226" t="s">
        <v>120</v>
      </c>
      <c r="J395" s="226" t="s">
        <v>120</v>
      </c>
      <c r="K395" s="226" t="s">
        <v>120</v>
      </c>
      <c r="L395" s="226" t="s">
        <v>120</v>
      </c>
    </row>
    <row r="396" spans="1:12" ht="17.399999999999999" x14ac:dyDescent="0.3">
      <c r="A396" s="225" t="s">
        <v>3726</v>
      </c>
      <c r="B396" s="227" t="s">
        <v>3657</v>
      </c>
      <c r="C396" s="293" t="str">
        <f>HYPERLINK("[Codebook_HIS_2013_ext_v1601.xlsx]PA10_2_X","PA10_2")</f>
        <v>PA10_2</v>
      </c>
      <c r="D396" s="210" t="s">
        <v>1969</v>
      </c>
      <c r="E396" s="225" t="s">
        <v>1521</v>
      </c>
      <c r="F396" s="226" t="s">
        <v>323</v>
      </c>
      <c r="G396" s="226" t="s">
        <v>120</v>
      </c>
      <c r="H396" s="226" t="s">
        <v>120</v>
      </c>
      <c r="I396" s="226" t="s">
        <v>120</v>
      </c>
      <c r="J396" s="226" t="s">
        <v>120</v>
      </c>
      <c r="K396" s="226" t="s">
        <v>120</v>
      </c>
      <c r="L396" s="226" t="s">
        <v>120</v>
      </c>
    </row>
    <row r="397" spans="1:12" ht="17.399999999999999" x14ac:dyDescent="0.3">
      <c r="A397" s="222" t="s">
        <v>3726</v>
      </c>
      <c r="B397" s="221" t="s">
        <v>3658</v>
      </c>
      <c r="C397" s="292" t="str">
        <f>HYPERLINK("[Codebook_HIS_2013_ext_v1601.xlsx]NH01_X","NH01")</f>
        <v>NH01</v>
      </c>
      <c r="D397" s="230" t="s">
        <v>570</v>
      </c>
      <c r="E397" s="222" t="s">
        <v>1539</v>
      </c>
      <c r="F397" s="223" t="s">
        <v>323</v>
      </c>
      <c r="G397" s="223"/>
      <c r="H397" s="223"/>
      <c r="I397" s="223"/>
      <c r="J397" s="223"/>
      <c r="K397" s="220" t="s">
        <v>120</v>
      </c>
      <c r="L397" s="248" t="s">
        <v>120</v>
      </c>
    </row>
    <row r="398" spans="1:12" ht="17.399999999999999" x14ac:dyDescent="0.3">
      <c r="A398" s="222" t="s">
        <v>3726</v>
      </c>
      <c r="B398" s="221" t="s">
        <v>3658</v>
      </c>
      <c r="C398" s="292" t="str">
        <f>HYPERLINK("[Codebook_HIS_2013_ext_v1601.xlsx]NH01_1_X","NH01_1")</f>
        <v>NH01_1</v>
      </c>
      <c r="D398" s="230" t="s">
        <v>570</v>
      </c>
      <c r="E398" s="222" t="s">
        <v>1539</v>
      </c>
      <c r="F398" s="223" t="s">
        <v>323</v>
      </c>
      <c r="G398" s="223"/>
      <c r="H398" s="223"/>
      <c r="I398" s="223"/>
      <c r="J398" s="223"/>
      <c r="K398" s="220" t="s">
        <v>120</v>
      </c>
      <c r="L398" s="248" t="s">
        <v>120</v>
      </c>
    </row>
    <row r="399" spans="1:12" ht="17.399999999999999" x14ac:dyDescent="0.3">
      <c r="A399" s="222" t="s">
        <v>3726</v>
      </c>
      <c r="B399" s="221" t="s">
        <v>3658</v>
      </c>
      <c r="C399" s="292" t="str">
        <f>HYPERLINK("[Codebook_HIS_2013_ext_v1601.xlsx]NH01_2_X","NH01_2")</f>
        <v>NH01_2</v>
      </c>
      <c r="D399" s="230" t="s">
        <v>570</v>
      </c>
      <c r="E399" s="249" t="s">
        <v>1534</v>
      </c>
      <c r="F399" s="223" t="s">
        <v>323</v>
      </c>
      <c r="G399" s="223"/>
      <c r="H399" s="223"/>
      <c r="I399" s="223"/>
      <c r="J399" s="223"/>
      <c r="K399" s="220" t="s">
        <v>120</v>
      </c>
      <c r="L399" s="248" t="s">
        <v>120</v>
      </c>
    </row>
    <row r="400" spans="1:12" ht="17.399999999999999" x14ac:dyDescent="0.3">
      <c r="A400" s="222" t="s">
        <v>3726</v>
      </c>
      <c r="B400" s="221" t="s">
        <v>3658</v>
      </c>
      <c r="C400" s="292" t="str">
        <f>HYPERLINK("[Codebook_HIS_2013_ext_v1601.xlsx]NH02_X","NH02")</f>
        <v>NH02</v>
      </c>
      <c r="D400" s="230" t="s">
        <v>571</v>
      </c>
      <c r="E400" s="249" t="s">
        <v>1535</v>
      </c>
      <c r="F400" s="223" t="s">
        <v>323</v>
      </c>
      <c r="G400" s="223"/>
      <c r="H400" s="223"/>
      <c r="I400" s="223"/>
      <c r="J400" s="223"/>
      <c r="K400" s="220" t="s">
        <v>120</v>
      </c>
      <c r="L400" s="248" t="s">
        <v>120</v>
      </c>
    </row>
    <row r="401" spans="1:12" ht="17.399999999999999" x14ac:dyDescent="0.3">
      <c r="A401" s="222" t="s">
        <v>3726</v>
      </c>
      <c r="B401" s="221" t="s">
        <v>3658</v>
      </c>
      <c r="C401" s="292" t="str">
        <f>HYPERLINK("[Codebook_HIS_2013_ext_v1601.xlsx]NH_1_X","NH_1")</f>
        <v>NH_1</v>
      </c>
      <c r="D401" s="230" t="s">
        <v>1915</v>
      </c>
      <c r="E401" s="249" t="s">
        <v>2162</v>
      </c>
      <c r="F401" s="223" t="s">
        <v>323</v>
      </c>
      <c r="G401" s="223"/>
      <c r="H401" s="223"/>
      <c r="I401" s="223"/>
      <c r="J401" s="223"/>
      <c r="K401" s="220"/>
      <c r="L401" s="248" t="s">
        <v>120</v>
      </c>
    </row>
    <row r="402" spans="1:12" ht="17.399999999999999" x14ac:dyDescent="0.3">
      <c r="A402" s="222" t="s">
        <v>3726</v>
      </c>
      <c r="B402" s="221" t="s">
        <v>3658</v>
      </c>
      <c r="C402" s="292" t="str">
        <f>HYPERLINK("[Codebook_HIS_2013_ext_v1601.xlsx]NH03_X","NH03")</f>
        <v>NH03</v>
      </c>
      <c r="D402" s="230" t="s">
        <v>572</v>
      </c>
      <c r="E402" s="222" t="s">
        <v>1540</v>
      </c>
      <c r="F402" s="223" t="s">
        <v>323</v>
      </c>
      <c r="G402" s="223"/>
      <c r="H402" s="223"/>
      <c r="I402" s="223"/>
      <c r="J402" s="223"/>
      <c r="K402" s="220" t="s">
        <v>120</v>
      </c>
      <c r="L402" s="248" t="s">
        <v>120</v>
      </c>
    </row>
    <row r="403" spans="1:12" ht="17.399999999999999" x14ac:dyDescent="0.3">
      <c r="A403" s="222" t="s">
        <v>3726</v>
      </c>
      <c r="B403" s="221" t="s">
        <v>3658</v>
      </c>
      <c r="C403" s="292" t="str">
        <f>HYPERLINK("[Codebook_HIS_2013_ext_v1601.xlsx]NH03_1_X","NH03_1")</f>
        <v>NH03_1</v>
      </c>
      <c r="D403" s="230" t="s">
        <v>572</v>
      </c>
      <c r="E403" s="222" t="s">
        <v>1540</v>
      </c>
      <c r="F403" s="223" t="s">
        <v>323</v>
      </c>
      <c r="G403" s="223"/>
      <c r="H403" s="223"/>
      <c r="I403" s="223"/>
      <c r="J403" s="223"/>
      <c r="K403" s="220" t="s">
        <v>120</v>
      </c>
      <c r="L403" s="248" t="s">
        <v>120</v>
      </c>
    </row>
    <row r="404" spans="1:12" ht="17.399999999999999" x14ac:dyDescent="0.3">
      <c r="A404" s="222" t="s">
        <v>3726</v>
      </c>
      <c r="B404" s="221" t="s">
        <v>3658</v>
      </c>
      <c r="C404" s="292" t="str">
        <f>HYPERLINK("[Codebook_HIS_2013_ext_v1601.xlsx]NH03_2_X","NH03_2")</f>
        <v>NH03_2</v>
      </c>
      <c r="D404" s="230" t="s">
        <v>572</v>
      </c>
      <c r="E404" s="249" t="s">
        <v>1541</v>
      </c>
      <c r="F404" s="223" t="s">
        <v>323</v>
      </c>
      <c r="G404" s="223"/>
      <c r="H404" s="223"/>
      <c r="I404" s="223"/>
      <c r="J404" s="223"/>
      <c r="K404" s="220" t="s">
        <v>120</v>
      </c>
      <c r="L404" s="248" t="s">
        <v>120</v>
      </c>
    </row>
    <row r="405" spans="1:12" ht="17.399999999999999" x14ac:dyDescent="0.3">
      <c r="A405" s="222" t="s">
        <v>3726</v>
      </c>
      <c r="B405" s="221" t="s">
        <v>3658</v>
      </c>
      <c r="C405" s="292" t="str">
        <f>HYPERLINK("[Codebook_HIS_2013_ext_v1601.xlsx]NH04_X","NH04")</f>
        <v>NH04</v>
      </c>
      <c r="D405" s="230" t="s">
        <v>573</v>
      </c>
      <c r="E405" s="249" t="s">
        <v>1542</v>
      </c>
      <c r="F405" s="223" t="s">
        <v>323</v>
      </c>
      <c r="G405" s="223"/>
      <c r="H405" s="223"/>
      <c r="I405" s="223"/>
      <c r="J405" s="223"/>
      <c r="K405" s="220" t="s">
        <v>120</v>
      </c>
      <c r="L405" s="248" t="s">
        <v>120</v>
      </c>
    </row>
    <row r="406" spans="1:12" ht="17.399999999999999" x14ac:dyDescent="0.3">
      <c r="A406" s="222" t="s">
        <v>3726</v>
      </c>
      <c r="B406" s="221" t="s">
        <v>3658</v>
      </c>
      <c r="C406" s="292" t="str">
        <f>HYPERLINK("[Codebook_HIS_2013_ext_v1601.xlsx]NH_2_X","NH_2")</f>
        <v>NH_2</v>
      </c>
      <c r="D406" s="230" t="s">
        <v>1916</v>
      </c>
      <c r="E406" s="249" t="s">
        <v>2163</v>
      </c>
      <c r="F406" s="223" t="s">
        <v>323</v>
      </c>
      <c r="G406" s="223"/>
      <c r="H406" s="223"/>
      <c r="I406" s="223"/>
      <c r="J406" s="223"/>
      <c r="K406" s="220"/>
      <c r="L406" s="248" t="s">
        <v>120</v>
      </c>
    </row>
    <row r="407" spans="1:12" ht="17.399999999999999" x14ac:dyDescent="0.3">
      <c r="A407" s="222" t="s">
        <v>3726</v>
      </c>
      <c r="B407" s="221" t="s">
        <v>3658</v>
      </c>
      <c r="C407" s="292" t="str">
        <f>HYPERLINK("[Codebook_HIS_2013_ext_v1601.xlsx]NH05_X","NH05")</f>
        <v>NH05</v>
      </c>
      <c r="D407" s="230" t="s">
        <v>1917</v>
      </c>
      <c r="E407" s="222" t="s">
        <v>2156</v>
      </c>
      <c r="F407" s="223" t="s">
        <v>323</v>
      </c>
      <c r="G407" s="223"/>
      <c r="H407" s="223"/>
      <c r="I407" s="223"/>
      <c r="J407" s="223"/>
      <c r="K407" s="220"/>
      <c r="L407" s="248" t="s">
        <v>120</v>
      </c>
    </row>
    <row r="408" spans="1:12" ht="17.399999999999999" x14ac:dyDescent="0.3">
      <c r="A408" s="222" t="s">
        <v>3726</v>
      </c>
      <c r="B408" s="221" t="s">
        <v>3658</v>
      </c>
      <c r="C408" s="292" t="str">
        <f>HYPERLINK("[Codebook_HIS_2013_ext_v1601.xlsx]NH05_1_X","NH05_1")</f>
        <v>NH05_1</v>
      </c>
      <c r="D408" s="230" t="s">
        <v>1917</v>
      </c>
      <c r="E408" s="222" t="s">
        <v>1918</v>
      </c>
      <c r="F408" s="223" t="s">
        <v>323</v>
      </c>
      <c r="G408" s="223"/>
      <c r="H408" s="223"/>
      <c r="I408" s="223"/>
      <c r="J408" s="223"/>
      <c r="K408" s="220"/>
      <c r="L408" s="248" t="s">
        <v>120</v>
      </c>
    </row>
    <row r="409" spans="1:12" ht="17.399999999999999" x14ac:dyDescent="0.3">
      <c r="A409" s="222" t="s">
        <v>3726</v>
      </c>
      <c r="B409" s="221" t="s">
        <v>3658</v>
      </c>
      <c r="C409" s="292" t="str">
        <f>HYPERLINK("[Codebook_HIS_2013_ext_v1601.xlsx]NH05_2_X","NH05_2")</f>
        <v>NH05_2</v>
      </c>
      <c r="D409" s="230" t="s">
        <v>1917</v>
      </c>
      <c r="E409" s="249" t="s">
        <v>2157</v>
      </c>
      <c r="F409" s="223" t="s">
        <v>323</v>
      </c>
      <c r="G409" s="223"/>
      <c r="H409" s="223"/>
      <c r="I409" s="223"/>
      <c r="J409" s="223"/>
      <c r="K409" s="220"/>
      <c r="L409" s="248" t="s">
        <v>120</v>
      </c>
    </row>
    <row r="410" spans="1:12" ht="17.399999999999999" x14ac:dyDescent="0.3">
      <c r="A410" s="222" t="s">
        <v>3726</v>
      </c>
      <c r="B410" s="221" t="s">
        <v>3658</v>
      </c>
      <c r="C410" s="292" t="str">
        <f>HYPERLINK("[Codebook_HIS_2013_ext_v1601.xlsx]NH_3_X","NH_3")</f>
        <v>NH_3</v>
      </c>
      <c r="D410" s="230" t="s">
        <v>1919</v>
      </c>
      <c r="E410" s="249" t="s">
        <v>2164</v>
      </c>
      <c r="F410" s="223" t="s">
        <v>323</v>
      </c>
      <c r="G410" s="223"/>
      <c r="H410" s="223"/>
      <c r="I410" s="223"/>
      <c r="J410" s="223"/>
      <c r="K410" s="220"/>
      <c r="L410" s="248" t="s">
        <v>120</v>
      </c>
    </row>
    <row r="411" spans="1:12" ht="17.399999999999999" x14ac:dyDescent="0.3">
      <c r="A411" s="222" t="s">
        <v>3726</v>
      </c>
      <c r="B411" s="221" t="s">
        <v>3658</v>
      </c>
      <c r="C411" s="292" t="str">
        <f>HYPERLINK("[Codebook_HIS_2013_ext_v1601.xlsx]NH06_X","NH06")</f>
        <v>NH06</v>
      </c>
      <c r="D411" s="230" t="s">
        <v>574</v>
      </c>
      <c r="E411" s="249" t="s">
        <v>1545</v>
      </c>
      <c r="F411" s="223" t="s">
        <v>323</v>
      </c>
      <c r="G411" s="223"/>
      <c r="H411" s="223"/>
      <c r="I411" s="223"/>
      <c r="J411" s="223"/>
      <c r="K411" s="220" t="s">
        <v>120</v>
      </c>
      <c r="L411" s="248" t="s">
        <v>120</v>
      </c>
    </row>
    <row r="412" spans="1:12" ht="17.399999999999999" x14ac:dyDescent="0.3">
      <c r="A412" s="222" t="s">
        <v>3726</v>
      </c>
      <c r="B412" s="221" t="s">
        <v>3658</v>
      </c>
      <c r="C412" s="292" t="str">
        <f>HYPERLINK("[Codebook_HIS_2013_ext_v1601.xlsx]NH06_1_X","NH06_1")</f>
        <v>NH06_1</v>
      </c>
      <c r="D412" s="230" t="s">
        <v>574</v>
      </c>
      <c r="E412" s="249" t="s">
        <v>1545</v>
      </c>
      <c r="F412" s="223" t="s">
        <v>323</v>
      </c>
      <c r="G412" s="223"/>
      <c r="H412" s="223"/>
      <c r="I412" s="223"/>
      <c r="J412" s="223"/>
      <c r="K412" s="220" t="s">
        <v>120</v>
      </c>
      <c r="L412" s="248" t="s">
        <v>120</v>
      </c>
    </row>
    <row r="413" spans="1:12" ht="17.399999999999999" x14ac:dyDescent="0.3">
      <c r="A413" s="222" t="s">
        <v>3726</v>
      </c>
      <c r="B413" s="221" t="s">
        <v>3658</v>
      </c>
      <c r="C413" s="292" t="str">
        <f>HYPERLINK("[Codebook_HIS_2013_ext_v1601.xlsx]NH06_2_X","NH06_2")</f>
        <v>NH06_2</v>
      </c>
      <c r="D413" s="230" t="s">
        <v>574</v>
      </c>
      <c r="E413" s="249" t="s">
        <v>1546</v>
      </c>
      <c r="F413" s="223" t="s">
        <v>323</v>
      </c>
      <c r="G413" s="223"/>
      <c r="H413" s="223"/>
      <c r="I413" s="223"/>
      <c r="J413" s="223"/>
      <c r="K413" s="220" t="s">
        <v>120</v>
      </c>
      <c r="L413" s="223" t="s">
        <v>120</v>
      </c>
    </row>
    <row r="414" spans="1:12" ht="17.399999999999999" x14ac:dyDescent="0.3">
      <c r="A414" s="222" t="s">
        <v>3726</v>
      </c>
      <c r="B414" s="221" t="s">
        <v>3658</v>
      </c>
      <c r="C414" s="292" t="str">
        <f>HYPERLINK("[Codebook_HIS_2013_ext_v1601.xlsx]NH07_X","NH07")</f>
        <v>NH07</v>
      </c>
      <c r="D414" s="230" t="s">
        <v>575</v>
      </c>
      <c r="E414" s="249" t="s">
        <v>1921</v>
      </c>
      <c r="F414" s="223" t="s">
        <v>323</v>
      </c>
      <c r="G414" s="223"/>
      <c r="H414" s="223"/>
      <c r="I414" s="223"/>
      <c r="J414" s="223"/>
      <c r="K414" s="220"/>
      <c r="L414" s="223" t="s">
        <v>120</v>
      </c>
    </row>
    <row r="415" spans="1:12" ht="17.399999999999999" x14ac:dyDescent="0.3">
      <c r="A415" s="222" t="s">
        <v>3726</v>
      </c>
      <c r="B415" s="221" t="s">
        <v>3658</v>
      </c>
      <c r="C415" s="292" t="str">
        <f>HYPERLINK("[Codebook_HIS_2013_ext_v1601.xlsx]NH_4_X","NH_4")</f>
        <v>NH_4</v>
      </c>
      <c r="D415" s="230" t="s">
        <v>1920</v>
      </c>
      <c r="E415" s="249" t="s">
        <v>1922</v>
      </c>
      <c r="F415" s="223" t="s">
        <v>323</v>
      </c>
      <c r="G415" s="223"/>
      <c r="H415" s="223"/>
      <c r="I415" s="223"/>
      <c r="J415" s="223"/>
      <c r="K415" s="220"/>
      <c r="L415" s="223" t="s">
        <v>120</v>
      </c>
    </row>
    <row r="416" spans="1:12" ht="17.399999999999999" x14ac:dyDescent="0.3">
      <c r="A416" s="222" t="s">
        <v>3726</v>
      </c>
      <c r="B416" s="221" t="s">
        <v>3658</v>
      </c>
      <c r="C416" s="292" t="str">
        <f>HYPERLINK("[Codebook_HIS_2013_ext_v1601.xlsx]NH08_X","NH08")</f>
        <v>NH08</v>
      </c>
      <c r="D416" s="230" t="s">
        <v>576</v>
      </c>
      <c r="E416" s="249" t="s">
        <v>1547</v>
      </c>
      <c r="F416" s="223" t="s">
        <v>323</v>
      </c>
      <c r="G416" s="223"/>
      <c r="H416" s="223"/>
      <c r="I416" s="223"/>
      <c r="J416" s="223"/>
      <c r="K416" s="220" t="s">
        <v>120</v>
      </c>
      <c r="L416" s="223" t="s">
        <v>120</v>
      </c>
    </row>
    <row r="417" spans="1:12" ht="17.399999999999999" x14ac:dyDescent="0.3">
      <c r="A417" s="222" t="s">
        <v>3726</v>
      </c>
      <c r="B417" s="221" t="s">
        <v>3658</v>
      </c>
      <c r="C417" s="292" t="str">
        <f>HYPERLINK("[Codebook_HIS_2013_ext_v1601.xlsx]NH08_1_X","NH08_1")</f>
        <v>NH08_1</v>
      </c>
      <c r="D417" s="230" t="s">
        <v>576</v>
      </c>
      <c r="E417" s="249" t="s">
        <v>1547</v>
      </c>
      <c r="F417" s="223" t="s">
        <v>323</v>
      </c>
      <c r="G417" s="223"/>
      <c r="H417" s="223"/>
      <c r="I417" s="223"/>
      <c r="J417" s="223"/>
      <c r="K417" s="220" t="s">
        <v>120</v>
      </c>
      <c r="L417" s="223" t="s">
        <v>120</v>
      </c>
    </row>
    <row r="418" spans="1:12" ht="17.399999999999999" x14ac:dyDescent="0.3">
      <c r="A418" s="222" t="s">
        <v>3726</v>
      </c>
      <c r="B418" s="221" t="s">
        <v>3658</v>
      </c>
      <c r="C418" s="292" t="str">
        <f>HYPERLINK("[Codebook_HIS_2013_ext_v1601.xlsx]NH08_2_X","NH08_2")</f>
        <v>NH08_2</v>
      </c>
      <c r="D418" s="230" t="s">
        <v>576</v>
      </c>
      <c r="E418" s="249" t="s">
        <v>1548</v>
      </c>
      <c r="F418" s="223" t="s">
        <v>323</v>
      </c>
      <c r="G418" s="223"/>
      <c r="H418" s="223"/>
      <c r="I418" s="223"/>
      <c r="J418" s="223"/>
      <c r="K418" s="220" t="s">
        <v>120</v>
      </c>
      <c r="L418" s="223" t="s">
        <v>120</v>
      </c>
    </row>
    <row r="419" spans="1:12" ht="17.399999999999999" x14ac:dyDescent="0.3">
      <c r="A419" s="222" t="s">
        <v>3726</v>
      </c>
      <c r="B419" s="221" t="s">
        <v>3658</v>
      </c>
      <c r="C419" s="292" t="str">
        <f>HYPERLINK("[Codebook_HIS_2013_ext_v1601.xlsx]NH09_X","NH09")</f>
        <v>NH09</v>
      </c>
      <c r="D419" s="230" t="s">
        <v>577</v>
      </c>
      <c r="E419" s="249" t="s">
        <v>1549</v>
      </c>
      <c r="F419" s="223" t="s">
        <v>323</v>
      </c>
      <c r="G419" s="223"/>
      <c r="H419" s="223"/>
      <c r="I419" s="223"/>
      <c r="J419" s="223"/>
      <c r="K419" s="220" t="s">
        <v>120</v>
      </c>
      <c r="L419" s="223" t="s">
        <v>120</v>
      </c>
    </row>
    <row r="420" spans="1:12" ht="17.399999999999999" x14ac:dyDescent="0.3">
      <c r="A420" s="222" t="s">
        <v>3726</v>
      </c>
      <c r="B420" s="221" t="s">
        <v>3658</v>
      </c>
      <c r="C420" s="292" t="str">
        <f>HYPERLINK("[Codebook_HIS_2013_ext_v1601.xlsx]NH09_1_X","NH09_1")</f>
        <v>NH09_1</v>
      </c>
      <c r="D420" s="230" t="s">
        <v>577</v>
      </c>
      <c r="E420" s="249" t="s">
        <v>1549</v>
      </c>
      <c r="F420" s="223" t="s">
        <v>323</v>
      </c>
      <c r="G420" s="223"/>
      <c r="H420" s="223"/>
      <c r="I420" s="223"/>
      <c r="J420" s="223"/>
      <c r="K420" s="220" t="s">
        <v>120</v>
      </c>
      <c r="L420" s="223" t="s">
        <v>120</v>
      </c>
    </row>
    <row r="421" spans="1:12" ht="17.399999999999999" x14ac:dyDescent="0.3">
      <c r="A421" s="222" t="s">
        <v>3726</v>
      </c>
      <c r="B421" s="221" t="s">
        <v>3658</v>
      </c>
      <c r="C421" s="292" t="str">
        <f>HYPERLINK("[Codebook_HIS_2013_ext_v1601.xlsx]NH09_2_X","NH09_2")</f>
        <v>NH09_2</v>
      </c>
      <c r="D421" s="230" t="s">
        <v>577</v>
      </c>
      <c r="E421" s="249" t="s">
        <v>1550</v>
      </c>
      <c r="F421" s="223" t="s">
        <v>323</v>
      </c>
      <c r="G421" s="223"/>
      <c r="H421" s="223"/>
      <c r="I421" s="223"/>
      <c r="J421" s="223"/>
      <c r="K421" s="220" t="s">
        <v>120</v>
      </c>
      <c r="L421" s="223" t="s">
        <v>120</v>
      </c>
    </row>
    <row r="422" spans="1:12" ht="17.399999999999999" x14ac:dyDescent="0.3">
      <c r="A422" s="222" t="s">
        <v>3726</v>
      </c>
      <c r="B422" s="221" t="s">
        <v>3658</v>
      </c>
      <c r="C422" s="292" t="str">
        <f>HYPERLINK("[Codebook_HIS_2013_ext_v1601.xlsx]NH10_X","NH10")</f>
        <v>NH10</v>
      </c>
      <c r="D422" s="230" t="s">
        <v>578</v>
      </c>
      <c r="E422" s="249" t="s">
        <v>1551</v>
      </c>
      <c r="F422" s="223" t="s">
        <v>323</v>
      </c>
      <c r="G422" s="223"/>
      <c r="H422" s="223"/>
      <c r="I422" s="223"/>
      <c r="J422" s="223"/>
      <c r="K422" s="220" t="s">
        <v>120</v>
      </c>
      <c r="L422" s="223" t="s">
        <v>120</v>
      </c>
    </row>
    <row r="423" spans="1:12" ht="17.399999999999999" x14ac:dyDescent="0.3">
      <c r="A423" s="222" t="s">
        <v>3726</v>
      </c>
      <c r="B423" s="221" t="s">
        <v>3658</v>
      </c>
      <c r="C423" s="292" t="str">
        <f>HYPERLINK("[Codebook_HIS_2013_ext_v1601.xlsx]NH10_1_X","NH10_1")</f>
        <v>NH10_1</v>
      </c>
      <c r="D423" s="230" t="s">
        <v>1923</v>
      </c>
      <c r="E423" s="249" t="s">
        <v>2165</v>
      </c>
      <c r="F423" s="223" t="s">
        <v>323</v>
      </c>
      <c r="G423" s="223"/>
      <c r="H423" s="223"/>
      <c r="I423" s="223"/>
      <c r="J423" s="223"/>
      <c r="K423" s="220" t="s">
        <v>120</v>
      </c>
      <c r="L423" s="223" t="s">
        <v>120</v>
      </c>
    </row>
    <row r="424" spans="1:12" ht="17.399999999999999" x14ac:dyDescent="0.3">
      <c r="A424" s="222" t="s">
        <v>3726</v>
      </c>
      <c r="B424" s="221" t="s">
        <v>3658</v>
      </c>
      <c r="C424" s="292" t="str">
        <f>HYPERLINK("[Codebook_HIS_2013_ext_v1601.xlsx]NH11_X","NH11")</f>
        <v>NH11</v>
      </c>
      <c r="D424" s="230" t="s">
        <v>579</v>
      </c>
      <c r="E424" s="249" t="s">
        <v>1553</v>
      </c>
      <c r="F424" s="223" t="s">
        <v>323</v>
      </c>
      <c r="G424" s="223"/>
      <c r="H424" s="223" t="s">
        <v>120</v>
      </c>
      <c r="I424" s="223" t="s">
        <v>120</v>
      </c>
      <c r="J424" s="223"/>
      <c r="K424" s="220" t="s">
        <v>120</v>
      </c>
      <c r="L424" s="223" t="s">
        <v>120</v>
      </c>
    </row>
    <row r="425" spans="1:12" ht="17.399999999999999" x14ac:dyDescent="0.3">
      <c r="A425" s="222" t="s">
        <v>3726</v>
      </c>
      <c r="B425" s="221" t="s">
        <v>3658</v>
      </c>
      <c r="C425" s="292" t="str">
        <f>HYPERLINK("[Codebook_HIS_2013_ext_v1601.xlsx]NH11_1_X","NH11_1")</f>
        <v>NH11_1</v>
      </c>
      <c r="D425" s="230" t="s">
        <v>579</v>
      </c>
      <c r="E425" s="249" t="s">
        <v>1553</v>
      </c>
      <c r="F425" s="223" t="s">
        <v>323</v>
      </c>
      <c r="G425" s="223"/>
      <c r="H425" s="223" t="s">
        <v>120</v>
      </c>
      <c r="I425" s="223" t="s">
        <v>120</v>
      </c>
      <c r="J425" s="223"/>
      <c r="K425" s="220" t="s">
        <v>120</v>
      </c>
      <c r="L425" s="223" t="s">
        <v>120</v>
      </c>
    </row>
    <row r="426" spans="1:12" ht="17.399999999999999" x14ac:dyDescent="0.3">
      <c r="A426" s="222" t="s">
        <v>3726</v>
      </c>
      <c r="B426" s="221" t="s">
        <v>3658</v>
      </c>
      <c r="C426" s="292" t="str">
        <f>HYPERLINK("[Codebook_HIS_2013_ext_v1601.xlsx]NH11_2_X","NH11_2")</f>
        <v>NH11_2</v>
      </c>
      <c r="D426" s="230" t="s">
        <v>579</v>
      </c>
      <c r="E426" s="249" t="s">
        <v>1554</v>
      </c>
      <c r="F426" s="223" t="s">
        <v>323</v>
      </c>
      <c r="G426" s="223"/>
      <c r="H426" s="223" t="s">
        <v>120</v>
      </c>
      <c r="I426" s="223" t="s">
        <v>120</v>
      </c>
      <c r="J426" s="223"/>
      <c r="K426" s="220" t="s">
        <v>120</v>
      </c>
      <c r="L426" s="223" t="s">
        <v>120</v>
      </c>
    </row>
    <row r="427" spans="1:12" ht="17.399999999999999" x14ac:dyDescent="0.3">
      <c r="A427" s="222" t="s">
        <v>3726</v>
      </c>
      <c r="B427" s="221" t="s">
        <v>3658</v>
      </c>
      <c r="C427" s="292" t="str">
        <f>HYPERLINK("[Codebook_HIS_2013_ext_v1601.xlsx]NH12_X","NH12")</f>
        <v>NH12</v>
      </c>
      <c r="D427" s="230" t="s">
        <v>1924</v>
      </c>
      <c r="E427" s="249" t="s">
        <v>1925</v>
      </c>
      <c r="F427" s="223" t="s">
        <v>323</v>
      </c>
      <c r="G427" s="223"/>
      <c r="H427" s="223"/>
      <c r="I427" s="223"/>
      <c r="J427" s="223"/>
      <c r="K427" s="220"/>
      <c r="L427" s="223" t="s">
        <v>120</v>
      </c>
    </row>
    <row r="428" spans="1:12" ht="17.399999999999999" x14ac:dyDescent="0.3">
      <c r="A428" s="222" t="s">
        <v>3726</v>
      </c>
      <c r="B428" s="221" t="s">
        <v>3658</v>
      </c>
      <c r="C428" s="292" t="str">
        <f>HYPERLINK("[Codebook_HIS_2013_ext_v1601.xlsx]NH12_1_X","NH12_1")</f>
        <v>NH12_1</v>
      </c>
      <c r="D428" s="230" t="s">
        <v>1924</v>
      </c>
      <c r="E428" s="249" t="s">
        <v>1925</v>
      </c>
      <c r="F428" s="223" t="s">
        <v>323</v>
      </c>
      <c r="G428" s="223"/>
      <c r="H428" s="223"/>
      <c r="I428" s="223"/>
      <c r="J428" s="223"/>
      <c r="K428" s="220"/>
      <c r="L428" s="223" t="s">
        <v>120</v>
      </c>
    </row>
    <row r="429" spans="1:12" ht="17.399999999999999" x14ac:dyDescent="0.3">
      <c r="A429" s="222" t="s">
        <v>3726</v>
      </c>
      <c r="B429" s="221" t="s">
        <v>3658</v>
      </c>
      <c r="C429" s="292" t="str">
        <f>HYPERLINK("[Codebook_HIS_2013_ext_v1601.xlsx]NH1301_X","NH1301")</f>
        <v>NH1301</v>
      </c>
      <c r="D429" s="230" t="s">
        <v>1926</v>
      </c>
      <c r="E429" s="249" t="s">
        <v>1927</v>
      </c>
      <c r="F429" s="223" t="s">
        <v>323</v>
      </c>
      <c r="G429" s="223"/>
      <c r="H429" s="223"/>
      <c r="I429" s="223"/>
      <c r="J429" s="223"/>
      <c r="K429" s="220"/>
      <c r="L429" s="223" t="s">
        <v>120</v>
      </c>
    </row>
    <row r="430" spans="1:12" ht="17.399999999999999" x14ac:dyDescent="0.3">
      <c r="A430" s="222" t="s">
        <v>3726</v>
      </c>
      <c r="B430" s="221" t="s">
        <v>3658</v>
      </c>
      <c r="C430" s="292" t="str">
        <f>HYPERLINK("[Codebook_HIS_2013_ext_v1601.xlsx]NH1301_1_X","NH1301_1")</f>
        <v>NH1301_1</v>
      </c>
      <c r="D430" s="230" t="s">
        <v>1926</v>
      </c>
      <c r="E430" s="249" t="s">
        <v>1927</v>
      </c>
      <c r="F430" s="223" t="s">
        <v>323</v>
      </c>
      <c r="G430" s="223"/>
      <c r="H430" s="223"/>
      <c r="I430" s="223"/>
      <c r="J430" s="223"/>
      <c r="K430" s="220"/>
      <c r="L430" s="223" t="s">
        <v>120</v>
      </c>
    </row>
    <row r="431" spans="1:12" ht="17.399999999999999" x14ac:dyDescent="0.3">
      <c r="A431" s="222" t="s">
        <v>3726</v>
      </c>
      <c r="B431" s="221" t="s">
        <v>3658</v>
      </c>
      <c r="C431" s="292" t="str">
        <f>HYPERLINK("[Codebook_HIS_2013_ext_v1601.xlsx]NH1302_X","NH1302")</f>
        <v>NH1302</v>
      </c>
      <c r="D431" s="230" t="s">
        <v>1929</v>
      </c>
      <c r="E431" s="249" t="s">
        <v>1930</v>
      </c>
      <c r="F431" s="223" t="s">
        <v>323</v>
      </c>
      <c r="G431" s="223"/>
      <c r="H431" s="223"/>
      <c r="I431" s="223"/>
      <c r="J431" s="223"/>
      <c r="K431" s="220"/>
      <c r="L431" s="223" t="s">
        <v>120</v>
      </c>
    </row>
    <row r="432" spans="1:12" ht="17.399999999999999" x14ac:dyDescent="0.3">
      <c r="A432" s="222" t="s">
        <v>3726</v>
      </c>
      <c r="B432" s="221" t="s">
        <v>3658</v>
      </c>
      <c r="C432" s="292" t="str">
        <f>HYPERLINK("[Codebook_HIS_2013_ext_v1601.xlsx]NH1302_1_X","NH1302_1")</f>
        <v>NH1302_1</v>
      </c>
      <c r="D432" s="230" t="s">
        <v>1929</v>
      </c>
      <c r="E432" s="249" t="s">
        <v>1930</v>
      </c>
      <c r="F432" s="223" t="s">
        <v>323</v>
      </c>
      <c r="G432" s="223"/>
      <c r="H432" s="223"/>
      <c r="I432" s="223"/>
      <c r="J432" s="223"/>
      <c r="K432" s="220"/>
      <c r="L432" s="223" t="s">
        <v>120</v>
      </c>
    </row>
    <row r="433" spans="1:12" ht="17.399999999999999" x14ac:dyDescent="0.3">
      <c r="A433" s="222" t="s">
        <v>3726</v>
      </c>
      <c r="B433" s="221" t="s">
        <v>3658</v>
      </c>
      <c r="C433" s="292" t="str">
        <f>HYPERLINK("[Codebook_HIS_2013_ext_v1601.xlsx]NH1303_X","NH1303")</f>
        <v>NH1303</v>
      </c>
      <c r="D433" s="230" t="s">
        <v>1931</v>
      </c>
      <c r="E433" s="249" t="s">
        <v>1933</v>
      </c>
      <c r="F433" s="223" t="s">
        <v>323</v>
      </c>
      <c r="G433" s="223"/>
      <c r="H433" s="223"/>
      <c r="I433" s="223"/>
      <c r="J433" s="223"/>
      <c r="K433" s="220"/>
      <c r="L433" s="223" t="s">
        <v>120</v>
      </c>
    </row>
    <row r="434" spans="1:12" ht="17.399999999999999" x14ac:dyDescent="0.3">
      <c r="A434" s="222" t="s">
        <v>3726</v>
      </c>
      <c r="B434" s="221" t="s">
        <v>3658</v>
      </c>
      <c r="C434" s="292" t="str">
        <f>HYPERLINK("[Codebook_HIS_2013_ext_v1601.xlsx]NH1303_1_X","NH1303_1")</f>
        <v>NH1303_1</v>
      </c>
      <c r="D434" s="230" t="s">
        <v>1931</v>
      </c>
      <c r="E434" s="249" t="s">
        <v>1933</v>
      </c>
      <c r="F434" s="223" t="s">
        <v>323</v>
      </c>
      <c r="G434" s="223"/>
      <c r="H434" s="223"/>
      <c r="I434" s="223"/>
      <c r="J434" s="223"/>
      <c r="K434" s="220"/>
      <c r="L434" s="223" t="s">
        <v>120</v>
      </c>
    </row>
    <row r="435" spans="1:12" ht="17.399999999999999" x14ac:dyDescent="0.3">
      <c r="A435" s="222" t="s">
        <v>3726</v>
      </c>
      <c r="B435" s="221" t="s">
        <v>3658</v>
      </c>
      <c r="C435" s="292" t="str">
        <f>HYPERLINK("[Codebook_HIS_2013_ext_v1601.xlsx]NH1304_X","NH1304")</f>
        <v>NH1304</v>
      </c>
      <c r="D435" s="230" t="s">
        <v>1934</v>
      </c>
      <c r="E435" s="249" t="s">
        <v>1932</v>
      </c>
      <c r="F435" s="223" t="s">
        <v>323</v>
      </c>
      <c r="G435" s="223"/>
      <c r="H435" s="223"/>
      <c r="I435" s="223"/>
      <c r="J435" s="223"/>
      <c r="K435" s="220"/>
      <c r="L435" s="223" t="s">
        <v>120</v>
      </c>
    </row>
    <row r="436" spans="1:12" ht="17.399999999999999" x14ac:dyDescent="0.3">
      <c r="A436" s="222" t="s">
        <v>3726</v>
      </c>
      <c r="B436" s="221" t="s">
        <v>3658</v>
      </c>
      <c r="C436" s="292" t="str">
        <f>HYPERLINK("[Codebook_HIS_2013_ext_v1601.xlsx]NH1304_1_X","NH1304_1")</f>
        <v>NH1304_1</v>
      </c>
      <c r="D436" s="230" t="s">
        <v>1934</v>
      </c>
      <c r="E436" s="249" t="s">
        <v>1932</v>
      </c>
      <c r="F436" s="223" t="s">
        <v>323</v>
      </c>
      <c r="G436" s="223"/>
      <c r="H436" s="223"/>
      <c r="I436" s="223"/>
      <c r="J436" s="223"/>
      <c r="K436" s="220"/>
      <c r="L436" s="223" t="s">
        <v>120</v>
      </c>
    </row>
    <row r="437" spans="1:12" ht="17.399999999999999" x14ac:dyDescent="0.3">
      <c r="A437" s="222" t="s">
        <v>3726</v>
      </c>
      <c r="B437" s="221" t="s">
        <v>3658</v>
      </c>
      <c r="C437" s="292" t="str">
        <f>HYPERLINK("[Codebook_HIS_2013_ext_v1601.xlsx]NH1305_X","NH1305")</f>
        <v>NH1305</v>
      </c>
      <c r="D437" s="230" t="s">
        <v>1935</v>
      </c>
      <c r="E437" s="249" t="s">
        <v>1936</v>
      </c>
      <c r="F437" s="223" t="s">
        <v>323</v>
      </c>
      <c r="G437" s="223"/>
      <c r="H437" s="223"/>
      <c r="I437" s="223"/>
      <c r="J437" s="223"/>
      <c r="K437" s="220"/>
      <c r="L437" s="223" t="s">
        <v>120</v>
      </c>
    </row>
    <row r="438" spans="1:12" ht="17.399999999999999" x14ac:dyDescent="0.3">
      <c r="A438" s="222" t="s">
        <v>3726</v>
      </c>
      <c r="B438" s="221" t="s">
        <v>3658</v>
      </c>
      <c r="C438" s="292" t="str">
        <f>HYPERLINK("[Codebook_HIS_2013_ext_v1601.xlsx]NH1305_1_X","NH1305_1")</f>
        <v>NH1305_1</v>
      </c>
      <c r="D438" s="230" t="s">
        <v>1935</v>
      </c>
      <c r="E438" s="249" t="s">
        <v>1936</v>
      </c>
      <c r="F438" s="223" t="s">
        <v>323</v>
      </c>
      <c r="G438" s="223"/>
      <c r="H438" s="223"/>
      <c r="I438" s="223"/>
      <c r="J438" s="223"/>
      <c r="K438" s="220"/>
      <c r="L438" s="223" t="s">
        <v>120</v>
      </c>
    </row>
    <row r="439" spans="1:12" ht="17.399999999999999" x14ac:dyDescent="0.3">
      <c r="A439" s="222" t="s">
        <v>3726</v>
      </c>
      <c r="B439" s="221" t="s">
        <v>3658</v>
      </c>
      <c r="C439" s="292" t="str">
        <f>HYPERLINK("[Codebook_HIS_2013_ext_v1601.xlsx]NH1306_X","NH1306")</f>
        <v>NH1306</v>
      </c>
      <c r="D439" s="230" t="s">
        <v>1937</v>
      </c>
      <c r="E439" s="249" t="s">
        <v>1938</v>
      </c>
      <c r="F439" s="223" t="s">
        <v>323</v>
      </c>
      <c r="G439" s="223"/>
      <c r="H439" s="223"/>
      <c r="I439" s="223"/>
      <c r="J439" s="223"/>
      <c r="K439" s="220"/>
      <c r="L439" s="223" t="s">
        <v>120</v>
      </c>
    </row>
    <row r="440" spans="1:12" ht="17.399999999999999" x14ac:dyDescent="0.3">
      <c r="A440" s="222" t="s">
        <v>3726</v>
      </c>
      <c r="B440" s="221" t="s">
        <v>3658</v>
      </c>
      <c r="C440" s="292" t="str">
        <f>HYPERLINK("[Codebook_HIS_2013_ext_v1601.xlsx]NH1306_1_X","NH1306_1")</f>
        <v>NH1306_1</v>
      </c>
      <c r="D440" s="230" t="s">
        <v>1937</v>
      </c>
      <c r="E440" s="249" t="s">
        <v>1938</v>
      </c>
      <c r="F440" s="223" t="s">
        <v>323</v>
      </c>
      <c r="G440" s="223"/>
      <c r="H440" s="223"/>
      <c r="I440" s="223"/>
      <c r="J440" s="223"/>
      <c r="K440" s="220"/>
      <c r="L440" s="223" t="s">
        <v>120</v>
      </c>
    </row>
    <row r="441" spans="1:12" ht="17.399999999999999" x14ac:dyDescent="0.3">
      <c r="A441" s="222" t="s">
        <v>3726</v>
      </c>
      <c r="B441" s="221" t="s">
        <v>3658</v>
      </c>
      <c r="C441" s="292" t="str">
        <f>HYPERLINK("[Codebook_HIS_2013_ext_v1601.xlsx]NH1307_X","NH1307")</f>
        <v>NH1307</v>
      </c>
      <c r="D441" s="230" t="s">
        <v>1939</v>
      </c>
      <c r="E441" s="249" t="s">
        <v>1940</v>
      </c>
      <c r="F441" s="223" t="s">
        <v>323</v>
      </c>
      <c r="G441" s="223"/>
      <c r="H441" s="223"/>
      <c r="I441" s="223"/>
      <c r="J441" s="223"/>
      <c r="K441" s="220"/>
      <c r="L441" s="223" t="s">
        <v>120</v>
      </c>
    </row>
    <row r="442" spans="1:12" ht="17.399999999999999" x14ac:dyDescent="0.3">
      <c r="A442" s="222" t="s">
        <v>3726</v>
      </c>
      <c r="B442" s="221" t="s">
        <v>3658</v>
      </c>
      <c r="C442" s="292" t="str">
        <f>HYPERLINK("[Codebook_HIS_2013_ext_v1601.xlsx]NH1307_1_X","NH1307_1")</f>
        <v>NH1307_1</v>
      </c>
      <c r="D442" s="230" t="s">
        <v>1939</v>
      </c>
      <c r="E442" s="249" t="s">
        <v>1940</v>
      </c>
      <c r="F442" s="223" t="s">
        <v>323</v>
      </c>
      <c r="G442" s="223"/>
      <c r="H442" s="223"/>
      <c r="I442" s="223"/>
      <c r="J442" s="223"/>
      <c r="K442" s="220"/>
      <c r="L442" s="223" t="s">
        <v>120</v>
      </c>
    </row>
    <row r="443" spans="1:12" ht="17.399999999999999" x14ac:dyDescent="0.3">
      <c r="A443" s="222" t="s">
        <v>3726</v>
      </c>
      <c r="B443" s="221" t="s">
        <v>3658</v>
      </c>
      <c r="C443" s="292" t="str">
        <f>HYPERLINK("[Codebook_HIS_2013_ext_v1601.xlsx]NH1308_X","NH1308")</f>
        <v>NH1308</v>
      </c>
      <c r="D443" s="230" t="s">
        <v>1941</v>
      </c>
      <c r="E443" s="249" t="s">
        <v>1942</v>
      </c>
      <c r="F443" s="223" t="s">
        <v>323</v>
      </c>
      <c r="G443" s="223"/>
      <c r="H443" s="223"/>
      <c r="I443" s="223"/>
      <c r="J443" s="223"/>
      <c r="K443" s="220"/>
      <c r="L443" s="223" t="s">
        <v>120</v>
      </c>
    </row>
    <row r="444" spans="1:12" ht="17.399999999999999" x14ac:dyDescent="0.3">
      <c r="A444" s="222" t="s">
        <v>3726</v>
      </c>
      <c r="B444" s="221" t="s">
        <v>3658</v>
      </c>
      <c r="C444" s="292" t="str">
        <f>HYPERLINK("[Codebook_HIS_2013_ext_v1601.xlsx]NH1308_1_X","NH1308_1")</f>
        <v>NH1308_1</v>
      </c>
      <c r="D444" s="230" t="s">
        <v>1941</v>
      </c>
      <c r="E444" s="249" t="s">
        <v>1942</v>
      </c>
      <c r="F444" s="223" t="s">
        <v>323</v>
      </c>
      <c r="G444" s="223"/>
      <c r="H444" s="223"/>
      <c r="I444" s="223"/>
      <c r="J444" s="223"/>
      <c r="K444" s="220"/>
      <c r="L444" s="223" t="s">
        <v>120</v>
      </c>
    </row>
    <row r="445" spans="1:12" ht="17.399999999999999" x14ac:dyDescent="0.3">
      <c r="A445" s="222" t="s">
        <v>3726</v>
      </c>
      <c r="B445" s="221" t="s">
        <v>3658</v>
      </c>
      <c r="C445" s="292" t="str">
        <f>HYPERLINK("[Codebook_HIS_2013_ext_v1601.xlsx]NH1309_X","NH1309")</f>
        <v>NH1309</v>
      </c>
      <c r="D445" s="230" t="s">
        <v>1943</v>
      </c>
      <c r="E445" s="249" t="s">
        <v>1944</v>
      </c>
      <c r="F445" s="223" t="s">
        <v>323</v>
      </c>
      <c r="G445" s="223"/>
      <c r="H445" s="223"/>
      <c r="I445" s="223"/>
      <c r="J445" s="223"/>
      <c r="K445" s="220"/>
      <c r="L445" s="223" t="s">
        <v>120</v>
      </c>
    </row>
    <row r="446" spans="1:12" ht="17.399999999999999" x14ac:dyDescent="0.3">
      <c r="A446" s="222" t="s">
        <v>3726</v>
      </c>
      <c r="B446" s="221" t="s">
        <v>3658</v>
      </c>
      <c r="C446" s="292" t="str">
        <f>HYPERLINK("[Codebook_HIS_2013_ext_v1601.xlsx]NH1309_1_X","NH1309_1")</f>
        <v>NH1309_1</v>
      </c>
      <c r="D446" s="230" t="s">
        <v>1943</v>
      </c>
      <c r="E446" s="249" t="s">
        <v>1944</v>
      </c>
      <c r="F446" s="223" t="s">
        <v>323</v>
      </c>
      <c r="G446" s="223"/>
      <c r="H446" s="223"/>
      <c r="I446" s="223"/>
      <c r="J446" s="223"/>
      <c r="K446" s="220"/>
      <c r="L446" s="223" t="s">
        <v>120</v>
      </c>
    </row>
    <row r="447" spans="1:12" ht="17.399999999999999" x14ac:dyDescent="0.3">
      <c r="A447" s="222" t="s">
        <v>3726</v>
      </c>
      <c r="B447" s="221" t="s">
        <v>3658</v>
      </c>
      <c r="C447" s="292" t="str">
        <f>HYPERLINK("[Codebook_HIS_2013_ext_v1601.xlsx]NH1401_X","NH1401")</f>
        <v>NH1401</v>
      </c>
      <c r="D447" s="230" t="s">
        <v>1928</v>
      </c>
      <c r="E447" s="249" t="s">
        <v>1945</v>
      </c>
      <c r="F447" s="223" t="s">
        <v>323</v>
      </c>
      <c r="G447" s="223"/>
      <c r="H447" s="223"/>
      <c r="I447" s="223"/>
      <c r="J447" s="223"/>
      <c r="K447" s="220"/>
      <c r="L447" s="223" t="s">
        <v>120</v>
      </c>
    </row>
    <row r="448" spans="1:12" ht="17.399999999999999" x14ac:dyDescent="0.3">
      <c r="A448" s="222" t="s">
        <v>3726</v>
      </c>
      <c r="B448" s="221" t="s">
        <v>3658</v>
      </c>
      <c r="C448" s="292" t="str">
        <f>HYPERLINK("[Codebook_HIS_2013_ext_v1601.xlsx]NH1401_1_X","NH1401_1")</f>
        <v>NH1401_1</v>
      </c>
      <c r="D448" s="230" t="s">
        <v>1928</v>
      </c>
      <c r="E448" s="249" t="s">
        <v>1945</v>
      </c>
      <c r="F448" s="223" t="s">
        <v>323</v>
      </c>
      <c r="G448" s="223"/>
      <c r="H448" s="223"/>
      <c r="I448" s="223"/>
      <c r="J448" s="223"/>
      <c r="K448" s="220"/>
      <c r="L448" s="223" t="s">
        <v>120</v>
      </c>
    </row>
    <row r="449" spans="1:12" ht="17.399999999999999" x14ac:dyDescent="0.3">
      <c r="A449" s="222" t="s">
        <v>3726</v>
      </c>
      <c r="B449" s="221" t="s">
        <v>3658</v>
      </c>
      <c r="C449" s="292" t="str">
        <f>HYPERLINK("[Codebook_HIS_2013_ext_v1601.xlsx]NH1402_X","NH1402")</f>
        <v>NH1402</v>
      </c>
      <c r="D449" s="230" t="s">
        <v>1954</v>
      </c>
      <c r="E449" s="249" t="s">
        <v>1946</v>
      </c>
      <c r="F449" s="223" t="s">
        <v>323</v>
      </c>
      <c r="G449" s="223"/>
      <c r="H449" s="223"/>
      <c r="I449" s="223"/>
      <c r="J449" s="223"/>
      <c r="K449" s="220"/>
      <c r="L449" s="223" t="s">
        <v>120</v>
      </c>
    </row>
    <row r="450" spans="1:12" ht="17.399999999999999" x14ac:dyDescent="0.3">
      <c r="A450" s="222" t="s">
        <v>3726</v>
      </c>
      <c r="B450" s="221" t="s">
        <v>3658</v>
      </c>
      <c r="C450" s="292" t="str">
        <f>HYPERLINK("[Codebook_HIS_2013_ext_v1601.xlsx]NH1402_1_X","NH1402_1")</f>
        <v>NH1402_1</v>
      </c>
      <c r="D450" s="230" t="s">
        <v>1954</v>
      </c>
      <c r="E450" s="249" t="s">
        <v>1946</v>
      </c>
      <c r="F450" s="223" t="s">
        <v>323</v>
      </c>
      <c r="G450" s="223"/>
      <c r="H450" s="223"/>
      <c r="I450" s="223"/>
      <c r="J450" s="223"/>
      <c r="K450" s="220"/>
      <c r="L450" s="223" t="s">
        <v>120</v>
      </c>
    </row>
    <row r="451" spans="1:12" ht="17.399999999999999" x14ac:dyDescent="0.3">
      <c r="A451" s="222" t="s">
        <v>3726</v>
      </c>
      <c r="B451" s="221" t="s">
        <v>3658</v>
      </c>
      <c r="C451" s="292" t="str">
        <f>HYPERLINK("[Codebook_HIS_2013_ext_v1601.xlsx]NH1403_X","NH1403")</f>
        <v>NH1403</v>
      </c>
      <c r="D451" s="230" t="s">
        <v>1955</v>
      </c>
      <c r="E451" s="249" t="s">
        <v>1947</v>
      </c>
      <c r="F451" s="223" t="s">
        <v>323</v>
      </c>
      <c r="G451" s="223"/>
      <c r="H451" s="223"/>
      <c r="I451" s="223"/>
      <c r="J451" s="223"/>
      <c r="K451" s="220"/>
      <c r="L451" s="223" t="s">
        <v>120</v>
      </c>
    </row>
    <row r="452" spans="1:12" ht="17.399999999999999" x14ac:dyDescent="0.3">
      <c r="A452" s="222" t="s">
        <v>3726</v>
      </c>
      <c r="B452" s="221" t="s">
        <v>3658</v>
      </c>
      <c r="C452" s="292" t="str">
        <f>HYPERLINK("[Codebook_HIS_2013_ext_v1601.xlsx]NH1403_1_X","NH1403_1")</f>
        <v>NH1403_1</v>
      </c>
      <c r="D452" s="230" t="s">
        <v>1955</v>
      </c>
      <c r="E452" s="249" t="s">
        <v>1947</v>
      </c>
      <c r="F452" s="223" t="s">
        <v>323</v>
      </c>
      <c r="G452" s="223"/>
      <c r="H452" s="223"/>
      <c r="I452" s="223"/>
      <c r="J452" s="223"/>
      <c r="K452" s="220"/>
      <c r="L452" s="223" t="s">
        <v>120</v>
      </c>
    </row>
    <row r="453" spans="1:12" ht="17.399999999999999" x14ac:dyDescent="0.3">
      <c r="A453" s="222" t="s">
        <v>3726</v>
      </c>
      <c r="B453" s="221" t="s">
        <v>3658</v>
      </c>
      <c r="C453" s="292" t="str">
        <f>HYPERLINK("[Codebook_HIS_2013_ext_v1601.xlsx]NH1404_X","NH1404")</f>
        <v>NH1404</v>
      </c>
      <c r="D453" s="230" t="s">
        <v>1956</v>
      </c>
      <c r="E453" s="249" t="s">
        <v>1948</v>
      </c>
      <c r="F453" s="223" t="s">
        <v>323</v>
      </c>
      <c r="G453" s="223"/>
      <c r="H453" s="223"/>
      <c r="I453" s="223"/>
      <c r="J453" s="223"/>
      <c r="K453" s="220"/>
      <c r="L453" s="223" t="s">
        <v>120</v>
      </c>
    </row>
    <row r="454" spans="1:12" ht="17.399999999999999" x14ac:dyDescent="0.3">
      <c r="A454" s="222" t="s">
        <v>3726</v>
      </c>
      <c r="B454" s="221" t="s">
        <v>3658</v>
      </c>
      <c r="C454" s="292" t="str">
        <f>HYPERLINK("[Codebook_HIS_2013_ext_v1601.xlsx]NH1404_1_X","NH1404_1")</f>
        <v>NH1404_1</v>
      </c>
      <c r="D454" s="230" t="s">
        <v>1956</v>
      </c>
      <c r="E454" s="249" t="s">
        <v>1948</v>
      </c>
      <c r="F454" s="223" t="s">
        <v>323</v>
      </c>
      <c r="G454" s="223"/>
      <c r="H454" s="223"/>
      <c r="I454" s="223"/>
      <c r="J454" s="223"/>
      <c r="K454" s="220"/>
      <c r="L454" s="223" t="s">
        <v>120</v>
      </c>
    </row>
    <row r="455" spans="1:12" ht="17.399999999999999" x14ac:dyDescent="0.3">
      <c r="A455" s="222" t="s">
        <v>3726</v>
      </c>
      <c r="B455" s="221" t="s">
        <v>3658</v>
      </c>
      <c r="C455" s="292" t="str">
        <f>HYPERLINK("[Codebook_HIS_2013_ext_v1601.xlsx]NH1405_X","NH1405")</f>
        <v>NH1405</v>
      </c>
      <c r="D455" s="230" t="s">
        <v>1957</v>
      </c>
      <c r="E455" s="249" t="s">
        <v>1949</v>
      </c>
      <c r="F455" s="223" t="s">
        <v>323</v>
      </c>
      <c r="G455" s="223"/>
      <c r="H455" s="223"/>
      <c r="I455" s="223"/>
      <c r="J455" s="223"/>
      <c r="K455" s="220"/>
      <c r="L455" s="223" t="s">
        <v>120</v>
      </c>
    </row>
    <row r="456" spans="1:12" ht="17.399999999999999" x14ac:dyDescent="0.3">
      <c r="A456" s="222" t="s">
        <v>3726</v>
      </c>
      <c r="B456" s="221" t="s">
        <v>3658</v>
      </c>
      <c r="C456" s="292" t="str">
        <f>HYPERLINK("[Codebook_HIS_2013_ext_v1601.xlsx]NH1405_1_X","NH1405_1")</f>
        <v>NH1405_1</v>
      </c>
      <c r="D456" s="230" t="s">
        <v>1957</v>
      </c>
      <c r="E456" s="249" t="s">
        <v>1949</v>
      </c>
      <c r="F456" s="223" t="s">
        <v>323</v>
      </c>
      <c r="G456" s="223"/>
      <c r="H456" s="223"/>
      <c r="I456" s="223"/>
      <c r="J456" s="223"/>
      <c r="K456" s="220"/>
      <c r="L456" s="223" t="s">
        <v>120</v>
      </c>
    </row>
    <row r="457" spans="1:12" ht="17.399999999999999" x14ac:dyDescent="0.3">
      <c r="A457" s="222" t="s">
        <v>3726</v>
      </c>
      <c r="B457" s="221" t="s">
        <v>3658</v>
      </c>
      <c r="C457" s="292" t="str">
        <f>HYPERLINK("[Codebook_HIS_2013_ext_v1601.xlsx]NH1406_X","NH1406")</f>
        <v>NH1406</v>
      </c>
      <c r="D457" s="230" t="s">
        <v>1958</v>
      </c>
      <c r="E457" s="249" t="s">
        <v>1950</v>
      </c>
      <c r="F457" s="223" t="s">
        <v>323</v>
      </c>
      <c r="G457" s="223"/>
      <c r="H457" s="223"/>
      <c r="I457" s="223"/>
      <c r="J457" s="223"/>
      <c r="K457" s="220"/>
      <c r="L457" s="223" t="s">
        <v>120</v>
      </c>
    </row>
    <row r="458" spans="1:12" ht="17.399999999999999" x14ac:dyDescent="0.3">
      <c r="A458" s="222" t="s">
        <v>3726</v>
      </c>
      <c r="B458" s="221" t="s">
        <v>3658</v>
      </c>
      <c r="C458" s="292" t="str">
        <f>HYPERLINK("[Codebook_HIS_2013_ext_v1601.xlsx]NH1406_1_X","NH1406_1")</f>
        <v>NH1406_1</v>
      </c>
      <c r="D458" s="230" t="s">
        <v>1958</v>
      </c>
      <c r="E458" s="249" t="s">
        <v>1950</v>
      </c>
      <c r="F458" s="223" t="s">
        <v>323</v>
      </c>
      <c r="G458" s="223"/>
      <c r="H458" s="223"/>
      <c r="I458" s="223"/>
      <c r="J458" s="223"/>
      <c r="K458" s="220"/>
      <c r="L458" s="223" t="s">
        <v>120</v>
      </c>
    </row>
    <row r="459" spans="1:12" ht="17.399999999999999" x14ac:dyDescent="0.3">
      <c r="A459" s="222" t="s">
        <v>3726</v>
      </c>
      <c r="B459" s="221" t="s">
        <v>3658</v>
      </c>
      <c r="C459" s="292" t="str">
        <f>HYPERLINK("[Codebook_HIS_2013_ext_v1601.xlsx]NH1407_X","NH1407")</f>
        <v>NH1407</v>
      </c>
      <c r="D459" s="230" t="s">
        <v>1959</v>
      </c>
      <c r="E459" s="249" t="s">
        <v>1951</v>
      </c>
      <c r="F459" s="223" t="s">
        <v>323</v>
      </c>
      <c r="G459" s="223"/>
      <c r="H459" s="223"/>
      <c r="I459" s="223"/>
      <c r="J459" s="223"/>
      <c r="K459" s="220"/>
      <c r="L459" s="223" t="s">
        <v>120</v>
      </c>
    </row>
    <row r="460" spans="1:12" ht="17.399999999999999" x14ac:dyDescent="0.3">
      <c r="A460" s="222" t="s">
        <v>3726</v>
      </c>
      <c r="B460" s="221" t="s">
        <v>3658</v>
      </c>
      <c r="C460" s="292" t="str">
        <f>HYPERLINK("[Codebook_HIS_2013_ext_v1601.xlsx]NH1407_1_X","NH1407_1")</f>
        <v>NH1407_1</v>
      </c>
      <c r="D460" s="230" t="s">
        <v>1959</v>
      </c>
      <c r="E460" s="249" t="s">
        <v>1951</v>
      </c>
      <c r="F460" s="223" t="s">
        <v>323</v>
      </c>
      <c r="G460" s="223"/>
      <c r="H460" s="223"/>
      <c r="I460" s="223"/>
      <c r="J460" s="223"/>
      <c r="K460" s="220"/>
      <c r="L460" s="223" t="s">
        <v>120</v>
      </c>
    </row>
    <row r="461" spans="1:12" ht="17.399999999999999" x14ac:dyDescent="0.3">
      <c r="A461" s="222" t="s">
        <v>3726</v>
      </c>
      <c r="B461" s="221" t="s">
        <v>3658</v>
      </c>
      <c r="C461" s="292" t="str">
        <f>HYPERLINK("[Codebook_HIS_2013_ext_v1601.xlsx]NH1408_X","NH1408")</f>
        <v>NH1408</v>
      </c>
      <c r="D461" s="230" t="s">
        <v>1960</v>
      </c>
      <c r="E461" s="249" t="s">
        <v>1952</v>
      </c>
      <c r="F461" s="223" t="s">
        <v>323</v>
      </c>
      <c r="G461" s="223"/>
      <c r="H461" s="223"/>
      <c r="I461" s="223"/>
      <c r="J461" s="223"/>
      <c r="K461" s="220"/>
      <c r="L461" s="223" t="s">
        <v>120</v>
      </c>
    </row>
    <row r="462" spans="1:12" ht="17.399999999999999" x14ac:dyDescent="0.3">
      <c r="A462" s="222" t="s">
        <v>3726</v>
      </c>
      <c r="B462" s="221" t="s">
        <v>3658</v>
      </c>
      <c r="C462" s="292" t="str">
        <f>HYPERLINK("[Codebook_HIS_2013_ext_v1601.xlsx]NH1408_1_X","NH1408_1")</f>
        <v>NH1408_1</v>
      </c>
      <c r="D462" s="230" t="s">
        <v>1960</v>
      </c>
      <c r="E462" s="249" t="s">
        <v>1952</v>
      </c>
      <c r="F462" s="223" t="s">
        <v>323</v>
      </c>
      <c r="G462" s="223"/>
      <c r="H462" s="223"/>
      <c r="I462" s="223"/>
      <c r="J462" s="223"/>
      <c r="K462" s="220"/>
      <c r="L462" s="223" t="s">
        <v>120</v>
      </c>
    </row>
    <row r="463" spans="1:12" ht="17.399999999999999" x14ac:dyDescent="0.3">
      <c r="A463" s="222" t="s">
        <v>3726</v>
      </c>
      <c r="B463" s="221" t="s">
        <v>3658</v>
      </c>
      <c r="C463" s="292" t="str">
        <f>HYPERLINK("[Codebook_HIS_2013_ext_v1601.xlsx]NH1409_X","NH1409")</f>
        <v>NH1409</v>
      </c>
      <c r="D463" s="230" t="s">
        <v>1961</v>
      </c>
      <c r="E463" s="249" t="s">
        <v>1953</v>
      </c>
      <c r="F463" s="223" t="s">
        <v>323</v>
      </c>
      <c r="G463" s="223"/>
      <c r="H463" s="223"/>
      <c r="I463" s="223"/>
      <c r="J463" s="223"/>
      <c r="K463" s="220"/>
      <c r="L463" s="223" t="s">
        <v>120</v>
      </c>
    </row>
    <row r="464" spans="1:12" ht="17.399999999999999" x14ac:dyDescent="0.3">
      <c r="A464" s="222" t="s">
        <v>3726</v>
      </c>
      <c r="B464" s="221" t="s">
        <v>3658</v>
      </c>
      <c r="C464" s="292" t="str">
        <f>HYPERLINK("[Codebook_HIS_2013_ext_v1601.xlsx]NH1409_1_X","NH1409_1")</f>
        <v>NH1409_1</v>
      </c>
      <c r="D464" s="230" t="s">
        <v>1961</v>
      </c>
      <c r="E464" s="249" t="s">
        <v>1953</v>
      </c>
      <c r="F464" s="223" t="s">
        <v>323</v>
      </c>
      <c r="G464" s="223"/>
      <c r="H464" s="223"/>
      <c r="I464" s="223"/>
      <c r="J464" s="223"/>
      <c r="K464" s="220"/>
      <c r="L464" s="223" t="s">
        <v>120</v>
      </c>
    </row>
    <row r="465" spans="1:12" ht="17.399999999999999" x14ac:dyDescent="0.3">
      <c r="A465" s="222" t="s">
        <v>3726</v>
      </c>
      <c r="B465" s="221" t="s">
        <v>3658</v>
      </c>
      <c r="C465" s="292" t="str">
        <f>HYPERLINK("[Codebook_HIS_2013_ext_v1601.xlsx]NH14_1_X","NH14_1")</f>
        <v>NH14_1</v>
      </c>
      <c r="D465" s="230" t="s">
        <v>1962</v>
      </c>
      <c r="E465" s="249" t="s">
        <v>1963</v>
      </c>
      <c r="F465" s="223" t="s">
        <v>323</v>
      </c>
      <c r="G465" s="223"/>
      <c r="H465" s="223"/>
      <c r="I465" s="223"/>
      <c r="J465" s="223"/>
      <c r="K465" s="220"/>
      <c r="L465" s="223" t="s">
        <v>120</v>
      </c>
    </row>
    <row r="466" spans="1:12" ht="17.399999999999999" x14ac:dyDescent="0.3">
      <c r="A466" s="225" t="s">
        <v>3726</v>
      </c>
      <c r="B466" s="227" t="s">
        <v>3659</v>
      </c>
      <c r="C466" s="293" t="s">
        <v>623</v>
      </c>
      <c r="D466" s="235" t="s">
        <v>623</v>
      </c>
      <c r="E466" s="236" t="s">
        <v>2582</v>
      </c>
      <c r="F466" s="237" t="s">
        <v>323</v>
      </c>
      <c r="G466" s="237"/>
      <c r="H466" s="237"/>
      <c r="I466" s="237"/>
      <c r="J466" s="237"/>
      <c r="K466" s="237" t="s">
        <v>120</v>
      </c>
      <c r="L466" s="237" t="s">
        <v>120</v>
      </c>
    </row>
    <row r="467" spans="1:12" ht="17.399999999999999" x14ac:dyDescent="0.3">
      <c r="A467" s="225" t="s">
        <v>3726</v>
      </c>
      <c r="B467" s="227" t="s">
        <v>3659</v>
      </c>
      <c r="C467" s="293" t="s">
        <v>234</v>
      </c>
      <c r="D467" s="236" t="s">
        <v>234</v>
      </c>
      <c r="E467" s="227" t="s">
        <v>740</v>
      </c>
      <c r="F467" s="238" t="s">
        <v>323</v>
      </c>
      <c r="G467" s="237" t="s">
        <v>120</v>
      </c>
      <c r="H467" s="237" t="s">
        <v>120</v>
      </c>
      <c r="I467" s="237" t="s">
        <v>120</v>
      </c>
      <c r="J467" s="237"/>
      <c r="K467" s="237" t="s">
        <v>120</v>
      </c>
      <c r="L467" s="237" t="s">
        <v>120</v>
      </c>
    </row>
    <row r="468" spans="1:12" ht="17.399999999999999" x14ac:dyDescent="0.3">
      <c r="A468" s="225" t="s">
        <v>3726</v>
      </c>
      <c r="B468" s="227" t="s">
        <v>3659</v>
      </c>
      <c r="C468" s="293" t="s">
        <v>792</v>
      </c>
      <c r="D468" s="236" t="s">
        <v>792</v>
      </c>
      <c r="E468" s="227" t="s">
        <v>745</v>
      </c>
      <c r="F468" s="238" t="s">
        <v>323</v>
      </c>
      <c r="G468" s="237"/>
      <c r="H468" s="237"/>
      <c r="I468" s="237"/>
      <c r="J468" s="237"/>
      <c r="K468" s="237" t="s">
        <v>120</v>
      </c>
      <c r="L468" s="237" t="s">
        <v>120</v>
      </c>
    </row>
    <row r="469" spans="1:12" ht="17.399999999999999" x14ac:dyDescent="0.3">
      <c r="A469" s="225" t="s">
        <v>3726</v>
      </c>
      <c r="B469" s="227" t="s">
        <v>3659</v>
      </c>
      <c r="C469" s="293" t="s">
        <v>624</v>
      </c>
      <c r="D469" s="235" t="s">
        <v>624</v>
      </c>
      <c r="E469" s="227" t="s">
        <v>753</v>
      </c>
      <c r="F469" s="237" t="s">
        <v>323</v>
      </c>
      <c r="G469" s="237" t="s">
        <v>120</v>
      </c>
      <c r="H469" s="237" t="s">
        <v>120</v>
      </c>
      <c r="I469" s="237" t="s">
        <v>120</v>
      </c>
      <c r="J469" s="239"/>
      <c r="K469" s="237" t="s">
        <v>120</v>
      </c>
      <c r="L469" s="237" t="s">
        <v>120</v>
      </c>
    </row>
    <row r="470" spans="1:12" ht="17.399999999999999" x14ac:dyDescent="0.3">
      <c r="A470" s="225" t="s">
        <v>3726</v>
      </c>
      <c r="B470" s="227" t="s">
        <v>3659</v>
      </c>
      <c r="C470" s="293" t="s">
        <v>266</v>
      </c>
      <c r="D470" s="235" t="s">
        <v>266</v>
      </c>
      <c r="E470" s="236" t="s">
        <v>754</v>
      </c>
      <c r="F470" s="237" t="s">
        <v>323</v>
      </c>
      <c r="G470" s="237"/>
      <c r="H470" s="237"/>
      <c r="I470" s="237"/>
      <c r="J470" s="237"/>
      <c r="K470" s="237" t="s">
        <v>120</v>
      </c>
      <c r="L470" s="237" t="s">
        <v>120</v>
      </c>
    </row>
    <row r="471" spans="1:12" ht="17.399999999999999" x14ac:dyDescent="0.3">
      <c r="A471" s="225" t="s">
        <v>3726</v>
      </c>
      <c r="B471" s="227" t="s">
        <v>3659</v>
      </c>
      <c r="C471" s="293" t="s">
        <v>267</v>
      </c>
      <c r="D471" s="235" t="s">
        <v>267</v>
      </c>
      <c r="E471" s="236" t="s">
        <v>793</v>
      </c>
      <c r="F471" s="237" t="s">
        <v>323</v>
      </c>
      <c r="G471" s="237"/>
      <c r="H471" s="237"/>
      <c r="I471" s="237"/>
      <c r="J471" s="237"/>
      <c r="K471" s="237" t="s">
        <v>120</v>
      </c>
      <c r="L471" s="237" t="s">
        <v>120</v>
      </c>
    </row>
    <row r="472" spans="1:12" ht="17.399999999999999" x14ac:dyDescent="0.3">
      <c r="A472" s="225" t="s">
        <v>3726</v>
      </c>
      <c r="B472" s="227" t="s">
        <v>3659</v>
      </c>
      <c r="C472" s="293" t="s">
        <v>268</v>
      </c>
      <c r="D472" s="235" t="s">
        <v>268</v>
      </c>
      <c r="E472" s="236" t="s">
        <v>2545</v>
      </c>
      <c r="F472" s="237" t="s">
        <v>323</v>
      </c>
      <c r="G472" s="237"/>
      <c r="H472" s="237"/>
      <c r="I472" s="237"/>
      <c r="J472" s="237"/>
      <c r="K472" s="237"/>
      <c r="L472" s="237" t="s">
        <v>120</v>
      </c>
    </row>
    <row r="473" spans="1:12" ht="17.399999999999999" x14ac:dyDescent="0.3">
      <c r="A473" s="225" t="s">
        <v>3726</v>
      </c>
      <c r="B473" s="227" t="s">
        <v>3659</v>
      </c>
      <c r="C473" s="293" t="s">
        <v>269</v>
      </c>
      <c r="D473" s="235" t="s">
        <v>269</v>
      </c>
      <c r="E473" s="236" t="s">
        <v>618</v>
      </c>
      <c r="F473" s="237" t="s">
        <v>323</v>
      </c>
      <c r="G473" s="237"/>
      <c r="H473" s="237"/>
      <c r="I473" s="237"/>
      <c r="J473" s="237" t="s">
        <v>120</v>
      </c>
      <c r="K473" s="237" t="s">
        <v>120</v>
      </c>
      <c r="L473" s="237" t="s">
        <v>120</v>
      </c>
    </row>
    <row r="474" spans="1:12" s="54" customFormat="1" ht="17.399999999999999" x14ac:dyDescent="0.3">
      <c r="A474" s="225" t="s">
        <v>3726</v>
      </c>
      <c r="B474" s="227" t="s">
        <v>3659</v>
      </c>
      <c r="C474" s="293" t="s">
        <v>757</v>
      </c>
      <c r="D474" s="235" t="s">
        <v>757</v>
      </c>
      <c r="E474" s="227" t="s">
        <v>615</v>
      </c>
      <c r="F474" s="237" t="s">
        <v>323</v>
      </c>
      <c r="G474" s="237"/>
      <c r="H474" s="237" t="s">
        <v>120</v>
      </c>
      <c r="I474" s="237" t="s">
        <v>120</v>
      </c>
      <c r="J474" s="239" t="s">
        <v>120</v>
      </c>
      <c r="K474" s="237" t="s">
        <v>120</v>
      </c>
      <c r="L474" s="237" t="s">
        <v>120</v>
      </c>
    </row>
    <row r="475" spans="1:12" s="54" customFormat="1" ht="17.399999999999999" x14ac:dyDescent="0.3">
      <c r="A475" s="225" t="s">
        <v>3726</v>
      </c>
      <c r="B475" s="227" t="s">
        <v>3659</v>
      </c>
      <c r="C475" s="293" t="s">
        <v>2547</v>
      </c>
      <c r="D475" s="235" t="s">
        <v>2539</v>
      </c>
      <c r="E475" s="227" t="s">
        <v>2583</v>
      </c>
      <c r="F475" s="237" t="s">
        <v>323</v>
      </c>
      <c r="G475" s="237"/>
      <c r="H475" s="237"/>
      <c r="I475" s="237"/>
      <c r="J475" s="239"/>
      <c r="K475" s="237"/>
      <c r="L475" s="237" t="s">
        <v>120</v>
      </c>
    </row>
    <row r="476" spans="1:12" s="54" customFormat="1" ht="17.399999999999999" x14ac:dyDescent="0.3">
      <c r="A476" s="225" t="s">
        <v>3726</v>
      </c>
      <c r="B476" s="227" t="s">
        <v>3659</v>
      </c>
      <c r="C476" s="293" t="s">
        <v>758</v>
      </c>
      <c r="D476" s="235" t="s">
        <v>758</v>
      </c>
      <c r="E476" s="227" t="s">
        <v>616</v>
      </c>
      <c r="F476" s="238" t="s">
        <v>323</v>
      </c>
      <c r="G476" s="237"/>
      <c r="H476" s="237" t="s">
        <v>120</v>
      </c>
      <c r="I476" s="237" t="s">
        <v>120</v>
      </c>
      <c r="J476" s="237" t="s">
        <v>120</v>
      </c>
      <c r="K476" s="237" t="s">
        <v>120</v>
      </c>
      <c r="L476" s="237" t="s">
        <v>120</v>
      </c>
    </row>
    <row r="477" spans="1:12" s="54" customFormat="1" ht="17.399999999999999" x14ac:dyDescent="0.3">
      <c r="A477" s="225" t="s">
        <v>3726</v>
      </c>
      <c r="B477" s="227" t="s">
        <v>3659</v>
      </c>
      <c r="C477" s="293" t="s">
        <v>2548</v>
      </c>
      <c r="D477" s="235" t="s">
        <v>2540</v>
      </c>
      <c r="E477" s="227" t="s">
        <v>2584</v>
      </c>
      <c r="F477" s="238" t="s">
        <v>323</v>
      </c>
      <c r="G477" s="237"/>
      <c r="H477" s="237"/>
      <c r="I477" s="237"/>
      <c r="J477" s="237"/>
      <c r="K477" s="237"/>
      <c r="L477" s="237" t="s">
        <v>120</v>
      </c>
    </row>
    <row r="478" spans="1:12" s="54" customFormat="1" ht="17.399999999999999" x14ac:dyDescent="0.3">
      <c r="A478" s="225" t="s">
        <v>3726</v>
      </c>
      <c r="B478" s="227" t="s">
        <v>3659</v>
      </c>
      <c r="C478" s="293" t="s">
        <v>759</v>
      </c>
      <c r="D478" s="235" t="s">
        <v>759</v>
      </c>
      <c r="E478" s="227" t="s">
        <v>617</v>
      </c>
      <c r="F478" s="237" t="s">
        <v>323</v>
      </c>
      <c r="G478" s="237"/>
      <c r="H478" s="237" t="s">
        <v>120</v>
      </c>
      <c r="I478" s="237" t="s">
        <v>120</v>
      </c>
      <c r="J478" s="239" t="s">
        <v>120</v>
      </c>
      <c r="K478" s="237" t="s">
        <v>120</v>
      </c>
      <c r="L478" s="237" t="s">
        <v>120</v>
      </c>
    </row>
    <row r="479" spans="1:12" s="54" customFormat="1" ht="17.399999999999999" x14ac:dyDescent="0.3">
      <c r="A479" s="225" t="s">
        <v>3726</v>
      </c>
      <c r="B479" s="227" t="s">
        <v>3659</v>
      </c>
      <c r="C479" s="293" t="s">
        <v>2549</v>
      </c>
      <c r="D479" s="235" t="s">
        <v>2541</v>
      </c>
      <c r="E479" s="227" t="s">
        <v>2585</v>
      </c>
      <c r="F479" s="237" t="s">
        <v>323</v>
      </c>
      <c r="G479" s="237"/>
      <c r="H479" s="237"/>
      <c r="I479" s="237"/>
      <c r="J479" s="239"/>
      <c r="K479" s="237"/>
      <c r="L479" s="237" t="s">
        <v>120</v>
      </c>
    </row>
    <row r="480" spans="1:12" ht="17.399999999999999" x14ac:dyDescent="0.3">
      <c r="A480" s="225" t="s">
        <v>3726</v>
      </c>
      <c r="B480" s="227" t="s">
        <v>3659</v>
      </c>
      <c r="C480" s="293" t="s">
        <v>760</v>
      </c>
      <c r="D480" s="235" t="s">
        <v>760</v>
      </c>
      <c r="E480" s="227" t="s">
        <v>761</v>
      </c>
      <c r="F480" s="238" t="s">
        <v>323</v>
      </c>
      <c r="G480" s="237"/>
      <c r="H480" s="237" t="s">
        <v>120</v>
      </c>
      <c r="I480" s="237" t="s">
        <v>120</v>
      </c>
      <c r="J480" s="240" t="s">
        <v>120</v>
      </c>
      <c r="K480" s="237" t="s">
        <v>120</v>
      </c>
      <c r="L480" s="237" t="s">
        <v>120</v>
      </c>
    </row>
    <row r="481" spans="1:12" ht="17.399999999999999" x14ac:dyDescent="0.3">
      <c r="A481" s="225" t="s">
        <v>3726</v>
      </c>
      <c r="B481" s="227" t="s">
        <v>3659</v>
      </c>
      <c r="C481" s="293" t="s">
        <v>2550</v>
      </c>
      <c r="D481" s="235" t="s">
        <v>2542</v>
      </c>
      <c r="E481" s="227" t="s">
        <v>2586</v>
      </c>
      <c r="F481" s="238" t="s">
        <v>323</v>
      </c>
      <c r="G481" s="237"/>
      <c r="H481" s="237"/>
      <c r="I481" s="237"/>
      <c r="J481" s="240"/>
      <c r="K481" s="237"/>
      <c r="L481" s="237" t="s">
        <v>120</v>
      </c>
    </row>
    <row r="482" spans="1:12" ht="17.399999999999999" x14ac:dyDescent="0.3">
      <c r="A482" s="225" t="s">
        <v>3726</v>
      </c>
      <c r="B482" s="227" t="s">
        <v>3659</v>
      </c>
      <c r="C482" s="293" t="s">
        <v>2543</v>
      </c>
      <c r="D482" s="235" t="s">
        <v>2543</v>
      </c>
      <c r="E482" s="227" t="s">
        <v>2546</v>
      </c>
      <c r="F482" s="238" t="s">
        <v>323</v>
      </c>
      <c r="G482" s="237"/>
      <c r="H482" s="237" t="s">
        <v>120</v>
      </c>
      <c r="I482" s="237" t="s">
        <v>120</v>
      </c>
      <c r="J482" s="237" t="s">
        <v>120</v>
      </c>
      <c r="K482" s="237" t="s">
        <v>120</v>
      </c>
      <c r="L482" s="237" t="s">
        <v>120</v>
      </c>
    </row>
    <row r="483" spans="1:12" ht="17.399999999999999" x14ac:dyDescent="0.3">
      <c r="A483" s="225" t="s">
        <v>3726</v>
      </c>
      <c r="B483" s="227" t="s">
        <v>3659</v>
      </c>
      <c r="C483" s="293" t="s">
        <v>2551</v>
      </c>
      <c r="D483" s="235" t="s">
        <v>2544</v>
      </c>
      <c r="E483" s="227" t="s">
        <v>2587</v>
      </c>
      <c r="F483" s="238" t="s">
        <v>323</v>
      </c>
      <c r="G483" s="237"/>
      <c r="H483" s="237"/>
      <c r="I483" s="237"/>
      <c r="J483" s="237"/>
      <c r="K483" s="237"/>
      <c r="L483" s="237" t="s">
        <v>120</v>
      </c>
    </row>
    <row r="484" spans="1:12" ht="17.399999999999999" x14ac:dyDescent="0.3">
      <c r="A484" s="225" t="s">
        <v>3726</v>
      </c>
      <c r="B484" s="227" t="s">
        <v>3659</v>
      </c>
      <c r="C484" s="293" t="s">
        <v>2552</v>
      </c>
      <c r="D484" s="235" t="s">
        <v>623</v>
      </c>
      <c r="E484" s="227" t="s">
        <v>763</v>
      </c>
      <c r="F484" s="238" t="s">
        <v>323</v>
      </c>
      <c r="G484" s="237" t="s">
        <v>120</v>
      </c>
      <c r="H484" s="237" t="s">
        <v>120</v>
      </c>
      <c r="I484" s="237" t="s">
        <v>120</v>
      </c>
      <c r="J484" s="237" t="s">
        <v>120</v>
      </c>
      <c r="K484" s="237" t="s">
        <v>120</v>
      </c>
      <c r="L484" s="237" t="s">
        <v>120</v>
      </c>
    </row>
    <row r="485" spans="1:12" ht="17.399999999999999" x14ac:dyDescent="0.3">
      <c r="A485" s="225" t="s">
        <v>3726</v>
      </c>
      <c r="B485" s="227" t="s">
        <v>3659</v>
      </c>
      <c r="C485" s="293" t="s">
        <v>2553</v>
      </c>
      <c r="D485" s="235" t="s">
        <v>623</v>
      </c>
      <c r="E485" s="227" t="s">
        <v>764</v>
      </c>
      <c r="F485" s="238" t="s">
        <v>323</v>
      </c>
      <c r="G485" s="237"/>
      <c r="H485" s="237"/>
      <c r="I485" s="237"/>
      <c r="J485" s="237"/>
      <c r="K485" s="237" t="s">
        <v>120</v>
      </c>
      <c r="L485" s="237" t="s">
        <v>120</v>
      </c>
    </row>
    <row r="486" spans="1:12" ht="17.399999999999999" x14ac:dyDescent="0.3">
      <c r="A486" s="225" t="s">
        <v>3726</v>
      </c>
      <c r="B486" s="227" t="s">
        <v>3659</v>
      </c>
      <c r="C486" s="293" t="s">
        <v>2554</v>
      </c>
      <c r="D486" s="235" t="s">
        <v>623</v>
      </c>
      <c r="E486" s="227" t="s">
        <v>766</v>
      </c>
      <c r="F486" s="238" t="s">
        <v>323</v>
      </c>
      <c r="G486" s="237" t="s">
        <v>120</v>
      </c>
      <c r="H486" s="237" t="s">
        <v>120</v>
      </c>
      <c r="I486" s="237" t="s">
        <v>120</v>
      </c>
      <c r="J486" s="237" t="s">
        <v>120</v>
      </c>
      <c r="K486" s="237" t="s">
        <v>120</v>
      </c>
      <c r="L486" s="237" t="s">
        <v>120</v>
      </c>
    </row>
    <row r="487" spans="1:12" ht="17.399999999999999" x14ac:dyDescent="0.3">
      <c r="A487" s="225" t="s">
        <v>3726</v>
      </c>
      <c r="B487" s="227" t="s">
        <v>3659</v>
      </c>
      <c r="C487" s="293" t="s">
        <v>2555</v>
      </c>
      <c r="D487" s="235" t="s">
        <v>623</v>
      </c>
      <c r="E487" s="227" t="s">
        <v>767</v>
      </c>
      <c r="F487" s="238" t="s">
        <v>323</v>
      </c>
      <c r="G487" s="237"/>
      <c r="H487" s="237"/>
      <c r="I487" s="237"/>
      <c r="J487" s="237"/>
      <c r="K487" s="237" t="s">
        <v>120</v>
      </c>
      <c r="L487" s="237" t="s">
        <v>120</v>
      </c>
    </row>
    <row r="488" spans="1:12" ht="17.399999999999999" x14ac:dyDescent="0.3">
      <c r="A488" s="225" t="s">
        <v>3726</v>
      </c>
      <c r="B488" s="227" t="s">
        <v>3659</v>
      </c>
      <c r="C488" s="293" t="s">
        <v>2556</v>
      </c>
      <c r="D488" s="235" t="s">
        <v>623</v>
      </c>
      <c r="E488" s="241" t="s">
        <v>795</v>
      </c>
      <c r="F488" s="237" t="s">
        <v>323</v>
      </c>
      <c r="G488" s="237"/>
      <c r="H488" s="237"/>
      <c r="I488" s="237"/>
      <c r="J488" s="237"/>
      <c r="K488" s="237" t="s">
        <v>120</v>
      </c>
      <c r="L488" s="237" t="s">
        <v>120</v>
      </c>
    </row>
    <row r="489" spans="1:12" ht="17.399999999999999" x14ac:dyDescent="0.3">
      <c r="A489" s="225" t="s">
        <v>3726</v>
      </c>
      <c r="B489" s="227" t="s">
        <v>3659</v>
      </c>
      <c r="C489" s="293" t="s">
        <v>2557</v>
      </c>
      <c r="D489" s="236" t="s">
        <v>2558</v>
      </c>
      <c r="E489" s="227" t="s">
        <v>2559</v>
      </c>
      <c r="F489" s="238" t="s">
        <v>323</v>
      </c>
      <c r="G489" s="237"/>
      <c r="H489" s="237"/>
      <c r="I489" s="237"/>
      <c r="J489" s="237"/>
      <c r="K489" s="237"/>
      <c r="L489" s="237" t="s">
        <v>120</v>
      </c>
    </row>
    <row r="490" spans="1:12" ht="17.399999999999999" x14ac:dyDescent="0.3">
      <c r="A490" s="225" t="s">
        <v>3726</v>
      </c>
      <c r="B490" s="227" t="s">
        <v>3659</v>
      </c>
      <c r="C490" s="293" t="s">
        <v>2560</v>
      </c>
      <c r="D490" s="236" t="s">
        <v>792</v>
      </c>
      <c r="E490" s="227" t="s">
        <v>769</v>
      </c>
      <c r="F490" s="238" t="s">
        <v>323</v>
      </c>
      <c r="G490" s="237"/>
      <c r="H490" s="237"/>
      <c r="I490" s="237"/>
      <c r="J490" s="237"/>
      <c r="K490" s="237" t="s">
        <v>120</v>
      </c>
      <c r="L490" s="237" t="s">
        <v>120</v>
      </c>
    </row>
    <row r="491" spans="1:12" ht="17.399999999999999" x14ac:dyDescent="0.3">
      <c r="A491" s="225" t="s">
        <v>3726</v>
      </c>
      <c r="B491" s="227" t="s">
        <v>3659</v>
      </c>
      <c r="C491" s="293" t="s">
        <v>2561</v>
      </c>
      <c r="D491" s="235" t="s">
        <v>796</v>
      </c>
      <c r="E491" s="227" t="s">
        <v>770</v>
      </c>
      <c r="F491" s="237" t="s">
        <v>323</v>
      </c>
      <c r="G491" s="237"/>
      <c r="H491" s="237"/>
      <c r="I491" s="237"/>
      <c r="J491" s="239"/>
      <c r="K491" s="237" t="s">
        <v>120</v>
      </c>
      <c r="L491" s="237" t="s">
        <v>120</v>
      </c>
    </row>
    <row r="492" spans="1:12" ht="17.399999999999999" x14ac:dyDescent="0.3">
      <c r="A492" s="225" t="s">
        <v>3726</v>
      </c>
      <c r="B492" s="227" t="s">
        <v>3659</v>
      </c>
      <c r="C492" s="293" t="s">
        <v>2562</v>
      </c>
      <c r="D492" s="236" t="s">
        <v>2563</v>
      </c>
      <c r="E492" s="227" t="s">
        <v>2564</v>
      </c>
      <c r="F492" s="238" t="s">
        <v>323</v>
      </c>
      <c r="G492" s="237"/>
      <c r="H492" s="237"/>
      <c r="I492" s="237"/>
      <c r="J492" s="237"/>
      <c r="K492" s="237"/>
      <c r="L492" s="237" t="s">
        <v>120</v>
      </c>
    </row>
    <row r="493" spans="1:12" ht="17.399999999999999" x14ac:dyDescent="0.3">
      <c r="A493" s="225" t="s">
        <v>3726</v>
      </c>
      <c r="B493" s="227" t="s">
        <v>3659</v>
      </c>
      <c r="C493" s="293" t="s">
        <v>2565</v>
      </c>
      <c r="D493" s="236" t="s">
        <v>266</v>
      </c>
      <c r="E493" s="227" t="s">
        <v>771</v>
      </c>
      <c r="F493" s="238" t="s">
        <v>323</v>
      </c>
      <c r="G493" s="237"/>
      <c r="H493" s="237"/>
      <c r="I493" s="237"/>
      <c r="J493" s="237"/>
      <c r="K493" s="237" t="s">
        <v>120</v>
      </c>
      <c r="L493" s="237" t="s">
        <v>120</v>
      </c>
    </row>
    <row r="494" spans="1:12" ht="17.399999999999999" x14ac:dyDescent="0.3">
      <c r="A494" s="225" t="s">
        <v>3726</v>
      </c>
      <c r="B494" s="227" t="s">
        <v>3659</v>
      </c>
      <c r="C494" s="293" t="s">
        <v>2566</v>
      </c>
      <c r="D494" s="236" t="s">
        <v>797</v>
      </c>
      <c r="E494" s="236" t="s">
        <v>772</v>
      </c>
      <c r="F494" s="237" t="s">
        <v>323</v>
      </c>
      <c r="G494" s="237"/>
      <c r="H494" s="237"/>
      <c r="I494" s="237"/>
      <c r="J494" s="237"/>
      <c r="K494" s="237" t="s">
        <v>120</v>
      </c>
      <c r="L494" s="237" t="s">
        <v>120</v>
      </c>
    </row>
    <row r="495" spans="1:12" ht="17.399999999999999" x14ac:dyDescent="0.3">
      <c r="A495" s="225" t="s">
        <v>3726</v>
      </c>
      <c r="B495" s="227" t="s">
        <v>3659</v>
      </c>
      <c r="C495" s="293" t="s">
        <v>2567</v>
      </c>
      <c r="D495" s="236" t="s">
        <v>798</v>
      </c>
      <c r="E495" s="227" t="s">
        <v>773</v>
      </c>
      <c r="F495" s="238" t="s">
        <v>323</v>
      </c>
      <c r="G495" s="237" t="s">
        <v>120</v>
      </c>
      <c r="H495" s="237" t="s">
        <v>120</v>
      </c>
      <c r="I495" s="237" t="s">
        <v>120</v>
      </c>
      <c r="J495" s="237" t="s">
        <v>120</v>
      </c>
      <c r="K495" s="237" t="s">
        <v>120</v>
      </c>
      <c r="L495" s="237" t="s">
        <v>120</v>
      </c>
    </row>
    <row r="496" spans="1:12" ht="17.399999999999999" x14ac:dyDescent="0.3">
      <c r="A496" s="225" t="s">
        <v>3726</v>
      </c>
      <c r="B496" s="227" t="s">
        <v>3659</v>
      </c>
      <c r="C496" s="293" t="s">
        <v>2568</v>
      </c>
      <c r="D496" s="236" t="s">
        <v>798</v>
      </c>
      <c r="E496" s="236" t="s">
        <v>779</v>
      </c>
      <c r="F496" s="237" t="s">
        <v>323</v>
      </c>
      <c r="G496" s="237" t="s">
        <v>120</v>
      </c>
      <c r="H496" s="237" t="s">
        <v>120</v>
      </c>
      <c r="I496" s="237" t="s">
        <v>120</v>
      </c>
      <c r="J496" s="237" t="s">
        <v>120</v>
      </c>
      <c r="K496" s="237" t="s">
        <v>120</v>
      </c>
      <c r="L496" s="237" t="s">
        <v>120</v>
      </c>
    </row>
    <row r="497" spans="1:12" ht="17.399999999999999" x14ac:dyDescent="0.3">
      <c r="A497" s="225" t="s">
        <v>3726</v>
      </c>
      <c r="B497" s="227" t="s">
        <v>3659</v>
      </c>
      <c r="C497" s="293" t="s">
        <v>2569</v>
      </c>
      <c r="D497" s="236" t="s">
        <v>798</v>
      </c>
      <c r="E497" s="236" t="s">
        <v>780</v>
      </c>
      <c r="F497" s="237" t="s">
        <v>323</v>
      </c>
      <c r="G497" s="237"/>
      <c r="H497" s="237"/>
      <c r="I497" s="237"/>
      <c r="J497" s="237"/>
      <c r="K497" s="237" t="s">
        <v>120</v>
      </c>
      <c r="L497" s="237" t="s">
        <v>120</v>
      </c>
    </row>
    <row r="498" spans="1:12" ht="17.399999999999999" x14ac:dyDescent="0.3">
      <c r="A498" s="225" t="s">
        <v>3726</v>
      </c>
      <c r="B498" s="227" t="s">
        <v>3659</v>
      </c>
      <c r="C498" s="293" t="s">
        <v>2570</v>
      </c>
      <c r="D498" s="236" t="s">
        <v>798</v>
      </c>
      <c r="E498" s="236" t="s">
        <v>2589</v>
      </c>
      <c r="F498" s="237" t="s">
        <v>323</v>
      </c>
      <c r="G498" s="237"/>
      <c r="H498" s="237"/>
      <c r="I498" s="237"/>
      <c r="J498" s="237"/>
      <c r="K498" s="237" t="s">
        <v>120</v>
      </c>
      <c r="L498" s="237" t="s">
        <v>120</v>
      </c>
    </row>
    <row r="499" spans="1:12" ht="17.399999999999999" x14ac:dyDescent="0.3">
      <c r="A499" s="225" t="s">
        <v>3726</v>
      </c>
      <c r="B499" s="227" t="s">
        <v>3659</v>
      </c>
      <c r="C499" s="293" t="s">
        <v>2571</v>
      </c>
      <c r="D499" s="236" t="s">
        <v>798</v>
      </c>
      <c r="E499" s="236" t="s">
        <v>2590</v>
      </c>
      <c r="F499" s="237" t="s">
        <v>323</v>
      </c>
      <c r="G499" s="237"/>
      <c r="H499" s="237"/>
      <c r="I499" s="237"/>
      <c r="J499" s="237"/>
      <c r="K499" s="237" t="s">
        <v>120</v>
      </c>
      <c r="L499" s="237" t="s">
        <v>120</v>
      </c>
    </row>
    <row r="500" spans="1:12" ht="17.399999999999999" x14ac:dyDescent="0.3">
      <c r="A500" s="225" t="s">
        <v>3726</v>
      </c>
      <c r="B500" s="227" t="s">
        <v>3659</v>
      </c>
      <c r="C500" s="293" t="s">
        <v>2588</v>
      </c>
      <c r="D500" s="236" t="s">
        <v>2818</v>
      </c>
      <c r="E500" s="236" t="s">
        <v>2591</v>
      </c>
      <c r="F500" s="237" t="s">
        <v>323</v>
      </c>
      <c r="G500" s="237"/>
      <c r="H500" s="237"/>
      <c r="I500" s="237"/>
      <c r="J500" s="237"/>
      <c r="K500" s="237"/>
      <c r="L500" s="237" t="s">
        <v>120</v>
      </c>
    </row>
    <row r="501" spans="1:12" ht="17.399999999999999" x14ac:dyDescent="0.3">
      <c r="A501" s="225" t="s">
        <v>3726</v>
      </c>
      <c r="B501" s="227" t="s">
        <v>3659</v>
      </c>
      <c r="C501" s="293" t="s">
        <v>2572</v>
      </c>
      <c r="D501" s="236" t="s">
        <v>267</v>
      </c>
      <c r="E501" s="236" t="s">
        <v>783</v>
      </c>
      <c r="F501" s="237" t="s">
        <v>323</v>
      </c>
      <c r="G501" s="237"/>
      <c r="H501" s="237"/>
      <c r="I501" s="237"/>
      <c r="J501" s="237"/>
      <c r="K501" s="237" t="s">
        <v>120</v>
      </c>
      <c r="L501" s="237" t="s">
        <v>120</v>
      </c>
    </row>
    <row r="502" spans="1:12" ht="17.399999999999999" x14ac:dyDescent="0.3">
      <c r="A502" s="225" t="s">
        <v>3726</v>
      </c>
      <c r="B502" s="227" t="s">
        <v>3659</v>
      </c>
      <c r="C502" s="293" t="s">
        <v>2573</v>
      </c>
      <c r="D502" s="236" t="s">
        <v>267</v>
      </c>
      <c r="E502" s="236" t="s">
        <v>790</v>
      </c>
      <c r="F502" s="237" t="s">
        <v>323</v>
      </c>
      <c r="G502" s="237"/>
      <c r="H502" s="237"/>
      <c r="I502" s="237"/>
      <c r="J502" s="237" t="s">
        <v>120</v>
      </c>
      <c r="K502" s="237" t="s">
        <v>120</v>
      </c>
      <c r="L502" s="237" t="s">
        <v>120</v>
      </c>
    </row>
    <row r="503" spans="1:12" ht="17.399999999999999" x14ac:dyDescent="0.3">
      <c r="A503" s="225" t="s">
        <v>3726</v>
      </c>
      <c r="B503" s="227" t="s">
        <v>3659</v>
      </c>
      <c r="C503" s="293" t="s">
        <v>2592</v>
      </c>
      <c r="D503" s="236" t="s">
        <v>268</v>
      </c>
      <c r="E503" s="236" t="s">
        <v>2593</v>
      </c>
      <c r="F503" s="237" t="s">
        <v>323</v>
      </c>
      <c r="G503" s="237"/>
      <c r="H503" s="237"/>
      <c r="I503" s="237"/>
      <c r="J503" s="237"/>
      <c r="K503" s="237"/>
      <c r="L503" s="237" t="s">
        <v>120</v>
      </c>
    </row>
    <row r="504" spans="1:12" ht="17.399999999999999" x14ac:dyDescent="0.3">
      <c r="A504" s="225" t="s">
        <v>3726</v>
      </c>
      <c r="B504" s="227" t="s">
        <v>3659</v>
      </c>
      <c r="C504" s="293" t="s">
        <v>2574</v>
      </c>
      <c r="D504" s="236" t="s">
        <v>268</v>
      </c>
      <c r="E504" s="236" t="s">
        <v>2575</v>
      </c>
      <c r="F504" s="237" t="s">
        <v>323</v>
      </c>
      <c r="G504" s="237"/>
      <c r="H504" s="237"/>
      <c r="I504" s="237"/>
      <c r="J504" s="237"/>
      <c r="K504" s="237"/>
      <c r="L504" s="237" t="s">
        <v>120</v>
      </c>
    </row>
    <row r="505" spans="1:12" ht="17.399999999999999" x14ac:dyDescent="0.3">
      <c r="A505" s="225" t="s">
        <v>3726</v>
      </c>
      <c r="B505" s="227" t="s">
        <v>3659</v>
      </c>
      <c r="C505" s="293" t="s">
        <v>2576</v>
      </c>
      <c r="D505" s="236" t="s">
        <v>269</v>
      </c>
      <c r="E505" s="236" t="s">
        <v>791</v>
      </c>
      <c r="F505" s="237" t="s">
        <v>323</v>
      </c>
      <c r="G505" s="237"/>
      <c r="H505" s="237"/>
      <c r="I505" s="237"/>
      <c r="J505" s="237" t="s">
        <v>120</v>
      </c>
      <c r="K505" s="237" t="s">
        <v>120</v>
      </c>
      <c r="L505" s="237" t="s">
        <v>120</v>
      </c>
    </row>
    <row r="506" spans="1:12" ht="17.399999999999999" x14ac:dyDescent="0.3">
      <c r="A506" s="225" t="s">
        <v>3726</v>
      </c>
      <c r="B506" s="227" t="s">
        <v>3659</v>
      </c>
      <c r="C506" s="293" t="s">
        <v>2577</v>
      </c>
      <c r="D506" s="236" t="s">
        <v>794</v>
      </c>
      <c r="E506" s="236" t="s">
        <v>2578</v>
      </c>
      <c r="F506" s="237" t="s">
        <v>323</v>
      </c>
      <c r="G506" s="237"/>
      <c r="H506" s="237" t="s">
        <v>120</v>
      </c>
      <c r="I506" s="237" t="s">
        <v>120</v>
      </c>
      <c r="J506" s="237" t="s">
        <v>120</v>
      </c>
      <c r="K506" s="237" t="s">
        <v>120</v>
      </c>
      <c r="L506" s="237" t="s">
        <v>120</v>
      </c>
    </row>
    <row r="507" spans="1:12" ht="17.399999999999999" x14ac:dyDescent="0.3">
      <c r="A507" s="225" t="s">
        <v>3726</v>
      </c>
      <c r="B507" s="227" t="s">
        <v>3659</v>
      </c>
      <c r="C507" s="293" t="s">
        <v>2579</v>
      </c>
      <c r="D507" s="236" t="s">
        <v>794</v>
      </c>
      <c r="E507" s="236" t="s">
        <v>2580</v>
      </c>
      <c r="F507" s="237" t="s">
        <v>323</v>
      </c>
      <c r="G507" s="237"/>
      <c r="H507" s="237"/>
      <c r="I507" s="237"/>
      <c r="J507" s="237"/>
      <c r="K507" s="237"/>
      <c r="L507" s="237" t="s">
        <v>120</v>
      </c>
    </row>
    <row r="508" spans="1:12" ht="17.399999999999999" x14ac:dyDescent="0.3">
      <c r="A508" s="225" t="s">
        <v>3726</v>
      </c>
      <c r="B508" s="227" t="s">
        <v>3659</v>
      </c>
      <c r="C508" s="293" t="s">
        <v>2581</v>
      </c>
      <c r="D508" s="236" t="s">
        <v>798</v>
      </c>
      <c r="E508" s="236" t="s">
        <v>762</v>
      </c>
      <c r="F508" s="237" t="s">
        <v>323</v>
      </c>
      <c r="G508" s="237"/>
      <c r="H508" s="237"/>
      <c r="I508" s="237"/>
      <c r="J508" s="237"/>
      <c r="K508" s="237" t="s">
        <v>120</v>
      </c>
      <c r="L508" s="237" t="s">
        <v>120</v>
      </c>
    </row>
    <row r="509" spans="1:12" ht="17.399999999999999" x14ac:dyDescent="0.3">
      <c r="A509" s="225" t="s">
        <v>3726</v>
      </c>
      <c r="B509" s="227" t="s">
        <v>3829</v>
      </c>
      <c r="C509" s="293" t="s">
        <v>216</v>
      </c>
      <c r="D509" s="236" t="s">
        <v>216</v>
      </c>
      <c r="E509" s="236" t="s">
        <v>3026</v>
      </c>
      <c r="F509" s="237" t="s">
        <v>323</v>
      </c>
      <c r="G509" s="237"/>
      <c r="H509" s="237"/>
      <c r="I509" s="237"/>
      <c r="J509" s="237"/>
      <c r="K509" s="237"/>
      <c r="L509" s="237" t="s">
        <v>120</v>
      </c>
    </row>
    <row r="510" spans="1:12" ht="17.399999999999999" x14ac:dyDescent="0.3">
      <c r="A510" s="225" t="s">
        <v>3726</v>
      </c>
      <c r="B510" s="227" t="s">
        <v>3829</v>
      </c>
      <c r="C510" s="293" t="s">
        <v>3027</v>
      </c>
      <c r="D510" s="236" t="s">
        <v>2952</v>
      </c>
      <c r="E510" s="236" t="s">
        <v>827</v>
      </c>
      <c r="F510" s="237" t="s">
        <v>323</v>
      </c>
      <c r="G510" s="237"/>
      <c r="H510" s="237"/>
      <c r="I510" s="237"/>
      <c r="J510" s="237"/>
      <c r="K510" s="237"/>
      <c r="L510" s="237" t="s">
        <v>120</v>
      </c>
    </row>
    <row r="511" spans="1:12" ht="17.399999999999999" x14ac:dyDescent="0.3">
      <c r="A511" s="225" t="s">
        <v>3726</v>
      </c>
      <c r="B511" s="227" t="s">
        <v>3829</v>
      </c>
      <c r="C511" s="293" t="s">
        <v>217</v>
      </c>
      <c r="D511" s="236" t="s">
        <v>217</v>
      </c>
      <c r="E511" s="236" t="s">
        <v>3028</v>
      </c>
      <c r="F511" s="237" t="s">
        <v>323</v>
      </c>
      <c r="G511" s="237"/>
      <c r="H511" s="237"/>
      <c r="I511" s="237" t="s">
        <v>120</v>
      </c>
      <c r="J511" s="237" t="s">
        <v>120</v>
      </c>
      <c r="K511" s="237" t="s">
        <v>120</v>
      </c>
      <c r="L511" s="237" t="s">
        <v>120</v>
      </c>
    </row>
    <row r="512" spans="1:12" ht="17.399999999999999" x14ac:dyDescent="0.3">
      <c r="A512" s="225" t="s">
        <v>3726</v>
      </c>
      <c r="B512" s="227" t="s">
        <v>3829</v>
      </c>
      <c r="C512" s="293" t="s">
        <v>520</v>
      </c>
      <c r="D512" s="236" t="s">
        <v>520</v>
      </c>
      <c r="E512" s="236" t="s">
        <v>800</v>
      </c>
      <c r="F512" s="237" t="s">
        <v>323</v>
      </c>
      <c r="G512" s="237"/>
      <c r="H512" s="237"/>
      <c r="I512" s="237"/>
      <c r="J512" s="237" t="s">
        <v>120</v>
      </c>
      <c r="K512" s="237" t="s">
        <v>120</v>
      </c>
      <c r="L512" s="237" t="s">
        <v>120</v>
      </c>
    </row>
    <row r="513" spans="1:12" ht="17.399999999999999" x14ac:dyDescent="0.3">
      <c r="A513" s="225" t="s">
        <v>3726</v>
      </c>
      <c r="B513" s="227" t="s">
        <v>3829</v>
      </c>
      <c r="C513" s="293" t="s">
        <v>521</v>
      </c>
      <c r="D513" s="236" t="s">
        <v>521</v>
      </c>
      <c r="E513" s="236" t="s">
        <v>2955</v>
      </c>
      <c r="F513" s="237" t="s">
        <v>323</v>
      </c>
      <c r="G513" s="237"/>
      <c r="H513" s="237"/>
      <c r="I513" s="237"/>
      <c r="J513" s="237"/>
      <c r="K513" s="237"/>
      <c r="L513" s="237" t="s">
        <v>120</v>
      </c>
    </row>
    <row r="514" spans="1:12" ht="17.399999999999999" x14ac:dyDescent="0.3">
      <c r="A514" s="225" t="s">
        <v>3726</v>
      </c>
      <c r="B514" s="227" t="s">
        <v>3829</v>
      </c>
      <c r="C514" s="293" t="s">
        <v>522</v>
      </c>
      <c r="D514" s="236" t="s">
        <v>522</v>
      </c>
      <c r="E514" s="236" t="s">
        <v>467</v>
      </c>
      <c r="F514" s="237" t="s">
        <v>323</v>
      </c>
      <c r="G514" s="237"/>
      <c r="H514" s="237"/>
      <c r="I514" s="237"/>
      <c r="J514" s="237"/>
      <c r="K514" s="237"/>
      <c r="L514" s="237" t="s">
        <v>120</v>
      </c>
    </row>
    <row r="515" spans="1:12" ht="17.399999999999999" x14ac:dyDescent="0.3">
      <c r="A515" s="225" t="s">
        <v>3726</v>
      </c>
      <c r="B515" s="227" t="s">
        <v>3829</v>
      </c>
      <c r="C515" s="293" t="s">
        <v>801</v>
      </c>
      <c r="D515" s="236" t="s">
        <v>801</v>
      </c>
      <c r="E515" s="236" t="s">
        <v>551</v>
      </c>
      <c r="F515" s="237" t="s">
        <v>323</v>
      </c>
      <c r="G515" s="237" t="s">
        <v>120</v>
      </c>
      <c r="H515" s="237" t="s">
        <v>120</v>
      </c>
      <c r="I515" s="237" t="s">
        <v>120</v>
      </c>
      <c r="J515" s="237" t="s">
        <v>120</v>
      </c>
      <c r="K515" s="237" t="s">
        <v>120</v>
      </c>
      <c r="L515" s="237" t="s">
        <v>120</v>
      </c>
    </row>
    <row r="516" spans="1:12" ht="17.399999999999999" x14ac:dyDescent="0.3">
      <c r="A516" s="225" t="s">
        <v>3726</v>
      </c>
      <c r="B516" s="227" t="s">
        <v>3829</v>
      </c>
      <c r="C516" s="293" t="s">
        <v>802</v>
      </c>
      <c r="D516" s="210" t="s">
        <v>802</v>
      </c>
      <c r="E516" s="227" t="s">
        <v>2957</v>
      </c>
      <c r="F516" s="242" t="s">
        <v>323</v>
      </c>
      <c r="G516" s="242"/>
      <c r="H516" s="242"/>
      <c r="I516" s="242"/>
      <c r="J516" s="242"/>
      <c r="K516" s="242"/>
      <c r="L516" s="237" t="s">
        <v>120</v>
      </c>
    </row>
    <row r="517" spans="1:12" ht="17.399999999999999" x14ac:dyDescent="0.3">
      <c r="A517" s="225" t="s">
        <v>3726</v>
      </c>
      <c r="B517" s="227" t="s">
        <v>3829</v>
      </c>
      <c r="C517" s="293" t="s">
        <v>803</v>
      </c>
      <c r="D517" s="210" t="s">
        <v>803</v>
      </c>
      <c r="E517" s="227" t="s">
        <v>336</v>
      </c>
      <c r="F517" s="242" t="s">
        <v>323</v>
      </c>
      <c r="G517" s="242"/>
      <c r="H517" s="242"/>
      <c r="I517" s="242"/>
      <c r="J517" s="242" t="s">
        <v>120</v>
      </c>
      <c r="K517" s="242" t="s">
        <v>120</v>
      </c>
      <c r="L517" s="237" t="s">
        <v>120</v>
      </c>
    </row>
    <row r="518" spans="1:12" ht="17.399999999999999" x14ac:dyDescent="0.3">
      <c r="A518" s="225" t="s">
        <v>3726</v>
      </c>
      <c r="B518" s="227" t="s">
        <v>3829</v>
      </c>
      <c r="C518" s="293" t="s">
        <v>804</v>
      </c>
      <c r="D518" s="210" t="s">
        <v>804</v>
      </c>
      <c r="E518" s="227" t="s">
        <v>337</v>
      </c>
      <c r="F518" s="242" t="s">
        <v>323</v>
      </c>
      <c r="G518" s="242"/>
      <c r="H518" s="242"/>
      <c r="I518" s="242"/>
      <c r="J518" s="242" t="s">
        <v>120</v>
      </c>
      <c r="K518" s="242" t="s">
        <v>120</v>
      </c>
      <c r="L518" s="237" t="s">
        <v>120</v>
      </c>
    </row>
    <row r="519" spans="1:12" ht="17.399999999999999" x14ac:dyDescent="0.3">
      <c r="A519" s="225" t="s">
        <v>3726</v>
      </c>
      <c r="B519" s="227" t="s">
        <v>3829</v>
      </c>
      <c r="C519" s="293" t="s">
        <v>805</v>
      </c>
      <c r="D519" s="210" t="s">
        <v>805</v>
      </c>
      <c r="E519" s="227" t="s">
        <v>338</v>
      </c>
      <c r="F519" s="242" t="s">
        <v>323</v>
      </c>
      <c r="G519" s="242"/>
      <c r="H519" s="242"/>
      <c r="I519" s="242"/>
      <c r="J519" s="242" t="s">
        <v>120</v>
      </c>
      <c r="K519" s="242" t="s">
        <v>120</v>
      </c>
      <c r="L519" s="237" t="s">
        <v>120</v>
      </c>
    </row>
    <row r="520" spans="1:12" ht="17.399999999999999" x14ac:dyDescent="0.3">
      <c r="A520" s="225" t="s">
        <v>3726</v>
      </c>
      <c r="B520" s="227" t="s">
        <v>3829</v>
      </c>
      <c r="C520" s="293" t="s">
        <v>806</v>
      </c>
      <c r="D520" s="210" t="s">
        <v>806</v>
      </c>
      <c r="E520" s="227" t="s">
        <v>339</v>
      </c>
      <c r="F520" s="242" t="s">
        <v>323</v>
      </c>
      <c r="G520" s="242"/>
      <c r="H520" s="242"/>
      <c r="I520" s="242"/>
      <c r="J520" s="242"/>
      <c r="K520" s="242" t="s">
        <v>120</v>
      </c>
      <c r="L520" s="237" t="s">
        <v>120</v>
      </c>
    </row>
    <row r="521" spans="1:12" ht="17.399999999999999" x14ac:dyDescent="0.3">
      <c r="A521" s="225" t="s">
        <v>3726</v>
      </c>
      <c r="B521" s="227" t="s">
        <v>3829</v>
      </c>
      <c r="C521" s="293" t="s">
        <v>523</v>
      </c>
      <c r="D521" s="210" t="s">
        <v>523</v>
      </c>
      <c r="E521" s="227" t="s">
        <v>3029</v>
      </c>
      <c r="F521" s="242" t="s">
        <v>323</v>
      </c>
      <c r="G521" s="242"/>
      <c r="H521" s="242"/>
      <c r="I521" s="242" t="s">
        <v>120</v>
      </c>
      <c r="J521" s="242" t="s">
        <v>120</v>
      </c>
      <c r="K521" s="242" t="s">
        <v>120</v>
      </c>
      <c r="L521" s="237" t="s">
        <v>120</v>
      </c>
    </row>
    <row r="522" spans="1:12" ht="17.399999999999999" x14ac:dyDescent="0.3">
      <c r="A522" s="225" t="s">
        <v>3726</v>
      </c>
      <c r="B522" s="227" t="s">
        <v>3829</v>
      </c>
      <c r="C522" s="293" t="s">
        <v>809</v>
      </c>
      <c r="D522" s="210" t="s">
        <v>809</v>
      </c>
      <c r="E522" s="227" t="s">
        <v>340</v>
      </c>
      <c r="F522" s="242" t="s">
        <v>323</v>
      </c>
      <c r="G522" s="242"/>
      <c r="H522" s="242"/>
      <c r="I522" s="242"/>
      <c r="J522" s="242" t="s">
        <v>120</v>
      </c>
      <c r="K522" s="242" t="s">
        <v>120</v>
      </c>
      <c r="L522" s="237" t="s">
        <v>120</v>
      </c>
    </row>
    <row r="523" spans="1:12" ht="17.399999999999999" x14ac:dyDescent="0.3">
      <c r="A523" s="225" t="s">
        <v>3726</v>
      </c>
      <c r="B523" s="227" t="s">
        <v>3829</v>
      </c>
      <c r="C523" s="293" t="s">
        <v>810</v>
      </c>
      <c r="D523" s="210" t="s">
        <v>810</v>
      </c>
      <c r="E523" s="227" t="s">
        <v>811</v>
      </c>
      <c r="F523" s="242" t="s">
        <v>323</v>
      </c>
      <c r="G523" s="242"/>
      <c r="H523" s="242"/>
      <c r="I523" s="242"/>
      <c r="J523" s="242"/>
      <c r="K523" s="242" t="s">
        <v>120</v>
      </c>
      <c r="L523" s="237" t="s">
        <v>120</v>
      </c>
    </row>
    <row r="524" spans="1:12" ht="17.399999999999999" x14ac:dyDescent="0.3">
      <c r="A524" s="225" t="s">
        <v>3726</v>
      </c>
      <c r="B524" s="227" t="s">
        <v>3829</v>
      </c>
      <c r="C524" s="293" t="s">
        <v>813</v>
      </c>
      <c r="D524" s="227" t="s">
        <v>813</v>
      </c>
      <c r="E524" s="227" t="s">
        <v>814</v>
      </c>
      <c r="F524" s="242" t="s">
        <v>323</v>
      </c>
      <c r="G524" s="242"/>
      <c r="H524" s="242"/>
      <c r="I524" s="242"/>
      <c r="J524" s="242"/>
      <c r="K524" s="242" t="s">
        <v>120</v>
      </c>
      <c r="L524" s="237" t="s">
        <v>120</v>
      </c>
    </row>
    <row r="525" spans="1:12" ht="17.399999999999999" x14ac:dyDescent="0.3">
      <c r="A525" s="225" t="s">
        <v>3726</v>
      </c>
      <c r="B525" s="227" t="s">
        <v>3829</v>
      </c>
      <c r="C525" s="293" t="s">
        <v>815</v>
      </c>
      <c r="D525" s="227" t="s">
        <v>815</v>
      </c>
      <c r="E525" s="227" t="s">
        <v>2961</v>
      </c>
      <c r="F525" s="242" t="s">
        <v>323</v>
      </c>
      <c r="G525" s="242"/>
      <c r="H525" s="242"/>
      <c r="I525" s="242"/>
      <c r="J525" s="242"/>
      <c r="K525" s="242" t="s">
        <v>120</v>
      </c>
      <c r="L525" s="237" t="s">
        <v>120</v>
      </c>
    </row>
    <row r="526" spans="1:12" ht="17.399999999999999" x14ac:dyDescent="0.3">
      <c r="A526" s="225" t="s">
        <v>3726</v>
      </c>
      <c r="B526" s="227" t="s">
        <v>3829</v>
      </c>
      <c r="C526" s="293" t="s">
        <v>816</v>
      </c>
      <c r="D526" s="227" t="s">
        <v>816</v>
      </c>
      <c r="E526" s="227" t="s">
        <v>2962</v>
      </c>
      <c r="F526" s="242" t="s">
        <v>323</v>
      </c>
      <c r="G526" s="242"/>
      <c r="H526" s="242"/>
      <c r="I526" s="242"/>
      <c r="J526" s="242"/>
      <c r="K526" s="242" t="s">
        <v>120</v>
      </c>
      <c r="L526" s="237" t="s">
        <v>120</v>
      </c>
    </row>
    <row r="527" spans="1:12" ht="17.399999999999999" x14ac:dyDescent="0.3">
      <c r="A527" s="225" t="s">
        <v>3726</v>
      </c>
      <c r="B527" s="227" t="s">
        <v>3829</v>
      </c>
      <c r="C527" s="293" t="s">
        <v>817</v>
      </c>
      <c r="D527" s="227" t="s">
        <v>817</v>
      </c>
      <c r="E527" s="227" t="s">
        <v>818</v>
      </c>
      <c r="F527" s="242" t="s">
        <v>323</v>
      </c>
      <c r="G527" s="242"/>
      <c r="H527" s="242"/>
      <c r="I527" s="242"/>
      <c r="J527" s="242"/>
      <c r="K527" s="242" t="s">
        <v>120</v>
      </c>
      <c r="L527" s="237" t="s">
        <v>120</v>
      </c>
    </row>
    <row r="528" spans="1:12" ht="17.399999999999999" x14ac:dyDescent="0.3">
      <c r="A528" s="225" t="s">
        <v>3726</v>
      </c>
      <c r="B528" s="227" t="s">
        <v>3829</v>
      </c>
      <c r="C528" s="293" t="s">
        <v>819</v>
      </c>
      <c r="D528" s="227" t="s">
        <v>819</v>
      </c>
      <c r="E528" s="227" t="s">
        <v>2963</v>
      </c>
      <c r="F528" s="242" t="s">
        <v>323</v>
      </c>
      <c r="G528" s="242"/>
      <c r="H528" s="242"/>
      <c r="I528" s="242"/>
      <c r="J528" s="242"/>
      <c r="K528" s="242" t="s">
        <v>120</v>
      </c>
      <c r="L528" s="237" t="s">
        <v>120</v>
      </c>
    </row>
    <row r="529" spans="1:12" ht="17.399999999999999" x14ac:dyDescent="0.3">
      <c r="A529" s="225" t="s">
        <v>3726</v>
      </c>
      <c r="B529" s="227" t="s">
        <v>3829</v>
      </c>
      <c r="C529" s="293" t="s">
        <v>820</v>
      </c>
      <c r="D529" s="227" t="s">
        <v>820</v>
      </c>
      <c r="E529" s="227" t="s">
        <v>2964</v>
      </c>
      <c r="F529" s="242" t="s">
        <v>323</v>
      </c>
      <c r="G529" s="242"/>
      <c r="H529" s="242"/>
      <c r="I529" s="242"/>
      <c r="J529" s="242"/>
      <c r="K529" s="242"/>
      <c r="L529" s="237" t="s">
        <v>120</v>
      </c>
    </row>
    <row r="530" spans="1:12" ht="17.399999999999999" x14ac:dyDescent="0.3">
      <c r="A530" s="225" t="s">
        <v>3726</v>
      </c>
      <c r="B530" s="227" t="s">
        <v>3829</v>
      </c>
      <c r="C530" s="293" t="s">
        <v>821</v>
      </c>
      <c r="D530" s="227" t="s">
        <v>821</v>
      </c>
      <c r="E530" s="227" t="s">
        <v>824</v>
      </c>
      <c r="F530" s="242" t="s">
        <v>323</v>
      </c>
      <c r="G530" s="242"/>
      <c r="H530" s="242"/>
      <c r="I530" s="242"/>
      <c r="J530" s="242"/>
      <c r="K530" s="242" t="s">
        <v>120</v>
      </c>
      <c r="L530" s="237" t="s">
        <v>120</v>
      </c>
    </row>
    <row r="531" spans="1:12" ht="17.399999999999999" x14ac:dyDescent="0.3">
      <c r="A531" s="225" t="s">
        <v>3726</v>
      </c>
      <c r="B531" s="227" t="s">
        <v>3829</v>
      </c>
      <c r="C531" s="293" t="s">
        <v>822</v>
      </c>
      <c r="D531" s="227" t="s">
        <v>822</v>
      </c>
      <c r="E531" s="227" t="s">
        <v>825</v>
      </c>
      <c r="F531" s="242" t="s">
        <v>323</v>
      </c>
      <c r="G531" s="242"/>
      <c r="H531" s="242"/>
      <c r="I531" s="242"/>
      <c r="J531" s="242"/>
      <c r="K531" s="242" t="s">
        <v>120</v>
      </c>
      <c r="L531" s="237" t="s">
        <v>120</v>
      </c>
    </row>
    <row r="532" spans="1:12" ht="17.399999999999999" x14ac:dyDescent="0.3">
      <c r="A532" s="225" t="s">
        <v>3726</v>
      </c>
      <c r="B532" s="227" t="s">
        <v>3829</v>
      </c>
      <c r="C532" s="293" t="s">
        <v>823</v>
      </c>
      <c r="D532" s="210" t="s">
        <v>823</v>
      </c>
      <c r="E532" s="227" t="s">
        <v>2965</v>
      </c>
      <c r="F532" s="242" t="s">
        <v>323</v>
      </c>
      <c r="G532" s="242"/>
      <c r="H532" s="242"/>
      <c r="I532" s="242"/>
      <c r="J532" s="242"/>
      <c r="K532" s="242"/>
      <c r="L532" s="237" t="s">
        <v>120</v>
      </c>
    </row>
    <row r="533" spans="1:12" ht="17.399999999999999" x14ac:dyDescent="0.3">
      <c r="A533" s="225" t="s">
        <v>3726</v>
      </c>
      <c r="B533" s="227" t="s">
        <v>3829</v>
      </c>
      <c r="C533" s="293" t="s">
        <v>2966</v>
      </c>
      <c r="D533" s="210" t="s">
        <v>2966</v>
      </c>
      <c r="E533" s="227" t="s">
        <v>3030</v>
      </c>
      <c r="F533" s="242" t="s">
        <v>323</v>
      </c>
      <c r="G533" s="242"/>
      <c r="H533" s="242"/>
      <c r="I533" s="242"/>
      <c r="J533" s="242"/>
      <c r="K533" s="242" t="s">
        <v>120</v>
      </c>
      <c r="L533" s="237" t="s">
        <v>120</v>
      </c>
    </row>
    <row r="534" spans="1:12" s="56" customFormat="1" ht="17.25" customHeight="1" x14ac:dyDescent="0.3">
      <c r="A534" s="225" t="s">
        <v>3726</v>
      </c>
      <c r="B534" s="227" t="s">
        <v>3829</v>
      </c>
      <c r="C534" s="293" t="s">
        <v>524</v>
      </c>
      <c r="D534" s="210" t="s">
        <v>524</v>
      </c>
      <c r="E534" s="227" t="s">
        <v>3031</v>
      </c>
      <c r="F534" s="242" t="s">
        <v>323</v>
      </c>
      <c r="G534" s="242"/>
      <c r="H534" s="242"/>
      <c r="I534" s="242" t="s">
        <v>120</v>
      </c>
      <c r="J534" s="242"/>
      <c r="K534" s="242" t="s">
        <v>120</v>
      </c>
      <c r="L534" s="237" t="s">
        <v>120</v>
      </c>
    </row>
    <row r="535" spans="1:12" ht="17.399999999999999" x14ac:dyDescent="0.3">
      <c r="A535" s="225" t="s">
        <v>3726</v>
      </c>
      <c r="B535" s="227" t="s">
        <v>3829</v>
      </c>
      <c r="C535" s="293" t="s">
        <v>525</v>
      </c>
      <c r="D535" s="210" t="s">
        <v>525</v>
      </c>
      <c r="E535" s="227" t="s">
        <v>2977</v>
      </c>
      <c r="F535" s="242" t="s">
        <v>323</v>
      </c>
      <c r="G535" s="242"/>
      <c r="H535" s="242"/>
      <c r="I535" s="242"/>
      <c r="J535" s="242"/>
      <c r="K535" s="242" t="s">
        <v>120</v>
      </c>
      <c r="L535" s="237" t="s">
        <v>120</v>
      </c>
    </row>
    <row r="536" spans="1:12" ht="17.399999999999999" x14ac:dyDescent="0.3">
      <c r="A536" s="225" t="s">
        <v>3726</v>
      </c>
      <c r="B536" s="227" t="s">
        <v>3829</v>
      </c>
      <c r="C536" s="293" t="s">
        <v>2983</v>
      </c>
      <c r="D536" s="210" t="s">
        <v>2983</v>
      </c>
      <c r="E536" s="227" t="s">
        <v>814</v>
      </c>
      <c r="F536" s="242" t="s">
        <v>323</v>
      </c>
      <c r="G536" s="242"/>
      <c r="H536" s="242"/>
      <c r="I536" s="242"/>
      <c r="J536" s="242"/>
      <c r="K536" s="242" t="s">
        <v>120</v>
      </c>
      <c r="L536" s="237" t="s">
        <v>120</v>
      </c>
    </row>
    <row r="537" spans="1:12" ht="17.399999999999999" x14ac:dyDescent="0.3">
      <c r="A537" s="225" t="s">
        <v>3726</v>
      </c>
      <c r="B537" s="227" t="s">
        <v>3829</v>
      </c>
      <c r="C537" s="293" t="s">
        <v>2984</v>
      </c>
      <c r="D537" s="210" t="s">
        <v>2984</v>
      </c>
      <c r="E537" s="227" t="s">
        <v>2961</v>
      </c>
      <c r="F537" s="242" t="s">
        <v>323</v>
      </c>
      <c r="G537" s="242"/>
      <c r="H537" s="242"/>
      <c r="I537" s="242"/>
      <c r="J537" s="242"/>
      <c r="K537" s="242" t="s">
        <v>120</v>
      </c>
      <c r="L537" s="237" t="s">
        <v>120</v>
      </c>
    </row>
    <row r="538" spans="1:12" ht="17.399999999999999" x14ac:dyDescent="0.3">
      <c r="A538" s="225" t="s">
        <v>3726</v>
      </c>
      <c r="B538" s="227" t="s">
        <v>3829</v>
      </c>
      <c r="C538" s="293" t="s">
        <v>2985</v>
      </c>
      <c r="D538" s="210" t="s">
        <v>2985</v>
      </c>
      <c r="E538" s="227" t="s">
        <v>2962</v>
      </c>
      <c r="F538" s="242" t="s">
        <v>323</v>
      </c>
      <c r="G538" s="242"/>
      <c r="H538" s="242"/>
      <c r="I538" s="242"/>
      <c r="J538" s="242"/>
      <c r="K538" s="242" t="s">
        <v>120</v>
      </c>
      <c r="L538" s="237" t="s">
        <v>120</v>
      </c>
    </row>
    <row r="539" spans="1:12" ht="17.399999999999999" x14ac:dyDescent="0.3">
      <c r="A539" s="225" t="s">
        <v>3726</v>
      </c>
      <c r="B539" s="227" t="s">
        <v>3829</v>
      </c>
      <c r="C539" s="293" t="s">
        <v>2986</v>
      </c>
      <c r="D539" s="210" t="s">
        <v>2986</v>
      </c>
      <c r="E539" s="227" t="s">
        <v>818</v>
      </c>
      <c r="F539" s="242" t="s">
        <v>323</v>
      </c>
      <c r="G539" s="242"/>
      <c r="H539" s="242"/>
      <c r="I539" s="242"/>
      <c r="J539" s="242"/>
      <c r="K539" s="242" t="s">
        <v>120</v>
      </c>
      <c r="L539" s="237" t="s">
        <v>120</v>
      </c>
    </row>
    <row r="540" spans="1:12" ht="17.399999999999999" x14ac:dyDescent="0.3">
      <c r="A540" s="225" t="s">
        <v>3726</v>
      </c>
      <c r="B540" s="227" t="s">
        <v>3829</v>
      </c>
      <c r="C540" s="293" t="s">
        <v>2987</v>
      </c>
      <c r="D540" s="210" t="s">
        <v>2987</v>
      </c>
      <c r="E540" s="227" t="s">
        <v>2963</v>
      </c>
      <c r="F540" s="242" t="s">
        <v>323</v>
      </c>
      <c r="G540" s="242"/>
      <c r="H540" s="242"/>
      <c r="I540" s="242"/>
      <c r="J540" s="242"/>
      <c r="K540" s="242"/>
      <c r="L540" s="237" t="s">
        <v>120</v>
      </c>
    </row>
    <row r="541" spans="1:12" ht="17.399999999999999" x14ac:dyDescent="0.3">
      <c r="A541" s="225" t="s">
        <v>3726</v>
      </c>
      <c r="B541" s="227" t="s">
        <v>3829</v>
      </c>
      <c r="C541" s="293" t="s">
        <v>2988</v>
      </c>
      <c r="D541" s="243" t="s">
        <v>2988</v>
      </c>
      <c r="E541" s="244" t="s">
        <v>2964</v>
      </c>
      <c r="F541" s="242" t="s">
        <v>323</v>
      </c>
      <c r="G541" s="227"/>
      <c r="H541" s="227"/>
      <c r="I541" s="227"/>
      <c r="J541" s="227"/>
      <c r="K541" s="242"/>
      <c r="L541" s="237" t="s">
        <v>120</v>
      </c>
    </row>
    <row r="542" spans="1:12" ht="17.399999999999999" x14ac:dyDescent="0.3">
      <c r="A542" s="225" t="s">
        <v>3726</v>
      </c>
      <c r="B542" s="227" t="s">
        <v>3829</v>
      </c>
      <c r="C542" s="293" t="s">
        <v>2989</v>
      </c>
      <c r="D542" s="243" t="s">
        <v>2989</v>
      </c>
      <c r="E542" s="245" t="s">
        <v>824</v>
      </c>
      <c r="F542" s="242" t="s">
        <v>323</v>
      </c>
      <c r="G542" s="227"/>
      <c r="H542" s="227"/>
      <c r="I542" s="227"/>
      <c r="J542" s="227"/>
      <c r="K542" s="242" t="s">
        <v>120</v>
      </c>
      <c r="L542" s="237" t="s">
        <v>120</v>
      </c>
    </row>
    <row r="543" spans="1:12" ht="17.399999999999999" x14ac:dyDescent="0.3">
      <c r="A543" s="225" t="s">
        <v>3726</v>
      </c>
      <c r="B543" s="227" t="s">
        <v>3829</v>
      </c>
      <c r="C543" s="293" t="s">
        <v>2990</v>
      </c>
      <c r="D543" s="227" t="s">
        <v>2990</v>
      </c>
      <c r="E543" s="227" t="s">
        <v>825</v>
      </c>
      <c r="F543" s="242" t="s">
        <v>323</v>
      </c>
      <c r="G543" s="242"/>
      <c r="H543" s="242"/>
      <c r="I543" s="242"/>
      <c r="J543" s="242"/>
      <c r="K543" s="242" t="s">
        <v>120</v>
      </c>
      <c r="L543" s="237" t="s">
        <v>120</v>
      </c>
    </row>
    <row r="544" spans="1:12" ht="17.399999999999999" x14ac:dyDescent="0.3">
      <c r="A544" s="225" t="s">
        <v>3726</v>
      </c>
      <c r="B544" s="227" t="s">
        <v>3829</v>
      </c>
      <c r="C544" s="293" t="s">
        <v>2991</v>
      </c>
      <c r="D544" s="227" t="s">
        <v>2991</v>
      </c>
      <c r="E544" s="227" t="s">
        <v>2965</v>
      </c>
      <c r="F544" s="242" t="s">
        <v>323</v>
      </c>
      <c r="G544" s="242"/>
      <c r="H544" s="242"/>
      <c r="I544" s="242"/>
      <c r="J544" s="242"/>
      <c r="K544" s="242"/>
      <c r="L544" s="237" t="s">
        <v>120</v>
      </c>
    </row>
    <row r="545" spans="1:12" ht="17.399999999999999" x14ac:dyDescent="0.3">
      <c r="A545" s="225" t="s">
        <v>3726</v>
      </c>
      <c r="B545" s="227" t="s">
        <v>3829</v>
      </c>
      <c r="C545" s="293" t="s">
        <v>2992</v>
      </c>
      <c r="D545" s="227" t="s">
        <v>3032</v>
      </c>
      <c r="E545" s="227" t="s">
        <v>2993</v>
      </c>
      <c r="F545" s="242" t="s">
        <v>323</v>
      </c>
      <c r="G545" s="242" t="s">
        <v>120</v>
      </c>
      <c r="H545" s="242" t="s">
        <v>120</v>
      </c>
      <c r="I545" s="242" t="s">
        <v>120</v>
      </c>
      <c r="J545" s="242" t="s">
        <v>120</v>
      </c>
      <c r="K545" s="242" t="s">
        <v>120</v>
      </c>
      <c r="L545" s="237" t="s">
        <v>120</v>
      </c>
    </row>
    <row r="546" spans="1:12" ht="17.399999999999999" x14ac:dyDescent="0.3">
      <c r="A546" s="225" t="s">
        <v>3726</v>
      </c>
      <c r="B546" s="227" t="s">
        <v>3829</v>
      </c>
      <c r="C546" s="293" t="s">
        <v>3000</v>
      </c>
      <c r="D546" s="227" t="s">
        <v>2952</v>
      </c>
      <c r="E546" s="227" t="s">
        <v>799</v>
      </c>
      <c r="F546" s="242" t="s">
        <v>323</v>
      </c>
      <c r="G546" s="242"/>
      <c r="H546" s="242"/>
      <c r="I546" s="242"/>
      <c r="J546" s="242"/>
      <c r="K546" s="242" t="s">
        <v>120</v>
      </c>
      <c r="L546" s="237" t="s">
        <v>120</v>
      </c>
    </row>
    <row r="547" spans="1:12" ht="17.399999999999999" x14ac:dyDescent="0.3">
      <c r="A547" s="225" t="s">
        <v>3726</v>
      </c>
      <c r="B547" s="227" t="s">
        <v>3829</v>
      </c>
      <c r="C547" s="293" t="s">
        <v>3002</v>
      </c>
      <c r="D547" s="227" t="s">
        <v>3035</v>
      </c>
      <c r="E547" s="227" t="s">
        <v>800</v>
      </c>
      <c r="F547" s="242" t="s">
        <v>323</v>
      </c>
      <c r="G547" s="242"/>
      <c r="H547" s="242"/>
      <c r="I547" s="242"/>
      <c r="J547" s="242" t="s">
        <v>120</v>
      </c>
      <c r="K547" s="242" t="s">
        <v>120</v>
      </c>
      <c r="L547" s="237" t="s">
        <v>120</v>
      </c>
    </row>
    <row r="548" spans="1:12" ht="17.399999999999999" x14ac:dyDescent="0.3">
      <c r="A548" s="225" t="s">
        <v>3726</v>
      </c>
      <c r="B548" s="227" t="s">
        <v>3829</v>
      </c>
      <c r="C548" s="293" t="s">
        <v>3001</v>
      </c>
      <c r="D548" s="227" t="s">
        <v>3034</v>
      </c>
      <c r="E548" s="227" t="s">
        <v>2955</v>
      </c>
      <c r="F548" s="242" t="s">
        <v>323</v>
      </c>
      <c r="G548" s="242"/>
      <c r="H548" s="242"/>
      <c r="I548" s="242"/>
      <c r="J548" s="242"/>
      <c r="K548" s="242"/>
      <c r="L548" s="237" t="s">
        <v>120</v>
      </c>
    </row>
    <row r="549" spans="1:12" ht="17.399999999999999" x14ac:dyDescent="0.3">
      <c r="A549" s="225" t="s">
        <v>3726</v>
      </c>
      <c r="B549" s="227" t="s">
        <v>3829</v>
      </c>
      <c r="C549" s="293" t="s">
        <v>3003</v>
      </c>
      <c r="D549" s="227" t="s">
        <v>3036</v>
      </c>
      <c r="E549" s="227" t="s">
        <v>467</v>
      </c>
      <c r="F549" s="242" t="s">
        <v>323</v>
      </c>
      <c r="G549" s="242"/>
      <c r="H549" s="242"/>
      <c r="I549" s="242"/>
      <c r="J549" s="242" t="s">
        <v>120</v>
      </c>
      <c r="K549" s="242" t="s">
        <v>120</v>
      </c>
      <c r="L549" s="237" t="s">
        <v>120</v>
      </c>
    </row>
    <row r="550" spans="1:12" ht="17.399999999999999" x14ac:dyDescent="0.3">
      <c r="A550" s="225" t="s">
        <v>3726</v>
      </c>
      <c r="B550" s="227" t="s">
        <v>3829</v>
      </c>
      <c r="C550" s="293" t="s">
        <v>2994</v>
      </c>
      <c r="D550" s="227" t="s">
        <v>3032</v>
      </c>
      <c r="E550" s="227" t="s">
        <v>2995</v>
      </c>
      <c r="F550" s="242" t="s">
        <v>323</v>
      </c>
      <c r="G550" s="242" t="s">
        <v>120</v>
      </c>
      <c r="H550" s="242" t="s">
        <v>120</v>
      </c>
      <c r="I550" s="242" t="s">
        <v>120</v>
      </c>
      <c r="J550" s="242" t="s">
        <v>120</v>
      </c>
      <c r="K550" s="242" t="s">
        <v>120</v>
      </c>
      <c r="L550" s="237" t="s">
        <v>120</v>
      </c>
    </row>
    <row r="551" spans="1:12" ht="17.399999999999999" x14ac:dyDescent="0.3">
      <c r="A551" s="225" t="s">
        <v>3726</v>
      </c>
      <c r="B551" s="227" t="s">
        <v>3829</v>
      </c>
      <c r="C551" s="293" t="s">
        <v>2996</v>
      </c>
      <c r="D551" s="227" t="s">
        <v>3032</v>
      </c>
      <c r="E551" s="227" t="s">
        <v>465</v>
      </c>
      <c r="F551" s="242" t="s">
        <v>323</v>
      </c>
      <c r="G551" s="242" t="s">
        <v>120</v>
      </c>
      <c r="H551" s="242" t="s">
        <v>120</v>
      </c>
      <c r="I551" s="242" t="s">
        <v>120</v>
      </c>
      <c r="J551" s="242" t="s">
        <v>120</v>
      </c>
      <c r="K551" s="242" t="s">
        <v>120</v>
      </c>
      <c r="L551" s="237" t="s">
        <v>120</v>
      </c>
    </row>
    <row r="552" spans="1:12" ht="17.399999999999999" x14ac:dyDescent="0.3">
      <c r="A552" s="225" t="s">
        <v>3726</v>
      </c>
      <c r="B552" s="227" t="s">
        <v>3829</v>
      </c>
      <c r="C552" s="293" t="s">
        <v>2997</v>
      </c>
      <c r="D552" s="227" t="s">
        <v>3032</v>
      </c>
      <c r="E552" s="227" t="s">
        <v>466</v>
      </c>
      <c r="F552" s="242" t="s">
        <v>323</v>
      </c>
      <c r="G552" s="242" t="s">
        <v>120</v>
      </c>
      <c r="H552" s="242" t="s">
        <v>120</v>
      </c>
      <c r="I552" s="242" t="s">
        <v>120</v>
      </c>
      <c r="J552" s="242" t="s">
        <v>120</v>
      </c>
      <c r="K552" s="242" t="s">
        <v>120</v>
      </c>
      <c r="L552" s="237" t="s">
        <v>120</v>
      </c>
    </row>
    <row r="553" spans="1:12" ht="17.399999999999999" x14ac:dyDescent="0.3">
      <c r="A553" s="225" t="s">
        <v>3726</v>
      </c>
      <c r="B553" s="227" t="s">
        <v>3829</v>
      </c>
      <c r="C553" s="293" t="s">
        <v>2998</v>
      </c>
      <c r="D553" s="227" t="s">
        <v>3032</v>
      </c>
      <c r="E553" s="227" t="s">
        <v>3033</v>
      </c>
      <c r="F553" s="242" t="s">
        <v>323</v>
      </c>
      <c r="G553" s="242"/>
      <c r="H553" s="242"/>
      <c r="I553" s="242"/>
      <c r="J553" s="242"/>
      <c r="K553" s="242" t="s">
        <v>120</v>
      </c>
      <c r="L553" s="237" t="s">
        <v>120</v>
      </c>
    </row>
    <row r="554" spans="1:12" ht="17.399999999999999" x14ac:dyDescent="0.3">
      <c r="A554" s="225" t="s">
        <v>3726</v>
      </c>
      <c r="B554" s="227" t="s">
        <v>3829</v>
      </c>
      <c r="C554" s="293" t="s">
        <v>3005</v>
      </c>
      <c r="D554" s="227" t="s">
        <v>807</v>
      </c>
      <c r="E554" s="227" t="s">
        <v>3006</v>
      </c>
      <c r="F554" s="242" t="s">
        <v>323</v>
      </c>
      <c r="G554" s="242"/>
      <c r="H554" s="242"/>
      <c r="I554" s="242" t="s">
        <v>120</v>
      </c>
      <c r="J554" s="242" t="s">
        <v>120</v>
      </c>
      <c r="K554" s="242" t="s">
        <v>120</v>
      </c>
      <c r="L554" s="237" t="s">
        <v>120</v>
      </c>
    </row>
    <row r="555" spans="1:12" ht="17.399999999999999" x14ac:dyDescent="0.3">
      <c r="A555" s="225" t="s">
        <v>3726</v>
      </c>
      <c r="B555" s="227" t="s">
        <v>3829</v>
      </c>
      <c r="C555" s="293" t="s">
        <v>3007</v>
      </c>
      <c r="D555" s="227" t="s">
        <v>807</v>
      </c>
      <c r="E555" s="227" t="s">
        <v>3037</v>
      </c>
      <c r="F555" s="242" t="s">
        <v>323</v>
      </c>
      <c r="G555" s="242" t="s">
        <v>120</v>
      </c>
      <c r="H555" s="242" t="s">
        <v>120</v>
      </c>
      <c r="I555" s="242" t="s">
        <v>120</v>
      </c>
      <c r="J555" s="242" t="s">
        <v>120</v>
      </c>
      <c r="K555" s="242" t="s">
        <v>120</v>
      </c>
      <c r="L555" s="237" t="s">
        <v>120</v>
      </c>
    </row>
    <row r="556" spans="1:12" ht="17.399999999999999" x14ac:dyDescent="0.3">
      <c r="A556" s="225" t="s">
        <v>3726</v>
      </c>
      <c r="B556" s="227" t="s">
        <v>3829</v>
      </c>
      <c r="C556" s="293" t="s">
        <v>3012</v>
      </c>
      <c r="D556" s="227" t="s">
        <v>807</v>
      </c>
      <c r="E556" s="227" t="s">
        <v>3038</v>
      </c>
      <c r="F556" s="242" t="s">
        <v>323</v>
      </c>
      <c r="G556" s="242" t="s">
        <v>120</v>
      </c>
      <c r="H556" s="242" t="s">
        <v>120</v>
      </c>
      <c r="I556" s="242" t="s">
        <v>120</v>
      </c>
      <c r="J556" s="242" t="s">
        <v>120</v>
      </c>
      <c r="K556" s="242" t="s">
        <v>120</v>
      </c>
      <c r="L556" s="237" t="s">
        <v>120</v>
      </c>
    </row>
    <row r="557" spans="1:12" ht="17.399999999999999" x14ac:dyDescent="0.3">
      <c r="A557" s="225" t="s">
        <v>3726</v>
      </c>
      <c r="B557" s="227" t="s">
        <v>3829</v>
      </c>
      <c r="C557" s="293" t="s">
        <v>3014</v>
      </c>
      <c r="D557" s="227" t="s">
        <v>808</v>
      </c>
      <c r="E557" s="227" t="s">
        <v>828</v>
      </c>
      <c r="F557" s="242" t="s">
        <v>323</v>
      </c>
      <c r="G557" s="242"/>
      <c r="H557" s="242"/>
      <c r="I557" s="242" t="s">
        <v>120</v>
      </c>
      <c r="J557" s="242" t="s">
        <v>120</v>
      </c>
      <c r="K557" s="242" t="s">
        <v>120</v>
      </c>
      <c r="L557" s="237" t="s">
        <v>120</v>
      </c>
    </row>
    <row r="558" spans="1:12" ht="17.399999999999999" x14ac:dyDescent="0.3">
      <c r="A558" s="225" t="s">
        <v>3726</v>
      </c>
      <c r="B558" s="227" t="s">
        <v>3829</v>
      </c>
      <c r="C558" s="293" t="s">
        <v>3016</v>
      </c>
      <c r="D558" s="227" t="s">
        <v>808</v>
      </c>
      <c r="E558" s="227" t="s">
        <v>675</v>
      </c>
      <c r="F558" s="242" t="s">
        <v>323</v>
      </c>
      <c r="G558" s="242"/>
      <c r="H558" s="242"/>
      <c r="I558" s="242" t="s">
        <v>120</v>
      </c>
      <c r="J558" s="242" t="s">
        <v>120</v>
      </c>
      <c r="K558" s="242" t="s">
        <v>120</v>
      </c>
      <c r="L558" s="237" t="s">
        <v>120</v>
      </c>
    </row>
    <row r="559" spans="1:12" ht="17.399999999999999" x14ac:dyDescent="0.3">
      <c r="A559" s="225" t="s">
        <v>3726</v>
      </c>
      <c r="B559" s="227" t="s">
        <v>3829</v>
      </c>
      <c r="C559" s="293" t="s">
        <v>3017</v>
      </c>
      <c r="D559" s="227" t="s">
        <v>808</v>
      </c>
      <c r="E559" s="227" t="s">
        <v>3018</v>
      </c>
      <c r="F559" s="242" t="s">
        <v>323</v>
      </c>
      <c r="G559" s="242"/>
      <c r="H559" s="242"/>
      <c r="I559" s="242" t="s">
        <v>120</v>
      </c>
      <c r="J559" s="242" t="s">
        <v>120</v>
      </c>
      <c r="K559" s="242" t="s">
        <v>120</v>
      </c>
      <c r="L559" s="237" t="s">
        <v>120</v>
      </c>
    </row>
    <row r="560" spans="1:12" ht="17.399999999999999" x14ac:dyDescent="0.3">
      <c r="A560" s="225" t="s">
        <v>3726</v>
      </c>
      <c r="B560" s="227" t="s">
        <v>3829</v>
      </c>
      <c r="C560" s="293" t="s">
        <v>3019</v>
      </c>
      <c r="D560" s="227" t="s">
        <v>809</v>
      </c>
      <c r="E560" s="227" t="s">
        <v>3039</v>
      </c>
      <c r="F560" s="242" t="s">
        <v>323</v>
      </c>
      <c r="G560" s="242"/>
      <c r="H560" s="242"/>
      <c r="I560" s="242" t="s">
        <v>120</v>
      </c>
      <c r="J560" s="242" t="s">
        <v>120</v>
      </c>
      <c r="K560" s="242" t="s">
        <v>120</v>
      </c>
      <c r="L560" s="237" t="s">
        <v>120</v>
      </c>
    </row>
    <row r="561" spans="1:12" s="57" customFormat="1" x14ac:dyDescent="0.35">
      <c r="A561" s="225" t="s">
        <v>3726</v>
      </c>
      <c r="B561" s="227" t="s">
        <v>3829</v>
      </c>
      <c r="C561" s="293" t="s">
        <v>3021</v>
      </c>
      <c r="D561" s="227" t="s">
        <v>810</v>
      </c>
      <c r="E561" s="227" t="s">
        <v>3022</v>
      </c>
      <c r="F561" s="242" t="s">
        <v>323</v>
      </c>
      <c r="G561" s="242"/>
      <c r="H561" s="242"/>
      <c r="I561" s="242"/>
      <c r="J561" s="242"/>
      <c r="K561" s="242" t="s">
        <v>120</v>
      </c>
      <c r="L561" s="237" t="s">
        <v>120</v>
      </c>
    </row>
    <row r="562" spans="1:12" ht="17.399999999999999" x14ac:dyDescent="0.3">
      <c r="A562" s="225" t="s">
        <v>3726</v>
      </c>
      <c r="B562" s="227" t="s">
        <v>3829</v>
      </c>
      <c r="C562" s="293" t="s">
        <v>3024</v>
      </c>
      <c r="D562" s="210" t="s">
        <v>3040</v>
      </c>
      <c r="E562" s="227" t="s">
        <v>3025</v>
      </c>
      <c r="F562" s="242" t="s">
        <v>323</v>
      </c>
      <c r="G562" s="242"/>
      <c r="H562" s="242"/>
      <c r="I562" s="242" t="s">
        <v>120</v>
      </c>
      <c r="J562" s="242"/>
      <c r="K562" s="242"/>
      <c r="L562" s="237" t="s">
        <v>120</v>
      </c>
    </row>
    <row r="563" spans="1:12" ht="17.399999999999999" x14ac:dyDescent="0.3">
      <c r="A563" s="225" t="s">
        <v>3726</v>
      </c>
      <c r="B563" s="227" t="s">
        <v>3830</v>
      </c>
      <c r="C563" s="293" t="s">
        <v>2594</v>
      </c>
      <c r="D563" s="236" t="s">
        <v>2594</v>
      </c>
      <c r="E563" s="236" t="s">
        <v>2595</v>
      </c>
      <c r="F563" s="237" t="s">
        <v>323</v>
      </c>
      <c r="G563" s="237"/>
      <c r="H563" s="237"/>
      <c r="I563" s="237"/>
      <c r="J563" s="237"/>
      <c r="K563" s="237"/>
      <c r="L563" s="237" t="s">
        <v>120</v>
      </c>
    </row>
    <row r="564" spans="1:12" ht="17.399999999999999" x14ac:dyDescent="0.3">
      <c r="A564" s="225" t="s">
        <v>3726</v>
      </c>
      <c r="B564" s="227" t="s">
        <v>3830</v>
      </c>
      <c r="C564" s="293" t="s">
        <v>2596</v>
      </c>
      <c r="D564" s="236" t="s">
        <v>2596</v>
      </c>
      <c r="E564" s="236" t="s">
        <v>2597</v>
      </c>
      <c r="F564" s="237" t="s">
        <v>323</v>
      </c>
      <c r="G564" s="237"/>
      <c r="H564" s="237"/>
      <c r="I564" s="237"/>
      <c r="J564" s="237"/>
      <c r="K564" s="237"/>
      <c r="L564" s="237" t="s">
        <v>120</v>
      </c>
    </row>
    <row r="565" spans="1:12" ht="17.399999999999999" x14ac:dyDescent="0.3">
      <c r="A565" s="225" t="s">
        <v>3726</v>
      </c>
      <c r="B565" s="227" t="s">
        <v>3830</v>
      </c>
      <c r="C565" s="293" t="s">
        <v>2598</v>
      </c>
      <c r="D565" s="236" t="s">
        <v>2598</v>
      </c>
      <c r="E565" s="236" t="s">
        <v>2599</v>
      </c>
      <c r="F565" s="237" t="s">
        <v>323</v>
      </c>
      <c r="G565" s="237"/>
      <c r="H565" s="237"/>
      <c r="I565" s="237"/>
      <c r="J565" s="237"/>
      <c r="K565" s="237"/>
      <c r="L565" s="237" t="s">
        <v>120</v>
      </c>
    </row>
    <row r="566" spans="1:12" ht="17.399999999999999" x14ac:dyDescent="0.3">
      <c r="A566" s="225" t="s">
        <v>3726</v>
      </c>
      <c r="B566" s="227" t="s">
        <v>3830</v>
      </c>
      <c r="C566" s="293" t="s">
        <v>2600</v>
      </c>
      <c r="D566" s="236" t="s">
        <v>2600</v>
      </c>
      <c r="E566" s="236" t="s">
        <v>2601</v>
      </c>
      <c r="F566" s="237" t="s">
        <v>323</v>
      </c>
      <c r="G566" s="237"/>
      <c r="H566" s="237"/>
      <c r="I566" s="237"/>
      <c r="J566" s="237"/>
      <c r="K566" s="237"/>
      <c r="L566" s="237" t="s">
        <v>120</v>
      </c>
    </row>
    <row r="567" spans="1:12" ht="17.399999999999999" x14ac:dyDescent="0.3">
      <c r="A567" s="225" t="s">
        <v>3726</v>
      </c>
      <c r="B567" s="227" t="s">
        <v>3830</v>
      </c>
      <c r="C567" s="293" t="s">
        <v>2602</v>
      </c>
      <c r="D567" s="236" t="s">
        <v>2602</v>
      </c>
      <c r="E567" s="236" t="s">
        <v>2603</v>
      </c>
      <c r="F567" s="237" t="s">
        <v>323</v>
      </c>
      <c r="G567" s="237"/>
      <c r="H567" s="237"/>
      <c r="I567" s="237"/>
      <c r="J567" s="237"/>
      <c r="K567" s="237"/>
      <c r="L567" s="237" t="s">
        <v>120</v>
      </c>
    </row>
    <row r="568" spans="1:12" ht="17.399999999999999" x14ac:dyDescent="0.3">
      <c r="A568" s="225" t="s">
        <v>3726</v>
      </c>
      <c r="B568" s="227" t="s">
        <v>3830</v>
      </c>
      <c r="C568" s="293" t="s">
        <v>2604</v>
      </c>
      <c r="D568" s="236" t="s">
        <v>2604</v>
      </c>
      <c r="E568" s="236" t="s">
        <v>2605</v>
      </c>
      <c r="F568" s="237" t="s">
        <v>323</v>
      </c>
      <c r="G568" s="237"/>
      <c r="H568" s="237"/>
      <c r="I568" s="237"/>
      <c r="J568" s="237"/>
      <c r="K568" s="237"/>
      <c r="L568" s="237" t="s">
        <v>120</v>
      </c>
    </row>
    <row r="569" spans="1:12" ht="17.399999999999999" x14ac:dyDescent="0.3">
      <c r="A569" s="225" t="s">
        <v>3726</v>
      </c>
      <c r="B569" s="227" t="s">
        <v>3830</v>
      </c>
      <c r="C569" s="293" t="s">
        <v>2606</v>
      </c>
      <c r="D569" s="236" t="s">
        <v>2606</v>
      </c>
      <c r="E569" s="236" t="s">
        <v>2607</v>
      </c>
      <c r="F569" s="237" t="s">
        <v>323</v>
      </c>
      <c r="G569" s="237"/>
      <c r="H569" s="237"/>
      <c r="I569" s="237"/>
      <c r="J569" s="237"/>
      <c r="K569" s="237"/>
      <c r="L569" s="237" t="s">
        <v>120</v>
      </c>
    </row>
    <row r="570" spans="1:12" ht="17.399999999999999" x14ac:dyDescent="0.3">
      <c r="A570" s="225" t="s">
        <v>3726</v>
      </c>
      <c r="B570" s="227" t="s">
        <v>3830</v>
      </c>
      <c r="C570" s="293" t="s">
        <v>2608</v>
      </c>
      <c r="D570" s="236" t="s">
        <v>2608</v>
      </c>
      <c r="E570" s="236" t="s">
        <v>2609</v>
      </c>
      <c r="F570" s="237" t="s">
        <v>323</v>
      </c>
      <c r="G570" s="237"/>
      <c r="H570" s="237"/>
      <c r="I570" s="237"/>
      <c r="J570" s="237"/>
      <c r="K570" s="237"/>
      <c r="L570" s="237" t="s">
        <v>120</v>
      </c>
    </row>
    <row r="571" spans="1:12" ht="17.399999999999999" x14ac:dyDescent="0.3">
      <c r="A571" s="225" t="s">
        <v>3726</v>
      </c>
      <c r="B571" s="227" t="s">
        <v>3830</v>
      </c>
      <c r="C571" s="293" t="s">
        <v>2610</v>
      </c>
      <c r="D571" s="236" t="s">
        <v>2610</v>
      </c>
      <c r="E571" s="236" t="s">
        <v>2611</v>
      </c>
      <c r="F571" s="237" t="s">
        <v>323</v>
      </c>
      <c r="G571" s="237"/>
      <c r="H571" s="237"/>
      <c r="I571" s="237"/>
      <c r="J571" s="237"/>
      <c r="K571" s="237"/>
      <c r="L571" s="237" t="s">
        <v>120</v>
      </c>
    </row>
    <row r="572" spans="1:12" ht="17.399999999999999" x14ac:dyDescent="0.3">
      <c r="A572" s="225" t="s">
        <v>3726</v>
      </c>
      <c r="B572" s="227" t="s">
        <v>3830</v>
      </c>
      <c r="C572" s="293" t="s">
        <v>2612</v>
      </c>
      <c r="D572" s="236" t="s">
        <v>2612</v>
      </c>
      <c r="E572" s="236" t="s">
        <v>2613</v>
      </c>
      <c r="F572" s="237" t="s">
        <v>323</v>
      </c>
      <c r="G572" s="237"/>
      <c r="H572" s="237"/>
      <c r="I572" s="237"/>
      <c r="J572" s="237"/>
      <c r="K572" s="237"/>
      <c r="L572" s="237" t="s">
        <v>120</v>
      </c>
    </row>
    <row r="573" spans="1:12" ht="17.399999999999999" x14ac:dyDescent="0.3">
      <c r="A573" s="225" t="s">
        <v>3726</v>
      </c>
      <c r="B573" s="227" t="s">
        <v>3830</v>
      </c>
      <c r="C573" s="293" t="s">
        <v>2614</v>
      </c>
      <c r="D573" s="236" t="s">
        <v>2614</v>
      </c>
      <c r="E573" s="236" t="s">
        <v>2615</v>
      </c>
      <c r="F573" s="237" t="s">
        <v>323</v>
      </c>
      <c r="G573" s="237"/>
      <c r="H573" s="237"/>
      <c r="I573" s="237"/>
      <c r="J573" s="237"/>
      <c r="K573" s="237"/>
      <c r="L573" s="237" t="s">
        <v>120</v>
      </c>
    </row>
    <row r="574" spans="1:12" ht="17.399999999999999" x14ac:dyDescent="0.3">
      <c r="A574" s="225" t="s">
        <v>3726</v>
      </c>
      <c r="B574" s="227" t="s">
        <v>3830</v>
      </c>
      <c r="C574" s="293" t="s">
        <v>2616</v>
      </c>
      <c r="D574" s="236" t="s">
        <v>2616</v>
      </c>
      <c r="E574" s="236" t="s">
        <v>2617</v>
      </c>
      <c r="F574" s="237" t="s">
        <v>323</v>
      </c>
      <c r="G574" s="237"/>
      <c r="H574" s="237"/>
      <c r="I574" s="237"/>
      <c r="J574" s="237"/>
      <c r="K574" s="237"/>
      <c r="L574" s="237" t="s">
        <v>120</v>
      </c>
    </row>
    <row r="575" spans="1:12" ht="17.399999999999999" x14ac:dyDescent="0.3">
      <c r="A575" s="225" t="s">
        <v>3726</v>
      </c>
      <c r="B575" s="227" t="s">
        <v>3830</v>
      </c>
      <c r="C575" s="293" t="s">
        <v>2618</v>
      </c>
      <c r="D575" s="236" t="s">
        <v>2618</v>
      </c>
      <c r="E575" s="236" t="s">
        <v>2619</v>
      </c>
      <c r="F575" s="237" t="s">
        <v>323</v>
      </c>
      <c r="G575" s="237"/>
      <c r="H575" s="237"/>
      <c r="I575" s="237"/>
      <c r="J575" s="237"/>
      <c r="K575" s="237"/>
      <c r="L575" s="237" t="s">
        <v>120</v>
      </c>
    </row>
    <row r="576" spans="1:12" ht="17.399999999999999" x14ac:dyDescent="0.3">
      <c r="A576" s="225" t="s">
        <v>3726</v>
      </c>
      <c r="B576" s="227" t="s">
        <v>3830</v>
      </c>
      <c r="C576" s="293" t="s">
        <v>2620</v>
      </c>
      <c r="D576" s="236" t="s">
        <v>2620</v>
      </c>
      <c r="E576" s="236" t="s">
        <v>2621</v>
      </c>
      <c r="F576" s="237" t="s">
        <v>323</v>
      </c>
      <c r="G576" s="237"/>
      <c r="H576" s="237"/>
      <c r="I576" s="237"/>
      <c r="J576" s="237"/>
      <c r="K576" s="237"/>
      <c r="L576" s="237" t="s">
        <v>120</v>
      </c>
    </row>
    <row r="577" spans="1:12" ht="17.399999999999999" x14ac:dyDescent="0.3">
      <c r="A577" s="225" t="s">
        <v>3726</v>
      </c>
      <c r="B577" s="227" t="s">
        <v>3830</v>
      </c>
      <c r="C577" s="293" t="s">
        <v>2622</v>
      </c>
      <c r="D577" s="236" t="s">
        <v>2622</v>
      </c>
      <c r="E577" s="236" t="s">
        <v>2623</v>
      </c>
      <c r="F577" s="237" t="s">
        <v>323</v>
      </c>
      <c r="G577" s="237"/>
      <c r="H577" s="237"/>
      <c r="I577" s="237"/>
      <c r="J577" s="237"/>
      <c r="K577" s="237"/>
      <c r="L577" s="237" t="s">
        <v>120</v>
      </c>
    </row>
    <row r="578" spans="1:12" ht="17.399999999999999" x14ac:dyDescent="0.3">
      <c r="A578" s="225" t="s">
        <v>3726</v>
      </c>
      <c r="B578" s="227" t="s">
        <v>3830</v>
      </c>
      <c r="C578" s="293" t="s">
        <v>2624</v>
      </c>
      <c r="D578" s="236" t="s">
        <v>2624</v>
      </c>
      <c r="E578" s="236" t="s">
        <v>2625</v>
      </c>
      <c r="F578" s="237" t="s">
        <v>323</v>
      </c>
      <c r="G578" s="237"/>
      <c r="H578" s="237"/>
      <c r="I578" s="237"/>
      <c r="J578" s="237"/>
      <c r="K578" s="237"/>
      <c r="L578" s="237" t="s">
        <v>120</v>
      </c>
    </row>
    <row r="579" spans="1:12" ht="17.399999999999999" x14ac:dyDescent="0.3">
      <c r="A579" s="225" t="s">
        <v>3726</v>
      </c>
      <c r="B579" s="227" t="s">
        <v>3830</v>
      </c>
      <c r="C579" s="293" t="s">
        <v>2645</v>
      </c>
      <c r="D579" s="236" t="s">
        <v>2626</v>
      </c>
      <c r="E579" s="236" t="s">
        <v>2627</v>
      </c>
      <c r="F579" s="237" t="s">
        <v>2628</v>
      </c>
      <c r="G579" s="237"/>
      <c r="H579" s="237"/>
      <c r="I579" s="237"/>
      <c r="J579" s="237"/>
      <c r="K579" s="237"/>
      <c r="L579" s="237" t="s">
        <v>120</v>
      </c>
    </row>
    <row r="580" spans="1:12" ht="17.399999999999999" x14ac:dyDescent="0.3">
      <c r="A580" s="225" t="s">
        <v>3726</v>
      </c>
      <c r="B580" s="227" t="s">
        <v>3830</v>
      </c>
      <c r="C580" s="293" t="s">
        <v>2629</v>
      </c>
      <c r="D580" s="236" t="s">
        <v>2594</v>
      </c>
      <c r="E580" s="236" t="s">
        <v>2630</v>
      </c>
      <c r="F580" s="237" t="s">
        <v>323</v>
      </c>
      <c r="G580" s="237"/>
      <c r="H580" s="237"/>
      <c r="I580" s="237"/>
      <c r="J580" s="237"/>
      <c r="K580" s="237"/>
      <c r="L580" s="237" t="s">
        <v>120</v>
      </c>
    </row>
    <row r="581" spans="1:12" ht="17.399999999999999" x14ac:dyDescent="0.3">
      <c r="A581" s="225" t="s">
        <v>3726</v>
      </c>
      <c r="B581" s="227" t="s">
        <v>3830</v>
      </c>
      <c r="C581" s="293" t="s">
        <v>2631</v>
      </c>
      <c r="D581" s="236" t="s">
        <v>2632</v>
      </c>
      <c r="E581" s="236" t="s">
        <v>2633</v>
      </c>
      <c r="F581" s="237" t="s">
        <v>323</v>
      </c>
      <c r="G581" s="237"/>
      <c r="H581" s="237"/>
      <c r="I581" s="237"/>
      <c r="J581" s="237"/>
      <c r="K581" s="237"/>
      <c r="L581" s="237" t="s">
        <v>120</v>
      </c>
    </row>
    <row r="582" spans="1:12" ht="17.399999999999999" x14ac:dyDescent="0.3">
      <c r="A582" s="225" t="s">
        <v>3726</v>
      </c>
      <c r="B582" s="227" t="s">
        <v>3830</v>
      </c>
      <c r="C582" s="293" t="s">
        <v>2634</v>
      </c>
      <c r="D582" s="236" t="s">
        <v>2632</v>
      </c>
      <c r="E582" s="236" t="s">
        <v>2635</v>
      </c>
      <c r="F582" s="237" t="s">
        <v>323</v>
      </c>
      <c r="G582" s="237"/>
      <c r="H582" s="237"/>
      <c r="I582" s="237"/>
      <c r="J582" s="237"/>
      <c r="K582" s="237"/>
      <c r="L582" s="237" t="s">
        <v>120</v>
      </c>
    </row>
    <row r="583" spans="1:12" ht="17.399999999999999" x14ac:dyDescent="0.3">
      <c r="A583" s="225" t="s">
        <v>3726</v>
      </c>
      <c r="B583" s="227" t="s">
        <v>3830</v>
      </c>
      <c r="C583" s="293" t="s">
        <v>2636</v>
      </c>
      <c r="D583" s="236" t="s">
        <v>2598</v>
      </c>
      <c r="E583" s="236" t="s">
        <v>2637</v>
      </c>
      <c r="F583" s="237" t="s">
        <v>323</v>
      </c>
      <c r="G583" s="237"/>
      <c r="H583" s="237"/>
      <c r="I583" s="237"/>
      <c r="J583" s="237"/>
      <c r="K583" s="237"/>
      <c r="L583" s="237" t="s">
        <v>120</v>
      </c>
    </row>
    <row r="584" spans="1:12" ht="17.399999999999999" x14ac:dyDescent="0.3">
      <c r="A584" s="225" t="s">
        <v>3726</v>
      </c>
      <c r="B584" s="227" t="s">
        <v>3830</v>
      </c>
      <c r="C584" s="293" t="s">
        <v>2638</v>
      </c>
      <c r="D584" s="236" t="s">
        <v>2600</v>
      </c>
      <c r="E584" s="236" t="s">
        <v>2639</v>
      </c>
      <c r="F584" s="237" t="s">
        <v>323</v>
      </c>
      <c r="G584" s="237"/>
      <c r="H584" s="237"/>
      <c r="I584" s="237"/>
      <c r="J584" s="237"/>
      <c r="K584" s="237"/>
      <c r="L584" s="237" t="s">
        <v>120</v>
      </c>
    </row>
    <row r="585" spans="1:12" ht="17.399999999999999" x14ac:dyDescent="0.3">
      <c r="A585" s="225" t="s">
        <v>3726</v>
      </c>
      <c r="B585" s="227" t="s">
        <v>3830</v>
      </c>
      <c r="C585" s="293" t="s">
        <v>2640</v>
      </c>
      <c r="D585" s="236" t="s">
        <v>2602</v>
      </c>
      <c r="E585" s="236" t="s">
        <v>2641</v>
      </c>
      <c r="F585" s="237" t="s">
        <v>323</v>
      </c>
      <c r="G585" s="237"/>
      <c r="H585" s="237"/>
      <c r="I585" s="237"/>
      <c r="J585" s="237"/>
      <c r="K585" s="237"/>
      <c r="L585" s="237" t="s">
        <v>120</v>
      </c>
    </row>
    <row r="586" spans="1:12" ht="17.399999999999999" x14ac:dyDescent="0.3">
      <c r="A586" s="225" t="s">
        <v>3726</v>
      </c>
      <c r="B586" s="227" t="s">
        <v>3830</v>
      </c>
      <c r="C586" s="293" t="s">
        <v>2642</v>
      </c>
      <c r="D586" s="236" t="s">
        <v>2604</v>
      </c>
      <c r="E586" s="236" t="s">
        <v>2643</v>
      </c>
      <c r="F586" s="237" t="s">
        <v>323</v>
      </c>
      <c r="G586" s="237"/>
      <c r="H586" s="237"/>
      <c r="I586" s="237"/>
      <c r="J586" s="237"/>
      <c r="K586" s="237"/>
      <c r="L586" s="237" t="s">
        <v>120</v>
      </c>
    </row>
    <row r="587" spans="1:12" ht="17.399999999999999" x14ac:dyDescent="0.3">
      <c r="A587" s="225" t="s">
        <v>3726</v>
      </c>
      <c r="B587" s="227" t="s">
        <v>3830</v>
      </c>
      <c r="C587" s="293" t="s">
        <v>2644</v>
      </c>
      <c r="D587" s="236" t="s">
        <v>2604</v>
      </c>
      <c r="E587" s="236" t="s">
        <v>2646</v>
      </c>
      <c r="F587" s="237" t="s">
        <v>323</v>
      </c>
      <c r="G587" s="237"/>
      <c r="H587" s="237"/>
      <c r="I587" s="237"/>
      <c r="J587" s="237"/>
      <c r="K587" s="237"/>
      <c r="L587" s="237" t="s">
        <v>120</v>
      </c>
    </row>
    <row r="588" spans="1:12" ht="17.399999999999999" x14ac:dyDescent="0.3">
      <c r="A588" s="225" t="s">
        <v>3726</v>
      </c>
      <c r="B588" s="227" t="s">
        <v>3728</v>
      </c>
      <c r="C588" s="293" t="s">
        <v>83</v>
      </c>
      <c r="D588" s="227" t="s">
        <v>83</v>
      </c>
      <c r="E588" s="227" t="s">
        <v>72</v>
      </c>
      <c r="F588" s="242" t="s">
        <v>323</v>
      </c>
      <c r="G588" s="242"/>
      <c r="H588" s="242" t="s">
        <v>120</v>
      </c>
      <c r="I588" s="242" t="s">
        <v>120</v>
      </c>
      <c r="J588" s="242" t="s">
        <v>120</v>
      </c>
      <c r="K588" s="242" t="s">
        <v>120</v>
      </c>
      <c r="L588" s="237" t="s">
        <v>120</v>
      </c>
    </row>
    <row r="589" spans="1:12" ht="17.399999999999999" x14ac:dyDescent="0.3">
      <c r="A589" s="225" t="s">
        <v>3726</v>
      </c>
      <c r="B589" s="227" t="s">
        <v>3728</v>
      </c>
      <c r="C589" s="293" t="s">
        <v>84</v>
      </c>
      <c r="D589" s="227" t="s">
        <v>84</v>
      </c>
      <c r="E589" s="227" t="s">
        <v>356</v>
      </c>
      <c r="F589" s="242" t="s">
        <v>323</v>
      </c>
      <c r="G589" s="242"/>
      <c r="H589" s="242"/>
      <c r="I589" s="242" t="s">
        <v>120</v>
      </c>
      <c r="J589" s="242" t="s">
        <v>120</v>
      </c>
      <c r="K589" s="242" t="s">
        <v>120</v>
      </c>
      <c r="L589" s="237" t="s">
        <v>120</v>
      </c>
    </row>
    <row r="590" spans="1:12" ht="17.399999999999999" x14ac:dyDescent="0.3">
      <c r="A590" s="225" t="s">
        <v>3726</v>
      </c>
      <c r="B590" s="227" t="s">
        <v>3728</v>
      </c>
      <c r="C590" s="293" t="s">
        <v>85</v>
      </c>
      <c r="D590" s="227" t="s">
        <v>85</v>
      </c>
      <c r="E590" s="227" t="s">
        <v>74</v>
      </c>
      <c r="F590" s="242" t="s">
        <v>323</v>
      </c>
      <c r="G590" s="242"/>
      <c r="H590" s="242"/>
      <c r="I590" s="242" t="s">
        <v>120</v>
      </c>
      <c r="J590" s="242" t="s">
        <v>120</v>
      </c>
      <c r="K590" s="242" t="s">
        <v>120</v>
      </c>
      <c r="L590" s="237" t="s">
        <v>120</v>
      </c>
    </row>
    <row r="591" spans="1:12" ht="17.399999999999999" x14ac:dyDescent="0.3">
      <c r="A591" s="225" t="s">
        <v>3726</v>
      </c>
      <c r="B591" s="227" t="s">
        <v>3728</v>
      </c>
      <c r="C591" s="293" t="s">
        <v>2711</v>
      </c>
      <c r="D591" s="227" t="s">
        <v>2711</v>
      </c>
      <c r="E591" s="227" t="s">
        <v>2712</v>
      </c>
      <c r="F591" s="242" t="s">
        <v>323</v>
      </c>
      <c r="G591" s="242"/>
      <c r="H591" s="242"/>
      <c r="I591" s="242"/>
      <c r="J591" s="242"/>
      <c r="K591" s="242"/>
      <c r="L591" s="237" t="s">
        <v>120</v>
      </c>
    </row>
    <row r="592" spans="1:12" ht="17.399999999999999" x14ac:dyDescent="0.3">
      <c r="A592" s="225" t="s">
        <v>3726</v>
      </c>
      <c r="B592" s="227" t="s">
        <v>3728</v>
      </c>
      <c r="C592" s="293" t="s">
        <v>2713</v>
      </c>
      <c r="D592" s="227" t="s">
        <v>2713</v>
      </c>
      <c r="E592" s="227" t="s">
        <v>2714</v>
      </c>
      <c r="F592" s="242" t="s">
        <v>323</v>
      </c>
      <c r="G592" s="242"/>
      <c r="H592" s="242"/>
      <c r="I592" s="242"/>
      <c r="J592" s="242"/>
      <c r="K592" s="242"/>
      <c r="L592" s="237" t="s">
        <v>120</v>
      </c>
    </row>
    <row r="593" spans="1:12" ht="17.399999999999999" x14ac:dyDescent="0.3">
      <c r="A593" s="225" t="s">
        <v>3726</v>
      </c>
      <c r="B593" s="227" t="s">
        <v>3728</v>
      </c>
      <c r="C593" s="293" t="s">
        <v>2715</v>
      </c>
      <c r="D593" s="227" t="s">
        <v>2715</v>
      </c>
      <c r="E593" s="227" t="s">
        <v>2716</v>
      </c>
      <c r="F593" s="242" t="s">
        <v>323</v>
      </c>
      <c r="G593" s="242"/>
      <c r="H593" s="242"/>
      <c r="I593" s="242"/>
      <c r="J593" s="242"/>
      <c r="K593" s="242"/>
      <c r="L593" s="237" t="s">
        <v>120</v>
      </c>
    </row>
    <row r="594" spans="1:12" ht="17.399999999999999" x14ac:dyDescent="0.3">
      <c r="A594" s="225" t="s">
        <v>3726</v>
      </c>
      <c r="B594" s="227" t="s">
        <v>3728</v>
      </c>
      <c r="C594" s="293" t="s">
        <v>2717</v>
      </c>
      <c r="D594" s="227" t="s">
        <v>2717</v>
      </c>
      <c r="E594" s="227" t="s">
        <v>2718</v>
      </c>
      <c r="F594" s="242" t="s">
        <v>323</v>
      </c>
      <c r="G594" s="242"/>
      <c r="H594" s="242"/>
      <c r="I594" s="242"/>
      <c r="J594" s="242"/>
      <c r="K594" s="242"/>
      <c r="L594" s="237" t="s">
        <v>120</v>
      </c>
    </row>
    <row r="595" spans="1:12" ht="17.399999999999999" x14ac:dyDescent="0.3">
      <c r="A595" s="225" t="s">
        <v>3726</v>
      </c>
      <c r="B595" s="227" t="s">
        <v>3728</v>
      </c>
      <c r="C595" s="293" t="s">
        <v>2719</v>
      </c>
      <c r="D595" s="227" t="s">
        <v>2719</v>
      </c>
      <c r="E595" s="227" t="s">
        <v>2720</v>
      </c>
      <c r="F595" s="242" t="s">
        <v>323</v>
      </c>
      <c r="G595" s="242"/>
      <c r="H595" s="242"/>
      <c r="I595" s="242"/>
      <c r="J595" s="242"/>
      <c r="K595" s="242"/>
      <c r="L595" s="237" t="s">
        <v>120</v>
      </c>
    </row>
    <row r="596" spans="1:12" ht="17.399999999999999" x14ac:dyDescent="0.3">
      <c r="A596" s="225" t="s">
        <v>3726</v>
      </c>
      <c r="B596" s="227" t="s">
        <v>3728</v>
      </c>
      <c r="C596" s="293" t="s">
        <v>2721</v>
      </c>
      <c r="D596" s="227" t="s">
        <v>2721</v>
      </c>
      <c r="E596" s="227" t="s">
        <v>2722</v>
      </c>
      <c r="F596" s="242" t="s">
        <v>323</v>
      </c>
      <c r="G596" s="242"/>
      <c r="H596" s="242"/>
      <c r="I596" s="242"/>
      <c r="J596" s="242"/>
      <c r="K596" s="242"/>
      <c r="L596" s="237" t="s">
        <v>120</v>
      </c>
    </row>
    <row r="597" spans="1:12" ht="17.399999999999999" x14ac:dyDescent="0.3">
      <c r="A597" s="225" t="s">
        <v>3726</v>
      </c>
      <c r="B597" s="227" t="s">
        <v>3728</v>
      </c>
      <c r="C597" s="293" t="s">
        <v>86</v>
      </c>
      <c r="D597" s="227" t="s">
        <v>86</v>
      </c>
      <c r="E597" s="227" t="s">
        <v>75</v>
      </c>
      <c r="F597" s="242" t="s">
        <v>323</v>
      </c>
      <c r="G597" s="242"/>
      <c r="H597" s="242" t="s">
        <v>120</v>
      </c>
      <c r="I597" s="242" t="s">
        <v>120</v>
      </c>
      <c r="J597" s="242" t="s">
        <v>120</v>
      </c>
      <c r="K597" s="242" t="s">
        <v>120</v>
      </c>
      <c r="L597" s="237" t="s">
        <v>120</v>
      </c>
    </row>
    <row r="598" spans="1:12" ht="17.399999999999999" x14ac:dyDescent="0.3">
      <c r="A598" s="225" t="s">
        <v>3726</v>
      </c>
      <c r="B598" s="227" t="s">
        <v>3728</v>
      </c>
      <c r="C598" s="293" t="s">
        <v>87</v>
      </c>
      <c r="D598" s="227" t="s">
        <v>87</v>
      </c>
      <c r="E598" s="227" t="s">
        <v>2723</v>
      </c>
      <c r="F598" s="242" t="s">
        <v>323</v>
      </c>
      <c r="G598" s="242"/>
      <c r="H598" s="242"/>
      <c r="I598" s="242" t="s">
        <v>120</v>
      </c>
      <c r="J598" s="242" t="s">
        <v>120</v>
      </c>
      <c r="K598" s="242" t="s">
        <v>120</v>
      </c>
      <c r="L598" s="237" t="s">
        <v>120</v>
      </c>
    </row>
    <row r="599" spans="1:12" ht="17.399999999999999" x14ac:dyDescent="0.3">
      <c r="A599" s="225" t="s">
        <v>3726</v>
      </c>
      <c r="B599" s="227" t="s">
        <v>3728</v>
      </c>
      <c r="C599" s="293" t="s">
        <v>88</v>
      </c>
      <c r="D599" s="227" t="s">
        <v>88</v>
      </c>
      <c r="E599" s="227" t="s">
        <v>2724</v>
      </c>
      <c r="F599" s="242" t="s">
        <v>323</v>
      </c>
      <c r="G599" s="242"/>
      <c r="H599" s="242"/>
      <c r="I599" s="242"/>
      <c r="J599" s="242"/>
      <c r="K599" s="242"/>
      <c r="L599" s="237" t="s">
        <v>120</v>
      </c>
    </row>
    <row r="600" spans="1:12" ht="17.399999999999999" x14ac:dyDescent="0.3">
      <c r="A600" s="225" t="s">
        <v>3726</v>
      </c>
      <c r="B600" s="227" t="s">
        <v>3728</v>
      </c>
      <c r="C600" s="293" t="s">
        <v>89</v>
      </c>
      <c r="D600" s="227" t="s">
        <v>89</v>
      </c>
      <c r="E600" s="227" t="s">
        <v>2725</v>
      </c>
      <c r="F600" s="242" t="s">
        <v>323</v>
      </c>
      <c r="G600" s="242"/>
      <c r="H600" s="242"/>
      <c r="I600" s="242"/>
      <c r="J600" s="242"/>
      <c r="K600" s="242"/>
      <c r="L600" s="237" t="s">
        <v>120</v>
      </c>
    </row>
    <row r="601" spans="1:12" ht="17.399999999999999" x14ac:dyDescent="0.3">
      <c r="A601" s="225" t="s">
        <v>3726</v>
      </c>
      <c r="B601" s="227" t="s">
        <v>3728</v>
      </c>
      <c r="C601" s="293" t="s">
        <v>90</v>
      </c>
      <c r="D601" s="227" t="s">
        <v>90</v>
      </c>
      <c r="E601" s="227" t="s">
        <v>2726</v>
      </c>
      <c r="F601" s="242" t="s">
        <v>323</v>
      </c>
      <c r="G601" s="242"/>
      <c r="H601" s="242"/>
      <c r="I601" s="242"/>
      <c r="J601" s="242"/>
      <c r="K601" s="242"/>
      <c r="L601" s="237" t="s">
        <v>120</v>
      </c>
    </row>
    <row r="602" spans="1:12" ht="17.399999999999999" x14ac:dyDescent="0.3">
      <c r="A602" s="225" t="s">
        <v>3726</v>
      </c>
      <c r="B602" s="227" t="s">
        <v>3728</v>
      </c>
      <c r="C602" s="293" t="s">
        <v>91</v>
      </c>
      <c r="D602" s="227" t="s">
        <v>91</v>
      </c>
      <c r="E602" s="227" t="s">
        <v>2727</v>
      </c>
      <c r="F602" s="242" t="s">
        <v>323</v>
      </c>
      <c r="G602" s="242"/>
      <c r="H602" s="242"/>
      <c r="I602" s="242"/>
      <c r="J602" s="242"/>
      <c r="K602" s="242"/>
      <c r="L602" s="237" t="s">
        <v>120</v>
      </c>
    </row>
    <row r="603" spans="1:12" ht="17.399999999999999" x14ac:dyDescent="0.3">
      <c r="A603" s="225" t="s">
        <v>3726</v>
      </c>
      <c r="B603" s="227" t="s">
        <v>3728</v>
      </c>
      <c r="C603" s="293" t="s">
        <v>92</v>
      </c>
      <c r="D603" s="227" t="s">
        <v>92</v>
      </c>
      <c r="E603" s="227" t="s">
        <v>2728</v>
      </c>
      <c r="F603" s="242" t="s">
        <v>323</v>
      </c>
      <c r="G603" s="242"/>
      <c r="H603" s="242"/>
      <c r="I603" s="242"/>
      <c r="J603" s="242"/>
      <c r="K603" s="242"/>
      <c r="L603" s="237" t="s">
        <v>120</v>
      </c>
    </row>
    <row r="604" spans="1:12" ht="17.399999999999999" x14ac:dyDescent="0.3">
      <c r="A604" s="225" t="s">
        <v>3726</v>
      </c>
      <c r="B604" s="227" t="s">
        <v>3728</v>
      </c>
      <c r="C604" s="293" t="s">
        <v>93</v>
      </c>
      <c r="D604" s="227" t="s">
        <v>93</v>
      </c>
      <c r="E604" s="227" t="s">
        <v>2729</v>
      </c>
      <c r="F604" s="242" t="s">
        <v>323</v>
      </c>
      <c r="G604" s="242"/>
      <c r="H604" s="242"/>
      <c r="I604" s="242"/>
      <c r="J604" s="242"/>
      <c r="K604" s="242"/>
      <c r="L604" s="237" t="s">
        <v>120</v>
      </c>
    </row>
    <row r="605" spans="1:12" ht="17.399999999999999" x14ac:dyDescent="0.3">
      <c r="A605" s="225" t="s">
        <v>3726</v>
      </c>
      <c r="B605" s="227" t="s">
        <v>3728</v>
      </c>
      <c r="C605" s="293" t="s">
        <v>94</v>
      </c>
      <c r="D605" s="227" t="s">
        <v>94</v>
      </c>
      <c r="E605" s="227" t="s">
        <v>2730</v>
      </c>
      <c r="F605" s="242" t="s">
        <v>323</v>
      </c>
      <c r="G605" s="242"/>
      <c r="H605" s="242"/>
      <c r="I605" s="242"/>
      <c r="J605" s="242"/>
      <c r="K605" s="242"/>
      <c r="L605" s="237" t="s">
        <v>120</v>
      </c>
    </row>
    <row r="606" spans="1:12" ht="17.399999999999999" x14ac:dyDescent="0.3">
      <c r="A606" s="225" t="s">
        <v>3726</v>
      </c>
      <c r="B606" s="227" t="s">
        <v>3728</v>
      </c>
      <c r="C606" s="293" t="s">
        <v>95</v>
      </c>
      <c r="D606" s="227" t="s">
        <v>95</v>
      </c>
      <c r="E606" s="227" t="s">
        <v>2731</v>
      </c>
      <c r="F606" s="242" t="s">
        <v>323</v>
      </c>
      <c r="G606" s="242"/>
      <c r="H606" s="242"/>
      <c r="I606" s="242"/>
      <c r="J606" s="242"/>
      <c r="K606" s="242"/>
      <c r="L606" s="237" t="s">
        <v>120</v>
      </c>
    </row>
    <row r="607" spans="1:12" ht="17.399999999999999" x14ac:dyDescent="0.3">
      <c r="A607" s="225" t="s">
        <v>3726</v>
      </c>
      <c r="B607" s="227" t="s">
        <v>3728</v>
      </c>
      <c r="C607" s="293" t="s">
        <v>96</v>
      </c>
      <c r="D607" s="227" t="s">
        <v>96</v>
      </c>
      <c r="E607" s="227" t="s">
        <v>2732</v>
      </c>
      <c r="F607" s="242" t="s">
        <v>323</v>
      </c>
      <c r="G607" s="242"/>
      <c r="H607" s="242"/>
      <c r="I607" s="242"/>
      <c r="J607" s="242"/>
      <c r="K607" s="242"/>
      <c r="L607" s="237" t="s">
        <v>120</v>
      </c>
    </row>
    <row r="608" spans="1:12" ht="17.399999999999999" x14ac:dyDescent="0.3">
      <c r="A608" s="225" t="s">
        <v>3726</v>
      </c>
      <c r="B608" s="227" t="s">
        <v>3728</v>
      </c>
      <c r="C608" s="293" t="s">
        <v>730</v>
      </c>
      <c r="D608" s="227" t="s">
        <v>730</v>
      </c>
      <c r="E608" s="227" t="s">
        <v>2733</v>
      </c>
      <c r="F608" s="242" t="s">
        <v>324</v>
      </c>
      <c r="G608" s="242"/>
      <c r="H608" s="242"/>
      <c r="I608" s="242"/>
      <c r="J608" s="242"/>
      <c r="K608" s="242"/>
      <c r="L608" s="237" t="s">
        <v>120</v>
      </c>
    </row>
    <row r="609" spans="1:12" ht="17.399999999999999" x14ac:dyDescent="0.3">
      <c r="A609" s="225" t="s">
        <v>3726</v>
      </c>
      <c r="B609" s="227" t="s">
        <v>3728</v>
      </c>
      <c r="C609" s="293" t="s">
        <v>2734</v>
      </c>
      <c r="D609" s="227" t="s">
        <v>2734</v>
      </c>
      <c r="E609" s="227" t="s">
        <v>2735</v>
      </c>
      <c r="F609" s="242" t="s">
        <v>323</v>
      </c>
      <c r="G609" s="242"/>
      <c r="H609" s="242"/>
      <c r="I609" s="242"/>
      <c r="J609" s="242"/>
      <c r="K609" s="242"/>
      <c r="L609" s="237" t="s">
        <v>120</v>
      </c>
    </row>
    <row r="610" spans="1:12" ht="17.399999999999999" x14ac:dyDescent="0.3">
      <c r="A610" s="225" t="s">
        <v>3726</v>
      </c>
      <c r="B610" s="227" t="s">
        <v>3728</v>
      </c>
      <c r="C610" s="293" t="s">
        <v>2736</v>
      </c>
      <c r="D610" s="227" t="s">
        <v>2736</v>
      </c>
      <c r="E610" s="227" t="s">
        <v>2737</v>
      </c>
      <c r="F610" s="242" t="s">
        <v>323</v>
      </c>
      <c r="G610" s="242"/>
      <c r="H610" s="242"/>
      <c r="I610" s="242"/>
      <c r="J610" s="242"/>
      <c r="K610" s="242"/>
      <c r="L610" s="237" t="s">
        <v>120</v>
      </c>
    </row>
    <row r="611" spans="1:12" ht="17.399999999999999" x14ac:dyDescent="0.3">
      <c r="A611" s="225" t="s">
        <v>3726</v>
      </c>
      <c r="B611" s="227" t="s">
        <v>3728</v>
      </c>
      <c r="C611" s="293" t="s">
        <v>2738</v>
      </c>
      <c r="D611" s="227" t="s">
        <v>83</v>
      </c>
      <c r="E611" s="227" t="s">
        <v>2739</v>
      </c>
      <c r="F611" s="242" t="s">
        <v>323</v>
      </c>
      <c r="G611" s="242"/>
      <c r="H611" s="242" t="s">
        <v>120</v>
      </c>
      <c r="I611" s="242" t="s">
        <v>120</v>
      </c>
      <c r="J611" s="242" t="s">
        <v>120</v>
      </c>
      <c r="K611" s="246" t="s">
        <v>120</v>
      </c>
      <c r="L611" s="237" t="s">
        <v>120</v>
      </c>
    </row>
    <row r="612" spans="1:12" ht="17.399999999999999" x14ac:dyDescent="0.3">
      <c r="A612" s="225" t="s">
        <v>3726</v>
      </c>
      <c r="B612" s="227" t="s">
        <v>3728</v>
      </c>
      <c r="C612" s="293" t="s">
        <v>2740</v>
      </c>
      <c r="D612" s="227" t="s">
        <v>84</v>
      </c>
      <c r="E612" s="247" t="s">
        <v>2741</v>
      </c>
      <c r="F612" s="242" t="s">
        <v>323</v>
      </c>
      <c r="G612" s="242"/>
      <c r="H612" s="242"/>
      <c r="I612" s="242" t="s">
        <v>120</v>
      </c>
      <c r="J612" s="242" t="s">
        <v>120</v>
      </c>
      <c r="K612" s="246" t="s">
        <v>120</v>
      </c>
      <c r="L612" s="237" t="s">
        <v>120</v>
      </c>
    </row>
    <row r="613" spans="1:12" ht="17.399999999999999" x14ac:dyDescent="0.3">
      <c r="A613" s="225" t="s">
        <v>3726</v>
      </c>
      <c r="B613" s="227" t="s">
        <v>3728</v>
      </c>
      <c r="C613" s="293" t="s">
        <v>2742</v>
      </c>
      <c r="D613" s="227" t="s">
        <v>68</v>
      </c>
      <c r="E613" s="227" t="s">
        <v>73</v>
      </c>
      <c r="F613" s="242" t="s">
        <v>323</v>
      </c>
      <c r="G613" s="242"/>
      <c r="H613" s="242"/>
      <c r="I613" s="242" t="s">
        <v>120</v>
      </c>
      <c r="J613" s="242" t="s">
        <v>120</v>
      </c>
      <c r="K613" s="246" t="s">
        <v>120</v>
      </c>
      <c r="L613" s="237" t="s">
        <v>120</v>
      </c>
    </row>
    <row r="614" spans="1:12" ht="17.399999999999999" x14ac:dyDescent="0.3">
      <c r="A614" s="225" t="s">
        <v>3726</v>
      </c>
      <c r="B614" s="227" t="s">
        <v>3728</v>
      </c>
      <c r="C614" s="293" t="s">
        <v>2743</v>
      </c>
      <c r="D614" s="227" t="s">
        <v>68</v>
      </c>
      <c r="E614" s="227" t="s">
        <v>357</v>
      </c>
      <c r="F614" s="242" t="s">
        <v>323</v>
      </c>
      <c r="G614" s="242"/>
      <c r="H614" s="242"/>
      <c r="I614" s="242" t="s">
        <v>120</v>
      </c>
      <c r="J614" s="242" t="s">
        <v>120</v>
      </c>
      <c r="K614" s="246" t="s">
        <v>120</v>
      </c>
      <c r="L614" s="237" t="s">
        <v>120</v>
      </c>
    </row>
    <row r="615" spans="1:12" ht="17.399999999999999" x14ac:dyDescent="0.3">
      <c r="A615" s="225" t="s">
        <v>3726</v>
      </c>
      <c r="B615" s="227" t="s">
        <v>3728</v>
      </c>
      <c r="C615" s="293" t="s">
        <v>2744</v>
      </c>
      <c r="D615" s="227" t="s">
        <v>68</v>
      </c>
      <c r="E615" s="227" t="s">
        <v>67</v>
      </c>
      <c r="F615" s="242" t="s">
        <v>323</v>
      </c>
      <c r="G615" s="242"/>
      <c r="H615" s="242"/>
      <c r="I615" s="242" t="s">
        <v>120</v>
      </c>
      <c r="J615" s="242" t="s">
        <v>120</v>
      </c>
      <c r="K615" s="246" t="s">
        <v>120</v>
      </c>
      <c r="L615" s="237" t="s">
        <v>120</v>
      </c>
    </row>
    <row r="616" spans="1:12" ht="17.399999999999999" x14ac:dyDescent="0.3">
      <c r="A616" s="225" t="s">
        <v>3726</v>
      </c>
      <c r="B616" s="227" t="s">
        <v>3728</v>
      </c>
      <c r="C616" s="293" t="s">
        <v>2745</v>
      </c>
      <c r="D616" s="227" t="s">
        <v>2746</v>
      </c>
      <c r="E616" s="227" t="s">
        <v>2747</v>
      </c>
      <c r="F616" s="242" t="s">
        <v>323</v>
      </c>
      <c r="G616" s="242"/>
      <c r="H616" s="242"/>
      <c r="I616" s="242"/>
      <c r="J616" s="242"/>
      <c r="K616" s="246"/>
      <c r="L616" s="237" t="s">
        <v>120</v>
      </c>
    </row>
    <row r="617" spans="1:12" ht="17.399999999999999" x14ac:dyDescent="0.3">
      <c r="A617" s="225" t="s">
        <v>3726</v>
      </c>
      <c r="B617" s="227" t="s">
        <v>3728</v>
      </c>
      <c r="C617" s="293" t="s">
        <v>2748</v>
      </c>
      <c r="D617" s="210" t="s">
        <v>2746</v>
      </c>
      <c r="E617" s="227" t="s">
        <v>2749</v>
      </c>
      <c r="F617" s="242" t="s">
        <v>323</v>
      </c>
      <c r="G617" s="242"/>
      <c r="H617" s="242"/>
      <c r="I617" s="242"/>
      <c r="J617" s="242"/>
      <c r="K617" s="246"/>
      <c r="L617" s="237" t="s">
        <v>120</v>
      </c>
    </row>
    <row r="618" spans="1:12" ht="17.399999999999999" x14ac:dyDescent="0.3">
      <c r="A618" s="225" t="s">
        <v>3726</v>
      </c>
      <c r="B618" s="227" t="s">
        <v>3728</v>
      </c>
      <c r="C618" s="293" t="s">
        <v>2750</v>
      </c>
      <c r="D618" s="210" t="s">
        <v>2751</v>
      </c>
      <c r="E618" s="227" t="s">
        <v>76</v>
      </c>
      <c r="F618" s="242" t="s">
        <v>323</v>
      </c>
      <c r="G618" s="242"/>
      <c r="H618" s="242" t="s">
        <v>120</v>
      </c>
      <c r="I618" s="242" t="s">
        <v>120</v>
      </c>
      <c r="J618" s="242" t="s">
        <v>120</v>
      </c>
      <c r="K618" s="246" t="s">
        <v>120</v>
      </c>
      <c r="L618" s="237" t="s">
        <v>120</v>
      </c>
    </row>
    <row r="619" spans="1:12" ht="17.399999999999999" x14ac:dyDescent="0.3">
      <c r="A619" s="225" t="s">
        <v>3726</v>
      </c>
      <c r="B619" s="227" t="s">
        <v>3728</v>
      </c>
      <c r="C619" s="293" t="s">
        <v>2752</v>
      </c>
      <c r="D619" s="210" t="s">
        <v>2753</v>
      </c>
      <c r="E619" s="227" t="s">
        <v>77</v>
      </c>
      <c r="F619" s="242" t="s">
        <v>323</v>
      </c>
      <c r="G619" s="242"/>
      <c r="H619" s="242"/>
      <c r="I619" s="242" t="s">
        <v>120</v>
      </c>
      <c r="J619" s="242" t="s">
        <v>120</v>
      </c>
      <c r="K619" s="246" t="s">
        <v>120</v>
      </c>
      <c r="L619" s="237" t="s">
        <v>120</v>
      </c>
    </row>
    <row r="620" spans="1:12" ht="17.399999999999999" x14ac:dyDescent="0.3">
      <c r="A620" s="225" t="s">
        <v>3726</v>
      </c>
      <c r="B620" s="227" t="s">
        <v>3728</v>
      </c>
      <c r="C620" s="293" t="s">
        <v>2754</v>
      </c>
      <c r="D620" s="210" t="s">
        <v>2753</v>
      </c>
      <c r="E620" s="227" t="s">
        <v>2755</v>
      </c>
      <c r="F620" s="242" t="s">
        <v>323</v>
      </c>
      <c r="G620" s="242"/>
      <c r="H620" s="242"/>
      <c r="I620" s="242" t="s">
        <v>120</v>
      </c>
      <c r="J620" s="242" t="s">
        <v>120</v>
      </c>
      <c r="K620" s="246" t="s">
        <v>120</v>
      </c>
      <c r="L620" s="237" t="s">
        <v>120</v>
      </c>
    </row>
    <row r="621" spans="1:12" ht="17.399999999999999" x14ac:dyDescent="0.3">
      <c r="A621" s="225" t="s">
        <v>3726</v>
      </c>
      <c r="B621" s="227" t="s">
        <v>3728</v>
      </c>
      <c r="C621" s="293" t="s">
        <v>2756</v>
      </c>
      <c r="D621" s="210" t="s">
        <v>2757</v>
      </c>
      <c r="E621" s="227" t="s">
        <v>358</v>
      </c>
      <c r="F621" s="242" t="s">
        <v>323</v>
      </c>
      <c r="G621" s="242"/>
      <c r="H621" s="242"/>
      <c r="I621" s="242"/>
      <c r="J621" s="242" t="s">
        <v>120</v>
      </c>
      <c r="K621" s="246" t="s">
        <v>120</v>
      </c>
      <c r="L621" s="237" t="s">
        <v>120</v>
      </c>
    </row>
    <row r="622" spans="1:12" ht="17.399999999999999" x14ac:dyDescent="0.3">
      <c r="A622" s="225" t="s">
        <v>3726</v>
      </c>
      <c r="B622" s="227" t="s">
        <v>3728</v>
      </c>
      <c r="C622" s="293" t="s">
        <v>2758</v>
      </c>
      <c r="D622" s="210" t="s">
        <v>2757</v>
      </c>
      <c r="E622" s="227" t="s">
        <v>78</v>
      </c>
      <c r="F622" s="242" t="s">
        <v>323</v>
      </c>
      <c r="G622" s="242"/>
      <c r="H622" s="242"/>
      <c r="I622" s="242"/>
      <c r="J622" s="242" t="s">
        <v>120</v>
      </c>
      <c r="K622" s="246" t="s">
        <v>120</v>
      </c>
      <c r="L622" s="237" t="s">
        <v>120</v>
      </c>
    </row>
    <row r="623" spans="1:12" ht="17.399999999999999" x14ac:dyDescent="0.3">
      <c r="A623" s="225" t="s">
        <v>3726</v>
      </c>
      <c r="B623" s="227" t="s">
        <v>3728</v>
      </c>
      <c r="C623" s="293" t="s">
        <v>2759</v>
      </c>
      <c r="D623" s="210" t="s">
        <v>2757</v>
      </c>
      <c r="E623" s="227" t="s">
        <v>2760</v>
      </c>
      <c r="F623" s="242" t="s">
        <v>323</v>
      </c>
      <c r="G623" s="242"/>
      <c r="H623" s="242"/>
      <c r="I623" s="242"/>
      <c r="J623" s="242"/>
      <c r="K623" s="246"/>
      <c r="L623" s="237" t="s">
        <v>120</v>
      </c>
    </row>
    <row r="624" spans="1:12" ht="17.399999999999999" x14ac:dyDescent="0.3">
      <c r="A624" s="225" t="s">
        <v>3726</v>
      </c>
      <c r="B624" s="227" t="s">
        <v>3728</v>
      </c>
      <c r="C624" s="293" t="s">
        <v>2761</v>
      </c>
      <c r="D624" s="210" t="s">
        <v>2757</v>
      </c>
      <c r="E624" s="227" t="s">
        <v>729</v>
      </c>
      <c r="F624" s="242" t="s">
        <v>323</v>
      </c>
      <c r="G624" s="242"/>
      <c r="H624" s="242"/>
      <c r="I624" s="242"/>
      <c r="J624" s="242" t="s">
        <v>120</v>
      </c>
      <c r="K624" s="246" t="s">
        <v>120</v>
      </c>
      <c r="L624" s="237" t="s">
        <v>120</v>
      </c>
    </row>
    <row r="625" spans="1:12" ht="17.399999999999999" x14ac:dyDescent="0.3">
      <c r="A625" s="225" t="s">
        <v>3726</v>
      </c>
      <c r="B625" s="227" t="s">
        <v>3728</v>
      </c>
      <c r="C625" s="293" t="s">
        <v>2762</v>
      </c>
      <c r="D625" s="210" t="s">
        <v>88</v>
      </c>
      <c r="E625" s="227" t="s">
        <v>728</v>
      </c>
      <c r="F625" s="242" t="s">
        <v>323</v>
      </c>
      <c r="G625" s="242"/>
      <c r="H625" s="242"/>
      <c r="I625" s="242"/>
      <c r="J625" s="242" t="s">
        <v>120</v>
      </c>
      <c r="K625" s="246" t="s">
        <v>120</v>
      </c>
      <c r="L625" s="237" t="s">
        <v>120</v>
      </c>
    </row>
    <row r="626" spans="1:12" ht="17.399999999999999" x14ac:dyDescent="0.3">
      <c r="A626" s="225" t="s">
        <v>3726</v>
      </c>
      <c r="B626" s="227" t="s">
        <v>3728</v>
      </c>
      <c r="C626" s="293" t="s">
        <v>2763</v>
      </c>
      <c r="D626" s="210" t="s">
        <v>89</v>
      </c>
      <c r="E626" s="227" t="s">
        <v>2764</v>
      </c>
      <c r="F626" s="242" t="s">
        <v>323</v>
      </c>
      <c r="G626" s="242"/>
      <c r="H626" s="242"/>
      <c r="I626" s="242"/>
      <c r="J626" s="242"/>
      <c r="K626" s="246"/>
      <c r="L626" s="237" t="s">
        <v>120</v>
      </c>
    </row>
    <row r="627" spans="1:12" ht="17.399999999999999" x14ac:dyDescent="0.3">
      <c r="A627" s="225" t="s">
        <v>3726</v>
      </c>
      <c r="B627" s="227" t="s">
        <v>3728</v>
      </c>
      <c r="C627" s="293" t="s">
        <v>2765</v>
      </c>
      <c r="D627" s="210" t="s">
        <v>90</v>
      </c>
      <c r="E627" s="227" t="s">
        <v>2766</v>
      </c>
      <c r="F627" s="242" t="s">
        <v>323</v>
      </c>
      <c r="G627" s="242"/>
      <c r="H627" s="242"/>
      <c r="I627" s="242"/>
      <c r="J627" s="242" t="s">
        <v>120</v>
      </c>
      <c r="K627" s="246" t="s">
        <v>120</v>
      </c>
      <c r="L627" s="237" t="s">
        <v>120</v>
      </c>
    </row>
    <row r="628" spans="1:12" ht="17.399999999999999" x14ac:dyDescent="0.3">
      <c r="A628" s="225" t="s">
        <v>3726</v>
      </c>
      <c r="B628" s="227" t="s">
        <v>3728</v>
      </c>
      <c r="C628" s="293" t="s">
        <v>2767</v>
      </c>
      <c r="D628" s="210" t="s">
        <v>91</v>
      </c>
      <c r="E628" s="227" t="s">
        <v>2768</v>
      </c>
      <c r="F628" s="242" t="s">
        <v>323</v>
      </c>
      <c r="G628" s="242"/>
      <c r="H628" s="242"/>
      <c r="I628" s="242"/>
      <c r="J628" s="242" t="s">
        <v>120</v>
      </c>
      <c r="K628" s="246" t="s">
        <v>120</v>
      </c>
      <c r="L628" s="237" t="s">
        <v>120</v>
      </c>
    </row>
    <row r="629" spans="1:12" ht="17.399999999999999" x14ac:dyDescent="0.3">
      <c r="A629" s="225" t="s">
        <v>3726</v>
      </c>
      <c r="B629" s="227" t="s">
        <v>3728</v>
      </c>
      <c r="C629" s="293" t="s">
        <v>2769</v>
      </c>
      <c r="D629" s="210" t="s">
        <v>92</v>
      </c>
      <c r="E629" s="227" t="s">
        <v>2770</v>
      </c>
      <c r="F629" s="242" t="s">
        <v>323</v>
      </c>
      <c r="G629" s="242"/>
      <c r="H629" s="242"/>
      <c r="I629" s="242"/>
      <c r="J629" s="242"/>
      <c r="K629" s="246"/>
      <c r="L629" s="237" t="s">
        <v>120</v>
      </c>
    </row>
    <row r="630" spans="1:12" ht="17.399999999999999" x14ac:dyDescent="0.3">
      <c r="A630" s="225" t="s">
        <v>3726</v>
      </c>
      <c r="B630" s="227" t="s">
        <v>3728</v>
      </c>
      <c r="C630" s="293" t="s">
        <v>2771</v>
      </c>
      <c r="D630" s="210" t="s">
        <v>93</v>
      </c>
      <c r="E630" s="227" t="s">
        <v>2772</v>
      </c>
      <c r="F630" s="242" t="s">
        <v>323</v>
      </c>
      <c r="G630" s="242"/>
      <c r="H630" s="242"/>
      <c r="I630" s="242"/>
      <c r="J630" s="242"/>
      <c r="K630" s="246"/>
      <c r="L630" s="237" t="s">
        <v>120</v>
      </c>
    </row>
    <row r="631" spans="1:12" ht="17.399999999999999" x14ac:dyDescent="0.3">
      <c r="A631" s="225" t="s">
        <v>3726</v>
      </c>
      <c r="B631" s="227" t="s">
        <v>3728</v>
      </c>
      <c r="C631" s="293" t="s">
        <v>2773</v>
      </c>
      <c r="D631" s="210" t="s">
        <v>94</v>
      </c>
      <c r="E631" s="227" t="s">
        <v>2774</v>
      </c>
      <c r="F631" s="242" t="s">
        <v>323</v>
      </c>
      <c r="G631" s="242"/>
      <c r="H631" s="242"/>
      <c r="I631" s="242"/>
      <c r="J631" s="242"/>
      <c r="K631" s="246"/>
      <c r="L631" s="237" t="s">
        <v>120</v>
      </c>
    </row>
    <row r="632" spans="1:12" ht="17.399999999999999" x14ac:dyDescent="0.3">
      <c r="A632" s="225" t="s">
        <v>3726</v>
      </c>
      <c r="B632" s="227" t="s">
        <v>3728</v>
      </c>
      <c r="C632" s="293" t="s">
        <v>2775</v>
      </c>
      <c r="D632" s="210" t="s">
        <v>95</v>
      </c>
      <c r="E632" s="227" t="s">
        <v>2776</v>
      </c>
      <c r="F632" s="242" t="s">
        <v>323</v>
      </c>
      <c r="G632" s="242"/>
      <c r="H632" s="242"/>
      <c r="I632" s="242"/>
      <c r="J632" s="242" t="s">
        <v>120</v>
      </c>
      <c r="K632" s="246" t="s">
        <v>120</v>
      </c>
      <c r="L632" s="237" t="s">
        <v>120</v>
      </c>
    </row>
    <row r="633" spans="1:12" ht="17.399999999999999" x14ac:dyDescent="0.3">
      <c r="A633" s="225" t="s">
        <v>3726</v>
      </c>
      <c r="B633" s="227" t="s">
        <v>3728</v>
      </c>
      <c r="C633" s="293" t="s">
        <v>2777</v>
      </c>
      <c r="D633" s="210" t="s">
        <v>96</v>
      </c>
      <c r="E633" s="227" t="s">
        <v>2778</v>
      </c>
      <c r="F633" s="242" t="s">
        <v>323</v>
      </c>
      <c r="G633" s="242"/>
      <c r="H633" s="242"/>
      <c r="I633" s="242"/>
      <c r="J633" s="242"/>
      <c r="K633" s="246" t="s">
        <v>120</v>
      </c>
      <c r="L633" s="237" t="s">
        <v>120</v>
      </c>
    </row>
    <row r="634" spans="1:12" ht="17.399999999999999" x14ac:dyDescent="0.3">
      <c r="A634" s="225" t="s">
        <v>3726</v>
      </c>
      <c r="B634" s="227" t="s">
        <v>3728</v>
      </c>
      <c r="C634" s="293" t="s">
        <v>2779</v>
      </c>
      <c r="D634" s="210" t="s">
        <v>730</v>
      </c>
      <c r="E634" s="227" t="s">
        <v>2780</v>
      </c>
      <c r="F634" s="242" t="s">
        <v>323</v>
      </c>
      <c r="G634" s="242"/>
      <c r="H634" s="242"/>
      <c r="I634" s="242"/>
      <c r="J634" s="242"/>
      <c r="K634" s="246"/>
      <c r="L634" s="237" t="s">
        <v>120</v>
      </c>
    </row>
    <row r="635" spans="1:12" ht="17.399999999999999" x14ac:dyDescent="0.3">
      <c r="A635" s="225" t="s">
        <v>3726</v>
      </c>
      <c r="B635" s="227" t="s">
        <v>3728</v>
      </c>
      <c r="C635" s="293" t="s">
        <v>2781</v>
      </c>
      <c r="D635" s="210" t="s">
        <v>2734</v>
      </c>
      <c r="E635" s="227" t="s">
        <v>2782</v>
      </c>
      <c r="F635" s="242" t="s">
        <v>323</v>
      </c>
      <c r="G635" s="242"/>
      <c r="H635" s="242"/>
      <c r="I635" s="242"/>
      <c r="J635" s="242"/>
      <c r="K635" s="246" t="s">
        <v>120</v>
      </c>
      <c r="L635" s="237" t="s">
        <v>120</v>
      </c>
    </row>
    <row r="636" spans="1:12" ht="17.399999999999999" x14ac:dyDescent="0.3">
      <c r="A636" s="225" t="s">
        <v>3726</v>
      </c>
      <c r="B636" s="227" t="s">
        <v>3728</v>
      </c>
      <c r="C636" s="293" t="s">
        <v>2783</v>
      </c>
      <c r="D636" s="210" t="s">
        <v>2736</v>
      </c>
      <c r="E636" s="227" t="s">
        <v>2784</v>
      </c>
      <c r="F636" s="242" t="s">
        <v>323</v>
      </c>
      <c r="G636" s="242"/>
      <c r="H636" s="242"/>
      <c r="I636" s="242"/>
      <c r="J636" s="242"/>
      <c r="K636" s="246"/>
      <c r="L636" s="237" t="s">
        <v>120</v>
      </c>
    </row>
    <row r="637" spans="1:12" ht="17.399999999999999" x14ac:dyDescent="0.3">
      <c r="A637" s="225" t="s">
        <v>3726</v>
      </c>
      <c r="B637" s="227" t="s">
        <v>3728</v>
      </c>
      <c r="C637" s="293" t="s">
        <v>2785</v>
      </c>
      <c r="D637" s="210" t="s">
        <v>2786</v>
      </c>
      <c r="E637" s="227" t="s">
        <v>2787</v>
      </c>
      <c r="F637" s="242" t="s">
        <v>323</v>
      </c>
      <c r="G637" s="242"/>
      <c r="H637" s="242"/>
      <c r="I637" s="242"/>
      <c r="J637" s="242"/>
      <c r="K637" s="246"/>
      <c r="L637" s="237" t="s">
        <v>120</v>
      </c>
    </row>
    <row r="638" spans="1:12" ht="17.399999999999999" x14ac:dyDescent="0.3">
      <c r="A638" s="225" t="s">
        <v>3726</v>
      </c>
      <c r="B638" s="227" t="s">
        <v>3661</v>
      </c>
      <c r="C638" s="293" t="s">
        <v>2819</v>
      </c>
      <c r="D638" s="210" t="s">
        <v>2819</v>
      </c>
      <c r="E638" s="227" t="s">
        <v>2820</v>
      </c>
      <c r="F638" s="242" t="s">
        <v>323</v>
      </c>
      <c r="G638" s="242"/>
      <c r="H638" s="242"/>
      <c r="I638" s="242"/>
      <c r="J638" s="242"/>
      <c r="K638" s="246"/>
      <c r="L638" s="237" t="s">
        <v>120</v>
      </c>
    </row>
    <row r="639" spans="1:12" ht="17.399999999999999" x14ac:dyDescent="0.3">
      <c r="A639" s="225" t="s">
        <v>3726</v>
      </c>
      <c r="B639" s="227" t="s">
        <v>3661</v>
      </c>
      <c r="C639" s="293" t="s">
        <v>2821</v>
      </c>
      <c r="D639" s="210" t="s">
        <v>2821</v>
      </c>
      <c r="E639" s="227" t="s">
        <v>2822</v>
      </c>
      <c r="F639" s="242" t="s">
        <v>323</v>
      </c>
      <c r="G639" s="242"/>
      <c r="H639" s="242"/>
      <c r="I639" s="242"/>
      <c r="J639" s="242"/>
      <c r="K639" s="246"/>
      <c r="L639" s="237" t="s">
        <v>120</v>
      </c>
    </row>
    <row r="640" spans="1:12" ht="17.399999999999999" x14ac:dyDescent="0.3">
      <c r="A640" s="225" t="s">
        <v>3726</v>
      </c>
      <c r="B640" s="227" t="s">
        <v>3661</v>
      </c>
      <c r="C640" s="293" t="s">
        <v>2823</v>
      </c>
      <c r="D640" s="210" t="s">
        <v>2823</v>
      </c>
      <c r="E640" s="227" t="s">
        <v>2824</v>
      </c>
      <c r="F640" s="242" t="s">
        <v>323</v>
      </c>
      <c r="G640" s="242"/>
      <c r="H640" s="242"/>
      <c r="I640" s="242"/>
      <c r="J640" s="242"/>
      <c r="K640" s="246"/>
      <c r="L640" s="237" t="s">
        <v>120</v>
      </c>
    </row>
    <row r="641" spans="1:12" ht="17.399999999999999" x14ac:dyDescent="0.3">
      <c r="A641" s="225" t="s">
        <v>3726</v>
      </c>
      <c r="B641" s="227" t="s">
        <v>3661</v>
      </c>
      <c r="C641" s="293" t="s">
        <v>2825</v>
      </c>
      <c r="D641" s="210" t="s">
        <v>2825</v>
      </c>
      <c r="E641" s="227" t="s">
        <v>2826</v>
      </c>
      <c r="F641" s="242" t="s">
        <v>323</v>
      </c>
      <c r="G641" s="242"/>
      <c r="H641" s="242"/>
      <c r="I641" s="242"/>
      <c r="J641" s="242"/>
      <c r="K641" s="246"/>
      <c r="L641" s="237" t="s">
        <v>120</v>
      </c>
    </row>
    <row r="642" spans="1:12" ht="17.399999999999999" x14ac:dyDescent="0.3">
      <c r="A642" s="225" t="s">
        <v>3726</v>
      </c>
      <c r="B642" s="227" t="s">
        <v>3661</v>
      </c>
      <c r="C642" s="293" t="s">
        <v>2827</v>
      </c>
      <c r="D642" s="210" t="s">
        <v>2827</v>
      </c>
      <c r="E642" s="227" t="s">
        <v>2828</v>
      </c>
      <c r="F642" s="242" t="s">
        <v>323</v>
      </c>
      <c r="G642" s="242"/>
      <c r="H642" s="242"/>
      <c r="I642" s="242"/>
      <c r="J642" s="242"/>
      <c r="K642" s="246"/>
      <c r="L642" s="237" t="s">
        <v>120</v>
      </c>
    </row>
    <row r="643" spans="1:12" ht="17.399999999999999" x14ac:dyDescent="0.3">
      <c r="A643" s="225" t="s">
        <v>3726</v>
      </c>
      <c r="B643" s="227" t="s">
        <v>3661</v>
      </c>
      <c r="C643" s="293" t="s">
        <v>2829</v>
      </c>
      <c r="D643" s="210" t="s">
        <v>2829</v>
      </c>
      <c r="E643" s="227" t="s">
        <v>2830</v>
      </c>
      <c r="F643" s="242" t="s">
        <v>323</v>
      </c>
      <c r="G643" s="242"/>
      <c r="H643" s="242"/>
      <c r="I643" s="242"/>
      <c r="J643" s="242"/>
      <c r="K643" s="246"/>
      <c r="L643" s="237" t="s">
        <v>120</v>
      </c>
    </row>
    <row r="644" spans="1:12" ht="17.399999999999999" x14ac:dyDescent="0.3">
      <c r="A644" s="225" t="s">
        <v>3726</v>
      </c>
      <c r="B644" s="227" t="s">
        <v>3661</v>
      </c>
      <c r="C644" s="293" t="s">
        <v>2831</v>
      </c>
      <c r="D644" s="210" t="s">
        <v>2831</v>
      </c>
      <c r="E644" s="227" t="s">
        <v>2832</v>
      </c>
      <c r="F644" s="242" t="s">
        <v>323</v>
      </c>
      <c r="G644" s="242"/>
      <c r="H644" s="242"/>
      <c r="I644" s="242"/>
      <c r="J644" s="242"/>
      <c r="K644" s="246"/>
      <c r="L644" s="237" t="s">
        <v>120</v>
      </c>
    </row>
    <row r="645" spans="1:12" ht="17.399999999999999" x14ac:dyDescent="0.3">
      <c r="A645" s="225" t="s">
        <v>3726</v>
      </c>
      <c r="B645" s="227" t="s">
        <v>3661</v>
      </c>
      <c r="C645" s="293" t="s">
        <v>2833</v>
      </c>
      <c r="D645" s="210" t="s">
        <v>2833</v>
      </c>
      <c r="E645" s="227" t="s">
        <v>2834</v>
      </c>
      <c r="F645" s="242" t="s">
        <v>323</v>
      </c>
      <c r="G645" s="242"/>
      <c r="H645" s="242"/>
      <c r="I645" s="242"/>
      <c r="J645" s="242"/>
      <c r="K645" s="246"/>
      <c r="L645" s="237" t="s">
        <v>120</v>
      </c>
    </row>
    <row r="646" spans="1:12" ht="17.399999999999999" x14ac:dyDescent="0.3">
      <c r="A646" s="225" t="s">
        <v>3726</v>
      </c>
      <c r="B646" s="227" t="s">
        <v>3661</v>
      </c>
      <c r="C646" s="293" t="s">
        <v>2835</v>
      </c>
      <c r="D646" s="210" t="s">
        <v>2835</v>
      </c>
      <c r="E646" s="227" t="s">
        <v>2836</v>
      </c>
      <c r="F646" s="242" t="s">
        <v>323</v>
      </c>
      <c r="G646" s="242"/>
      <c r="H646" s="242"/>
      <c r="I646" s="242"/>
      <c r="J646" s="242"/>
      <c r="K646" s="246"/>
      <c r="L646" s="237" t="s">
        <v>120</v>
      </c>
    </row>
    <row r="647" spans="1:12" ht="17.399999999999999" x14ac:dyDescent="0.3">
      <c r="A647" s="225" t="s">
        <v>3726</v>
      </c>
      <c r="B647" s="227" t="s">
        <v>3661</v>
      </c>
      <c r="C647" s="293" t="s">
        <v>2837</v>
      </c>
      <c r="D647" s="210" t="s">
        <v>2837</v>
      </c>
      <c r="E647" s="227" t="s">
        <v>2838</v>
      </c>
      <c r="F647" s="242" t="s">
        <v>323</v>
      </c>
      <c r="G647" s="242"/>
      <c r="H647" s="242"/>
      <c r="I647" s="242"/>
      <c r="J647" s="242"/>
      <c r="K647" s="246"/>
      <c r="L647" s="237" t="s">
        <v>120</v>
      </c>
    </row>
    <row r="648" spans="1:12" ht="17.399999999999999" x14ac:dyDescent="0.3">
      <c r="A648" s="225" t="s">
        <v>3726</v>
      </c>
      <c r="B648" s="227" t="s">
        <v>3661</v>
      </c>
      <c r="C648" s="293" t="s">
        <v>2839</v>
      </c>
      <c r="D648" s="210" t="s">
        <v>2839</v>
      </c>
      <c r="E648" s="227" t="s">
        <v>2840</v>
      </c>
      <c r="F648" s="242" t="s">
        <v>323</v>
      </c>
      <c r="G648" s="242"/>
      <c r="H648" s="242"/>
      <c r="I648" s="242"/>
      <c r="J648" s="242"/>
      <c r="K648" s="246"/>
      <c r="L648" s="237" t="s">
        <v>120</v>
      </c>
    </row>
    <row r="649" spans="1:12" ht="17.399999999999999" x14ac:dyDescent="0.3">
      <c r="A649" s="225" t="s">
        <v>3726</v>
      </c>
      <c r="B649" s="227" t="s">
        <v>3661</v>
      </c>
      <c r="C649" s="293" t="s">
        <v>2841</v>
      </c>
      <c r="D649" s="210" t="s">
        <v>2841</v>
      </c>
      <c r="E649" s="227" t="s">
        <v>2842</v>
      </c>
      <c r="F649" s="242" t="s">
        <v>323</v>
      </c>
      <c r="G649" s="242"/>
      <c r="H649" s="242"/>
      <c r="I649" s="242"/>
      <c r="J649" s="242"/>
      <c r="K649" s="246"/>
      <c r="L649" s="237" t="s">
        <v>120</v>
      </c>
    </row>
    <row r="650" spans="1:12" ht="17.399999999999999" x14ac:dyDescent="0.3">
      <c r="A650" s="225" t="s">
        <v>3726</v>
      </c>
      <c r="B650" s="227" t="s">
        <v>3661</v>
      </c>
      <c r="C650" s="293" t="s">
        <v>2843</v>
      </c>
      <c r="D650" s="210" t="s">
        <v>2843</v>
      </c>
      <c r="E650" s="227" t="s">
        <v>2844</v>
      </c>
      <c r="F650" s="242" t="s">
        <v>323</v>
      </c>
      <c r="G650" s="242"/>
      <c r="H650" s="242"/>
      <c r="I650" s="242"/>
      <c r="J650" s="242"/>
      <c r="K650" s="246"/>
      <c r="L650" s="237" t="s">
        <v>120</v>
      </c>
    </row>
    <row r="651" spans="1:12" ht="17.399999999999999" x14ac:dyDescent="0.3">
      <c r="A651" s="225" t="s">
        <v>3726</v>
      </c>
      <c r="B651" s="227" t="s">
        <v>3661</v>
      </c>
      <c r="C651" s="293" t="s">
        <v>2845</v>
      </c>
      <c r="D651" s="210" t="s">
        <v>2845</v>
      </c>
      <c r="E651" s="227" t="s">
        <v>2846</v>
      </c>
      <c r="F651" s="242" t="s">
        <v>323</v>
      </c>
      <c r="G651" s="242"/>
      <c r="H651" s="242"/>
      <c r="I651" s="242"/>
      <c r="J651" s="242"/>
      <c r="K651" s="246"/>
      <c r="L651" s="237" t="s">
        <v>120</v>
      </c>
    </row>
    <row r="652" spans="1:12" ht="17.399999999999999" x14ac:dyDescent="0.3">
      <c r="A652" s="225" t="s">
        <v>3726</v>
      </c>
      <c r="B652" s="227" t="s">
        <v>3661</v>
      </c>
      <c r="C652" s="293" t="s">
        <v>2847</v>
      </c>
      <c r="D652" s="210" t="s">
        <v>2847</v>
      </c>
      <c r="E652" s="227" t="s">
        <v>2848</v>
      </c>
      <c r="F652" s="242" t="s">
        <v>323</v>
      </c>
      <c r="G652" s="242"/>
      <c r="H652" s="242"/>
      <c r="I652" s="242"/>
      <c r="J652" s="242"/>
      <c r="K652" s="246"/>
      <c r="L652" s="237" t="s">
        <v>120</v>
      </c>
    </row>
    <row r="653" spans="1:12" ht="17.399999999999999" x14ac:dyDescent="0.3">
      <c r="A653" s="225" t="s">
        <v>3726</v>
      </c>
      <c r="B653" s="227" t="s">
        <v>3661</v>
      </c>
      <c r="C653" s="293" t="s">
        <v>2849</v>
      </c>
      <c r="D653" s="210" t="s">
        <v>2849</v>
      </c>
      <c r="E653" s="227" t="s">
        <v>2850</v>
      </c>
      <c r="F653" s="242" t="s">
        <v>323</v>
      </c>
      <c r="G653" s="242"/>
      <c r="H653" s="242"/>
      <c r="I653" s="242"/>
      <c r="J653" s="242"/>
      <c r="K653" s="246"/>
      <c r="L653" s="237" t="s">
        <v>120</v>
      </c>
    </row>
    <row r="654" spans="1:12" ht="17.399999999999999" x14ac:dyDescent="0.3">
      <c r="A654" s="225" t="s">
        <v>3726</v>
      </c>
      <c r="B654" s="227" t="s">
        <v>3661</v>
      </c>
      <c r="C654" s="293" t="s">
        <v>2851</v>
      </c>
      <c r="D654" s="210" t="s">
        <v>2851</v>
      </c>
      <c r="E654" s="227" t="s">
        <v>2852</v>
      </c>
      <c r="F654" s="242" t="s">
        <v>323</v>
      </c>
      <c r="G654" s="242"/>
      <c r="H654" s="242"/>
      <c r="I654" s="242"/>
      <c r="J654" s="242"/>
      <c r="K654" s="246"/>
      <c r="L654" s="237" t="s">
        <v>120</v>
      </c>
    </row>
    <row r="655" spans="1:12" ht="17.399999999999999" x14ac:dyDescent="0.3">
      <c r="A655" s="225" t="s">
        <v>3726</v>
      </c>
      <c r="B655" s="227" t="s">
        <v>3661</v>
      </c>
      <c r="C655" s="293" t="s">
        <v>2853</v>
      </c>
      <c r="D655" s="210" t="s">
        <v>2853</v>
      </c>
      <c r="E655" s="227" t="s">
        <v>2854</v>
      </c>
      <c r="F655" s="242" t="s">
        <v>323</v>
      </c>
      <c r="G655" s="242"/>
      <c r="H655" s="242"/>
      <c r="I655" s="242"/>
      <c r="J655" s="242"/>
      <c r="K655" s="246"/>
      <c r="L655" s="237" t="s">
        <v>120</v>
      </c>
    </row>
    <row r="656" spans="1:12" ht="17.399999999999999" x14ac:dyDescent="0.3">
      <c r="A656" s="225" t="s">
        <v>3726</v>
      </c>
      <c r="B656" s="227" t="s">
        <v>3661</v>
      </c>
      <c r="C656" s="293" t="s">
        <v>2855</v>
      </c>
      <c r="D656" s="210" t="s">
        <v>2855</v>
      </c>
      <c r="E656" s="227" t="s">
        <v>2856</v>
      </c>
      <c r="F656" s="242" t="s">
        <v>323</v>
      </c>
      <c r="G656" s="242"/>
      <c r="H656" s="242"/>
      <c r="I656" s="242"/>
      <c r="J656" s="242"/>
      <c r="K656" s="246"/>
      <c r="L656" s="237" t="s">
        <v>120</v>
      </c>
    </row>
    <row r="657" spans="1:12" ht="17.399999999999999" x14ac:dyDescent="0.3">
      <c r="A657" s="225" t="s">
        <v>3726</v>
      </c>
      <c r="B657" s="227" t="s">
        <v>3661</v>
      </c>
      <c r="C657" s="293" t="s">
        <v>2857</v>
      </c>
      <c r="D657" s="210" t="s">
        <v>2857</v>
      </c>
      <c r="E657" s="227" t="s">
        <v>2858</v>
      </c>
      <c r="F657" s="242" t="s">
        <v>323</v>
      </c>
      <c r="G657" s="242"/>
      <c r="H657" s="242"/>
      <c r="I657" s="242"/>
      <c r="J657" s="242"/>
      <c r="K657" s="246"/>
      <c r="L657" s="237" t="s">
        <v>120</v>
      </c>
    </row>
    <row r="658" spans="1:12" ht="17.399999999999999" x14ac:dyDescent="0.3">
      <c r="A658" s="225" t="s">
        <v>3726</v>
      </c>
      <c r="B658" s="227" t="s">
        <v>3661</v>
      </c>
      <c r="C658" s="293" t="s">
        <v>3759</v>
      </c>
      <c r="D658" s="210" t="s">
        <v>2859</v>
      </c>
      <c r="E658" s="227" t="s">
        <v>2860</v>
      </c>
      <c r="F658" s="242" t="s">
        <v>323</v>
      </c>
      <c r="G658" s="242"/>
      <c r="H658" s="242"/>
      <c r="I658" s="242"/>
      <c r="J658" s="242"/>
      <c r="K658" s="246"/>
      <c r="L658" s="237" t="s">
        <v>120</v>
      </c>
    </row>
    <row r="659" spans="1:12" ht="17.399999999999999" x14ac:dyDescent="0.3">
      <c r="A659" s="225" t="s">
        <v>3726</v>
      </c>
      <c r="B659" s="227" t="s">
        <v>3661</v>
      </c>
      <c r="C659" s="293" t="s">
        <v>2861</v>
      </c>
      <c r="D659" s="210" t="s">
        <v>2861</v>
      </c>
      <c r="E659" s="227" t="s">
        <v>2862</v>
      </c>
      <c r="F659" s="242" t="s">
        <v>323</v>
      </c>
      <c r="G659" s="242"/>
      <c r="H659" s="242"/>
      <c r="I659" s="242"/>
      <c r="J659" s="242"/>
      <c r="K659" s="246"/>
      <c r="L659" s="237" t="s">
        <v>120</v>
      </c>
    </row>
    <row r="660" spans="1:12" ht="17.399999999999999" x14ac:dyDescent="0.3">
      <c r="A660" s="225" t="s">
        <v>3726</v>
      </c>
      <c r="B660" s="227" t="s">
        <v>3661</v>
      </c>
      <c r="C660" s="293" t="s">
        <v>2863</v>
      </c>
      <c r="D660" s="210" t="s">
        <v>2863</v>
      </c>
      <c r="E660" s="227" t="s">
        <v>2864</v>
      </c>
      <c r="F660" s="242" t="s">
        <v>323</v>
      </c>
      <c r="G660" s="242"/>
      <c r="H660" s="242"/>
      <c r="I660" s="242"/>
      <c r="J660" s="242"/>
      <c r="K660" s="246"/>
      <c r="L660" s="237" t="s">
        <v>120</v>
      </c>
    </row>
    <row r="661" spans="1:12" ht="17.399999999999999" x14ac:dyDescent="0.3">
      <c r="A661" s="225" t="s">
        <v>3726</v>
      </c>
      <c r="B661" s="227" t="s">
        <v>3661</v>
      </c>
      <c r="C661" s="293" t="s">
        <v>2865</v>
      </c>
      <c r="D661" s="210" t="s">
        <v>2865</v>
      </c>
      <c r="E661" s="227" t="s">
        <v>2866</v>
      </c>
      <c r="F661" s="242" t="s">
        <v>323</v>
      </c>
      <c r="G661" s="242"/>
      <c r="H661" s="242"/>
      <c r="I661" s="242"/>
      <c r="J661" s="242"/>
      <c r="K661" s="246"/>
      <c r="L661" s="237" t="s">
        <v>120</v>
      </c>
    </row>
    <row r="662" spans="1:12" ht="17.399999999999999" x14ac:dyDescent="0.3">
      <c r="A662" s="225" t="s">
        <v>3726</v>
      </c>
      <c r="B662" s="227" t="s">
        <v>3661</v>
      </c>
      <c r="C662" s="293" t="s">
        <v>2867</v>
      </c>
      <c r="D662" s="210" t="s">
        <v>2867</v>
      </c>
      <c r="E662" s="227" t="s">
        <v>2868</v>
      </c>
      <c r="F662" s="242" t="s">
        <v>323</v>
      </c>
      <c r="G662" s="242"/>
      <c r="H662" s="242"/>
      <c r="I662" s="242"/>
      <c r="J662" s="242"/>
      <c r="K662" s="246"/>
      <c r="L662" s="237" t="s">
        <v>120</v>
      </c>
    </row>
    <row r="663" spans="1:12" ht="17.399999999999999" x14ac:dyDescent="0.3">
      <c r="A663" s="225" t="s">
        <v>3726</v>
      </c>
      <c r="B663" s="227" t="s">
        <v>3661</v>
      </c>
      <c r="C663" s="293" t="s">
        <v>2869</v>
      </c>
      <c r="D663" s="210" t="s">
        <v>2869</v>
      </c>
      <c r="E663" s="227" t="s">
        <v>2870</v>
      </c>
      <c r="F663" s="242" t="s">
        <v>323</v>
      </c>
      <c r="G663" s="242"/>
      <c r="H663" s="242"/>
      <c r="I663" s="242"/>
      <c r="J663" s="242"/>
      <c r="K663" s="246"/>
      <c r="L663" s="237" t="s">
        <v>120</v>
      </c>
    </row>
    <row r="664" spans="1:12" ht="17.399999999999999" x14ac:dyDescent="0.3">
      <c r="A664" s="225" t="s">
        <v>3726</v>
      </c>
      <c r="B664" s="227" t="s">
        <v>3661</v>
      </c>
      <c r="C664" s="293" t="s">
        <v>2871</v>
      </c>
      <c r="D664" s="210" t="s">
        <v>2871</v>
      </c>
      <c r="E664" s="227" t="s">
        <v>2872</v>
      </c>
      <c r="F664" s="242" t="s">
        <v>323</v>
      </c>
      <c r="G664" s="242"/>
      <c r="H664" s="242"/>
      <c r="I664" s="242"/>
      <c r="J664" s="242"/>
      <c r="K664" s="246"/>
      <c r="L664" s="237" t="s">
        <v>120</v>
      </c>
    </row>
    <row r="665" spans="1:12" ht="17.399999999999999" x14ac:dyDescent="0.3">
      <c r="A665" s="225" t="s">
        <v>3726</v>
      </c>
      <c r="B665" s="227" t="s">
        <v>3661</v>
      </c>
      <c r="C665" s="293" t="s">
        <v>2873</v>
      </c>
      <c r="D665" s="210" t="s">
        <v>2873</v>
      </c>
      <c r="E665" s="227" t="s">
        <v>2874</v>
      </c>
      <c r="F665" s="242" t="s">
        <v>323</v>
      </c>
      <c r="G665" s="242"/>
      <c r="H665" s="242"/>
      <c r="I665" s="242"/>
      <c r="J665" s="242"/>
      <c r="K665" s="246"/>
      <c r="L665" s="237" t="s">
        <v>120</v>
      </c>
    </row>
    <row r="666" spans="1:12" ht="17.399999999999999" x14ac:dyDescent="0.3">
      <c r="A666" s="225" t="s">
        <v>3726</v>
      </c>
      <c r="B666" s="227" t="s">
        <v>3661</v>
      </c>
      <c r="C666" s="293" t="s">
        <v>2875</v>
      </c>
      <c r="D666" s="210" t="s">
        <v>2875</v>
      </c>
      <c r="E666" s="227" t="s">
        <v>2876</v>
      </c>
      <c r="F666" s="242" t="s">
        <v>323</v>
      </c>
      <c r="G666" s="242"/>
      <c r="H666" s="242"/>
      <c r="I666" s="242"/>
      <c r="J666" s="242"/>
      <c r="K666" s="246"/>
      <c r="L666" s="237" t="s">
        <v>120</v>
      </c>
    </row>
    <row r="667" spans="1:12" ht="17.399999999999999" x14ac:dyDescent="0.3">
      <c r="A667" s="225" t="s">
        <v>3726</v>
      </c>
      <c r="B667" s="227" t="s">
        <v>3661</v>
      </c>
      <c r="C667" s="293" t="s">
        <v>2877</v>
      </c>
      <c r="D667" s="210" t="s">
        <v>2877</v>
      </c>
      <c r="E667" s="227" t="s">
        <v>2878</v>
      </c>
      <c r="F667" s="242" t="s">
        <v>323</v>
      </c>
      <c r="G667" s="242"/>
      <c r="H667" s="242"/>
      <c r="I667" s="242"/>
      <c r="J667" s="242"/>
      <c r="K667" s="246"/>
      <c r="L667" s="237" t="s">
        <v>120</v>
      </c>
    </row>
    <row r="668" spans="1:12" ht="17.399999999999999" x14ac:dyDescent="0.3">
      <c r="A668" s="225" t="s">
        <v>3726</v>
      </c>
      <c r="B668" s="227" t="s">
        <v>3661</v>
      </c>
      <c r="C668" s="293" t="s">
        <v>2879</v>
      </c>
      <c r="D668" s="210" t="s">
        <v>2879</v>
      </c>
      <c r="E668" s="227" t="s">
        <v>2880</v>
      </c>
      <c r="F668" s="242" t="s">
        <v>2881</v>
      </c>
      <c r="G668" s="242"/>
      <c r="H668" s="242"/>
      <c r="I668" s="242"/>
      <c r="J668" s="242"/>
      <c r="K668" s="246"/>
      <c r="L668" s="237" t="s">
        <v>120</v>
      </c>
    </row>
    <row r="669" spans="1:12" ht="17.399999999999999" x14ac:dyDescent="0.3">
      <c r="A669" s="225" t="s">
        <v>3726</v>
      </c>
      <c r="B669" s="227" t="s">
        <v>3661</v>
      </c>
      <c r="C669" s="293" t="s">
        <v>2890</v>
      </c>
      <c r="D669" s="210" t="s">
        <v>2819</v>
      </c>
      <c r="E669" s="227" t="s">
        <v>2882</v>
      </c>
      <c r="F669" s="242" t="s">
        <v>323</v>
      </c>
      <c r="G669" s="242"/>
      <c r="H669" s="242"/>
      <c r="I669" s="242"/>
      <c r="J669" s="242"/>
      <c r="K669" s="246"/>
      <c r="L669" s="237" t="s">
        <v>120</v>
      </c>
    </row>
    <row r="670" spans="1:12" ht="17.399999999999999" x14ac:dyDescent="0.3">
      <c r="A670" s="225" t="s">
        <v>3726</v>
      </c>
      <c r="B670" s="227" t="s">
        <v>3661</v>
      </c>
      <c r="C670" s="293" t="s">
        <v>2891</v>
      </c>
      <c r="D670" s="210" t="s">
        <v>2892</v>
      </c>
      <c r="E670" s="227" t="s">
        <v>2910</v>
      </c>
      <c r="F670" s="242" t="s">
        <v>323</v>
      </c>
      <c r="G670" s="242"/>
      <c r="H670" s="242"/>
      <c r="I670" s="242"/>
      <c r="J670" s="242"/>
      <c r="K670" s="246"/>
      <c r="L670" s="237" t="s">
        <v>120</v>
      </c>
    </row>
    <row r="671" spans="1:12" ht="17.399999999999999" x14ac:dyDescent="0.3">
      <c r="A671" s="225" t="s">
        <v>3726</v>
      </c>
      <c r="B671" s="227" t="s">
        <v>3661</v>
      </c>
      <c r="C671" s="293" t="s">
        <v>2906</v>
      </c>
      <c r="D671" s="210" t="s">
        <v>2892</v>
      </c>
      <c r="E671" s="227" t="s">
        <v>2911</v>
      </c>
      <c r="F671" s="242" t="s">
        <v>323</v>
      </c>
      <c r="G671" s="242"/>
      <c r="H671" s="242"/>
      <c r="I671" s="242"/>
      <c r="J671" s="242"/>
      <c r="K671" s="246"/>
      <c r="L671" s="237" t="s">
        <v>120</v>
      </c>
    </row>
    <row r="672" spans="1:12" ht="17.399999999999999" x14ac:dyDescent="0.3">
      <c r="A672" s="225" t="s">
        <v>3726</v>
      </c>
      <c r="B672" s="227" t="s">
        <v>3661</v>
      </c>
      <c r="C672" s="293" t="s">
        <v>2893</v>
      </c>
      <c r="D672" s="210" t="s">
        <v>2894</v>
      </c>
      <c r="E672" s="227" t="s">
        <v>2909</v>
      </c>
      <c r="F672" s="242" t="s">
        <v>323</v>
      </c>
      <c r="G672" s="242"/>
      <c r="H672" s="242"/>
      <c r="I672" s="242"/>
      <c r="J672" s="242"/>
      <c r="K672" s="246"/>
      <c r="L672" s="237" t="s">
        <v>120</v>
      </c>
    </row>
    <row r="673" spans="1:12" ht="17.399999999999999" x14ac:dyDescent="0.3">
      <c r="A673" s="225" t="s">
        <v>3726</v>
      </c>
      <c r="B673" s="227" t="s">
        <v>3661</v>
      </c>
      <c r="C673" s="293" t="s">
        <v>2907</v>
      </c>
      <c r="D673" s="210" t="s">
        <v>2894</v>
      </c>
      <c r="E673" s="227" t="s">
        <v>2884</v>
      </c>
      <c r="F673" s="242" t="s">
        <v>323</v>
      </c>
      <c r="G673" s="242"/>
      <c r="H673" s="242"/>
      <c r="I673" s="242"/>
      <c r="J673" s="242"/>
      <c r="K673" s="246"/>
      <c r="L673" s="237" t="s">
        <v>120</v>
      </c>
    </row>
    <row r="674" spans="1:12" ht="17.399999999999999" x14ac:dyDescent="0.3">
      <c r="A674" s="225" t="s">
        <v>3726</v>
      </c>
      <c r="B674" s="227" t="s">
        <v>3661</v>
      </c>
      <c r="C674" s="293" t="s">
        <v>2895</v>
      </c>
      <c r="D674" s="210" t="s">
        <v>2896</v>
      </c>
      <c r="E674" s="227" t="s">
        <v>2885</v>
      </c>
      <c r="F674" s="242" t="s">
        <v>323</v>
      </c>
      <c r="G674" s="242"/>
      <c r="H674" s="242"/>
      <c r="I674" s="242"/>
      <c r="J674" s="242"/>
      <c r="K674" s="246"/>
      <c r="L674" s="237" t="s">
        <v>120</v>
      </c>
    </row>
    <row r="675" spans="1:12" ht="17.399999999999999" x14ac:dyDescent="0.3">
      <c r="A675" s="225" t="s">
        <v>3726</v>
      </c>
      <c r="B675" s="227" t="s">
        <v>3661</v>
      </c>
      <c r="C675" s="293" t="s">
        <v>2897</v>
      </c>
      <c r="D675" s="210" t="s">
        <v>2896</v>
      </c>
      <c r="E675" s="227" t="s">
        <v>2886</v>
      </c>
      <c r="F675" s="242" t="s">
        <v>323</v>
      </c>
      <c r="G675" s="242"/>
      <c r="H675" s="242"/>
      <c r="I675" s="242"/>
      <c r="J675" s="242"/>
      <c r="K675" s="246"/>
      <c r="L675" s="237" t="s">
        <v>120</v>
      </c>
    </row>
    <row r="676" spans="1:12" ht="17.399999999999999" x14ac:dyDescent="0.3">
      <c r="A676" s="225" t="s">
        <v>3726</v>
      </c>
      <c r="B676" s="227" t="s">
        <v>3661</v>
      </c>
      <c r="C676" s="293" t="s">
        <v>2908</v>
      </c>
      <c r="D676" s="210" t="s">
        <v>2896</v>
      </c>
      <c r="E676" s="227" t="s">
        <v>2912</v>
      </c>
      <c r="F676" s="242" t="s">
        <v>323</v>
      </c>
      <c r="G676" s="242"/>
      <c r="H676" s="242"/>
      <c r="I676" s="242"/>
      <c r="J676" s="242"/>
      <c r="K676" s="246"/>
      <c r="L676" s="237" t="s">
        <v>120</v>
      </c>
    </row>
    <row r="677" spans="1:12" ht="17.399999999999999" x14ac:dyDescent="0.3">
      <c r="A677" s="225" t="s">
        <v>3726</v>
      </c>
      <c r="B677" s="227" t="s">
        <v>3661</v>
      </c>
      <c r="C677" s="293" t="s">
        <v>2898</v>
      </c>
      <c r="D677" s="210" t="s">
        <v>2899</v>
      </c>
      <c r="E677" s="227" t="s">
        <v>2913</v>
      </c>
      <c r="F677" s="242" t="s">
        <v>323</v>
      </c>
      <c r="G677" s="242"/>
      <c r="H677" s="242"/>
      <c r="I677" s="242"/>
      <c r="J677" s="242"/>
      <c r="K677" s="246"/>
      <c r="L677" s="237" t="s">
        <v>120</v>
      </c>
    </row>
    <row r="678" spans="1:12" ht="17.399999999999999" x14ac:dyDescent="0.3">
      <c r="A678" s="225" t="s">
        <v>3726</v>
      </c>
      <c r="B678" s="227" t="s">
        <v>3661</v>
      </c>
      <c r="C678" s="293" t="s">
        <v>2900</v>
      </c>
      <c r="D678" s="210" t="s">
        <v>2901</v>
      </c>
      <c r="E678" s="227" t="s">
        <v>2914</v>
      </c>
      <c r="F678" s="242" t="s">
        <v>323</v>
      </c>
      <c r="G678" s="242"/>
      <c r="H678" s="242"/>
      <c r="I678" s="242"/>
      <c r="J678" s="242"/>
      <c r="K678" s="246"/>
      <c r="L678" s="237" t="s">
        <v>120</v>
      </c>
    </row>
    <row r="679" spans="1:12" ht="17.399999999999999" x14ac:dyDescent="0.3">
      <c r="A679" s="225" t="s">
        <v>3726</v>
      </c>
      <c r="B679" s="227" t="s">
        <v>3661</v>
      </c>
      <c r="C679" s="293" t="s">
        <v>2902</v>
      </c>
      <c r="D679" s="210" t="s">
        <v>2903</v>
      </c>
      <c r="E679" s="227" t="s">
        <v>2888</v>
      </c>
      <c r="F679" s="242" t="s">
        <v>323</v>
      </c>
      <c r="G679" s="242"/>
      <c r="H679" s="242"/>
      <c r="I679" s="242"/>
      <c r="J679" s="242"/>
      <c r="K679" s="246"/>
      <c r="L679" s="237" t="s">
        <v>120</v>
      </c>
    </row>
    <row r="680" spans="1:12" ht="17.399999999999999" x14ac:dyDescent="0.3">
      <c r="A680" s="225" t="s">
        <v>3726</v>
      </c>
      <c r="B680" s="227" t="s">
        <v>3661</v>
      </c>
      <c r="C680" s="293" t="s">
        <v>2904</v>
      </c>
      <c r="D680" s="210" t="s">
        <v>2905</v>
      </c>
      <c r="E680" s="227" t="s">
        <v>2889</v>
      </c>
      <c r="F680" s="242" t="s">
        <v>323</v>
      </c>
      <c r="G680" s="242"/>
      <c r="H680" s="242"/>
      <c r="I680" s="242"/>
      <c r="J680" s="242"/>
      <c r="K680" s="246"/>
      <c r="L680" s="237" t="s">
        <v>120</v>
      </c>
    </row>
    <row r="681" spans="1:12" ht="17.399999999999999" x14ac:dyDescent="0.3">
      <c r="A681" s="225" t="s">
        <v>3726</v>
      </c>
      <c r="B681" s="227" t="s">
        <v>3662</v>
      </c>
      <c r="C681" s="293" t="str">
        <f>HYPERLINK("[Codebook_HIS_2013_ext_v1601.xlsx]RH01_X","RH01")</f>
        <v>RH01</v>
      </c>
      <c r="D681" s="227" t="s">
        <v>925</v>
      </c>
      <c r="E681" s="225" t="s">
        <v>936</v>
      </c>
      <c r="F681" s="226" t="s">
        <v>323</v>
      </c>
      <c r="G681" s="225"/>
      <c r="H681" s="225"/>
      <c r="I681" s="225"/>
      <c r="J681" s="225"/>
      <c r="K681" s="226" t="s">
        <v>120</v>
      </c>
      <c r="L681" s="226" t="s">
        <v>120</v>
      </c>
    </row>
    <row r="682" spans="1:12" ht="17.399999999999999" x14ac:dyDescent="0.3">
      <c r="A682" s="225" t="s">
        <v>3726</v>
      </c>
      <c r="B682" s="227" t="s">
        <v>3662</v>
      </c>
      <c r="C682" s="293" t="str">
        <f>HYPERLINK("[Codebook_HIS_2013_ext_v1601.xlsx]RH02_X","RH02")</f>
        <v>RH02</v>
      </c>
      <c r="D682" s="227" t="s">
        <v>926</v>
      </c>
      <c r="E682" s="225" t="s">
        <v>937</v>
      </c>
      <c r="F682" s="226" t="s">
        <v>323</v>
      </c>
      <c r="G682" s="225"/>
      <c r="H682" s="225"/>
      <c r="I682" s="225"/>
      <c r="J682" s="225"/>
      <c r="K682" s="226" t="s">
        <v>120</v>
      </c>
      <c r="L682" s="226" t="s">
        <v>120</v>
      </c>
    </row>
    <row r="683" spans="1:12" ht="17.399999999999999" x14ac:dyDescent="0.3">
      <c r="A683" s="225" t="s">
        <v>3726</v>
      </c>
      <c r="B683" s="227" t="s">
        <v>3662</v>
      </c>
      <c r="C683" s="293" t="str">
        <f>HYPERLINK("[Codebook_HIS_2013_ext_v1601.xlsx]RH02_2_X","RH02_2")</f>
        <v>RH02_2</v>
      </c>
      <c r="D683" s="227" t="s">
        <v>931</v>
      </c>
      <c r="E683" s="225" t="s">
        <v>938</v>
      </c>
      <c r="F683" s="226" t="s">
        <v>323</v>
      </c>
      <c r="G683" s="225"/>
      <c r="H683" s="225"/>
      <c r="I683" s="225"/>
      <c r="J683" s="225"/>
      <c r="K683" s="226" t="s">
        <v>120</v>
      </c>
      <c r="L683" s="226" t="s">
        <v>120</v>
      </c>
    </row>
    <row r="684" spans="1:12" ht="17.399999999999999" x14ac:dyDescent="0.3">
      <c r="A684" s="225" t="s">
        <v>3726</v>
      </c>
      <c r="B684" s="227" t="s">
        <v>3662</v>
      </c>
      <c r="C684" s="293" t="str">
        <f>HYPERLINK("[Codebook_HIS_2013_ext_v1601.xlsx]RH03_X","RH03")</f>
        <v>RH03</v>
      </c>
      <c r="D684" s="227" t="s">
        <v>927</v>
      </c>
      <c r="E684" s="225" t="s">
        <v>939</v>
      </c>
      <c r="F684" s="226" t="s">
        <v>323</v>
      </c>
      <c r="G684" s="225"/>
      <c r="H684" s="225"/>
      <c r="I684" s="225"/>
      <c r="J684" s="225"/>
      <c r="K684" s="226" t="s">
        <v>120</v>
      </c>
      <c r="L684" s="226" t="s">
        <v>120</v>
      </c>
    </row>
    <row r="685" spans="1:12" ht="17.399999999999999" x14ac:dyDescent="0.3">
      <c r="A685" s="225" t="s">
        <v>3726</v>
      </c>
      <c r="B685" s="227" t="s">
        <v>3662</v>
      </c>
      <c r="C685" s="293" t="str">
        <f>HYPERLINK("[Codebook_HIS_2013_ext_v1601.xlsx]RH03_1_X","RH03_1")</f>
        <v>RH03_1</v>
      </c>
      <c r="D685" s="227" t="s">
        <v>932</v>
      </c>
      <c r="E685" s="225" t="s">
        <v>945</v>
      </c>
      <c r="F685" s="226" t="s">
        <v>323</v>
      </c>
      <c r="G685" s="225"/>
      <c r="H685" s="225"/>
      <c r="I685" s="225"/>
      <c r="J685" s="225"/>
      <c r="K685" s="226" t="s">
        <v>120</v>
      </c>
      <c r="L685" s="226" t="s">
        <v>120</v>
      </c>
    </row>
    <row r="686" spans="1:12" ht="17.399999999999999" x14ac:dyDescent="0.3">
      <c r="A686" s="225" t="s">
        <v>3726</v>
      </c>
      <c r="B686" s="227" t="s">
        <v>3662</v>
      </c>
      <c r="C686" s="293" t="str">
        <f>HYPERLINK("[Codebook_HIS_2013_ext_v1601.xlsx]RH04_X","RH04")</f>
        <v>RH04</v>
      </c>
      <c r="D686" s="227" t="s">
        <v>928</v>
      </c>
      <c r="E686" s="225" t="s">
        <v>940</v>
      </c>
      <c r="F686" s="226" t="s">
        <v>323</v>
      </c>
      <c r="G686" s="225"/>
      <c r="H686" s="225"/>
      <c r="I686" s="225"/>
      <c r="J686" s="225"/>
      <c r="K686" s="226" t="s">
        <v>120</v>
      </c>
      <c r="L686" s="226" t="s">
        <v>120</v>
      </c>
    </row>
    <row r="687" spans="1:12" ht="17.399999999999999" x14ac:dyDescent="0.3">
      <c r="A687" s="225" t="s">
        <v>3726</v>
      </c>
      <c r="B687" s="227" t="s">
        <v>3662</v>
      </c>
      <c r="C687" s="293" t="str">
        <f>HYPERLINK("[Codebook_HIS_2013_ext_v1601.xlsx]RH04_1_X","RH04_1")</f>
        <v>RH04_1</v>
      </c>
      <c r="D687" s="227" t="s">
        <v>933</v>
      </c>
      <c r="E687" s="225" t="s">
        <v>941</v>
      </c>
      <c r="F687" s="226" t="s">
        <v>323</v>
      </c>
      <c r="G687" s="225"/>
      <c r="H687" s="225"/>
      <c r="I687" s="225"/>
      <c r="J687" s="225"/>
      <c r="K687" s="226" t="s">
        <v>120</v>
      </c>
      <c r="L687" s="226" t="s">
        <v>120</v>
      </c>
    </row>
    <row r="688" spans="1:12" ht="17.399999999999999" x14ac:dyDescent="0.3">
      <c r="A688" s="225" t="s">
        <v>3726</v>
      </c>
      <c r="B688" s="227" t="s">
        <v>3662</v>
      </c>
      <c r="C688" s="293" t="str">
        <f>HYPERLINK("[Codebook_HIS_2013_ext_v1601.xlsx]RH05_X","RH05")</f>
        <v>RH05</v>
      </c>
      <c r="D688" s="227" t="s">
        <v>929</v>
      </c>
      <c r="E688" s="225" t="s">
        <v>943</v>
      </c>
      <c r="F688" s="226" t="s">
        <v>323</v>
      </c>
      <c r="G688" s="225"/>
      <c r="H688" s="225"/>
      <c r="I688" s="225"/>
      <c r="J688" s="225"/>
      <c r="K688" s="226" t="s">
        <v>120</v>
      </c>
      <c r="L688" s="226" t="s">
        <v>120</v>
      </c>
    </row>
    <row r="689" spans="1:12" ht="17.399999999999999" x14ac:dyDescent="0.3">
      <c r="A689" s="225" t="s">
        <v>3726</v>
      </c>
      <c r="B689" s="227" t="s">
        <v>3662</v>
      </c>
      <c r="C689" s="293" t="str">
        <f>HYPERLINK("[Codebook_HIS_2013_ext_v1601.xlsx]RH_1_X","RH_1")</f>
        <v>RH_1</v>
      </c>
      <c r="D689" s="227" t="s">
        <v>934</v>
      </c>
      <c r="E689" s="225" t="s">
        <v>942</v>
      </c>
      <c r="F689" s="226" t="s">
        <v>323</v>
      </c>
      <c r="G689" s="225"/>
      <c r="H689" s="225"/>
      <c r="I689" s="225"/>
      <c r="J689" s="225"/>
      <c r="K689" s="226" t="s">
        <v>120</v>
      </c>
      <c r="L689" s="226" t="s">
        <v>120</v>
      </c>
    </row>
    <row r="690" spans="1:12" ht="17.399999999999999" x14ac:dyDescent="0.3">
      <c r="A690" s="225" t="s">
        <v>3726</v>
      </c>
      <c r="B690" s="227" t="s">
        <v>3662</v>
      </c>
      <c r="C690" s="293" t="str">
        <f>HYPERLINK("[Codebook_HIS_2013_ext_v1601.xlsx]RH06_X","RH06")</f>
        <v>RH06</v>
      </c>
      <c r="D690" s="227" t="s">
        <v>946</v>
      </c>
      <c r="E690" s="225" t="s">
        <v>944</v>
      </c>
      <c r="F690" s="226" t="s">
        <v>323</v>
      </c>
      <c r="G690" s="225"/>
      <c r="H690" s="226" t="s">
        <v>120</v>
      </c>
      <c r="I690" s="226" t="s">
        <v>120</v>
      </c>
      <c r="J690" s="225"/>
      <c r="K690" s="226" t="s">
        <v>120</v>
      </c>
      <c r="L690" s="226" t="s">
        <v>120</v>
      </c>
    </row>
    <row r="691" spans="1:12" ht="17.399999999999999" x14ac:dyDescent="0.3">
      <c r="A691" s="225" t="s">
        <v>3726</v>
      </c>
      <c r="B691" s="227" t="s">
        <v>3662</v>
      </c>
      <c r="C691" s="293" t="str">
        <f>HYPERLINK("[Codebook_HIS_2013_ext_v1601.xlsx]RH06_1_X","RH06_1")</f>
        <v>RH06_1</v>
      </c>
      <c r="D691" s="227" t="s">
        <v>947</v>
      </c>
      <c r="E691" s="225" t="s">
        <v>2177</v>
      </c>
      <c r="F691" s="226" t="s">
        <v>323</v>
      </c>
      <c r="G691" s="225"/>
      <c r="H691" s="226" t="s">
        <v>120</v>
      </c>
      <c r="I691" s="226" t="s">
        <v>120</v>
      </c>
      <c r="J691" s="225"/>
      <c r="K691" s="226" t="s">
        <v>120</v>
      </c>
      <c r="L691" s="226" t="s">
        <v>120</v>
      </c>
    </row>
    <row r="692" spans="1:12" ht="17.399999999999999" x14ac:dyDescent="0.3">
      <c r="A692" s="225" t="s">
        <v>3726</v>
      </c>
      <c r="B692" s="227" t="s">
        <v>3662</v>
      </c>
      <c r="C692" s="293" t="str">
        <f>HYPERLINK("[Codebook_HIS_2013_ext_v1601.xlsx]RH0701_X","RH0701")</f>
        <v>RH0701</v>
      </c>
      <c r="D692" s="227" t="s">
        <v>948</v>
      </c>
      <c r="E692" s="225" t="s">
        <v>964</v>
      </c>
      <c r="F692" s="226" t="s">
        <v>323</v>
      </c>
      <c r="G692" s="225"/>
      <c r="H692" s="226" t="s">
        <v>120</v>
      </c>
      <c r="I692" s="226" t="s">
        <v>120</v>
      </c>
      <c r="J692" s="225"/>
      <c r="K692" s="226" t="s">
        <v>120</v>
      </c>
      <c r="L692" s="226" t="s">
        <v>120</v>
      </c>
    </row>
    <row r="693" spans="1:12" ht="17.399999999999999" x14ac:dyDescent="0.3">
      <c r="A693" s="225" t="s">
        <v>3726</v>
      </c>
      <c r="B693" s="227" t="s">
        <v>3662</v>
      </c>
      <c r="C693" s="293" t="str">
        <f>HYPERLINK("[Codebook_HIS_2013_ext_v1601.xlsx]RH0702_X","RH0702")</f>
        <v>RH0702</v>
      </c>
      <c r="D693" s="227" t="s">
        <v>949</v>
      </c>
      <c r="E693" s="225" t="s">
        <v>965</v>
      </c>
      <c r="F693" s="226" t="s">
        <v>323</v>
      </c>
      <c r="G693" s="225"/>
      <c r="H693" s="226" t="s">
        <v>120</v>
      </c>
      <c r="I693" s="226" t="s">
        <v>120</v>
      </c>
      <c r="J693" s="225"/>
      <c r="K693" s="226" t="s">
        <v>120</v>
      </c>
      <c r="L693" s="226" t="s">
        <v>120</v>
      </c>
    </row>
    <row r="694" spans="1:12" ht="17.399999999999999" x14ac:dyDescent="0.3">
      <c r="A694" s="225" t="s">
        <v>3726</v>
      </c>
      <c r="B694" s="227" t="s">
        <v>3662</v>
      </c>
      <c r="C694" s="293" t="str">
        <f>HYPERLINK("[Codebook_HIS_2013_ext_v1601.xlsx]RH0703_X","RH0703")</f>
        <v>RH0703</v>
      </c>
      <c r="D694" s="227" t="s">
        <v>950</v>
      </c>
      <c r="E694" s="225" t="s">
        <v>966</v>
      </c>
      <c r="F694" s="226" t="s">
        <v>323</v>
      </c>
      <c r="G694" s="225"/>
      <c r="H694" s="226" t="s">
        <v>120</v>
      </c>
      <c r="I694" s="226" t="s">
        <v>120</v>
      </c>
      <c r="J694" s="225"/>
      <c r="K694" s="226" t="s">
        <v>120</v>
      </c>
      <c r="L694" s="226" t="s">
        <v>120</v>
      </c>
    </row>
    <row r="695" spans="1:12" ht="17.399999999999999" x14ac:dyDescent="0.3">
      <c r="A695" s="225" t="s">
        <v>3726</v>
      </c>
      <c r="B695" s="227" t="s">
        <v>3662</v>
      </c>
      <c r="C695" s="293" t="str">
        <f>HYPERLINK("[Codebook_HIS_2013_ext_v1601.xlsx]RH0704_X","RH0704")</f>
        <v>RH0704</v>
      </c>
      <c r="D695" s="227" t="s">
        <v>951</v>
      </c>
      <c r="E695" s="225" t="s">
        <v>967</v>
      </c>
      <c r="F695" s="226" t="s">
        <v>323</v>
      </c>
      <c r="G695" s="225"/>
      <c r="H695" s="226" t="s">
        <v>120</v>
      </c>
      <c r="I695" s="226" t="s">
        <v>120</v>
      </c>
      <c r="J695" s="225"/>
      <c r="K695" s="226" t="s">
        <v>120</v>
      </c>
      <c r="L695" s="226" t="s">
        <v>120</v>
      </c>
    </row>
    <row r="696" spans="1:12" ht="17.399999999999999" x14ac:dyDescent="0.3">
      <c r="A696" s="225" t="s">
        <v>3726</v>
      </c>
      <c r="B696" s="227" t="s">
        <v>3662</v>
      </c>
      <c r="C696" s="293" t="str">
        <f>HYPERLINK("[Codebook_HIS_2013_ext_v1601.xlsx]RH0705_X","RH0705")</f>
        <v>RH0705</v>
      </c>
      <c r="D696" s="227" t="s">
        <v>952</v>
      </c>
      <c r="E696" s="225" t="s">
        <v>968</v>
      </c>
      <c r="F696" s="226" t="s">
        <v>323</v>
      </c>
      <c r="G696" s="225"/>
      <c r="H696" s="226" t="s">
        <v>120</v>
      </c>
      <c r="I696" s="226" t="s">
        <v>120</v>
      </c>
      <c r="J696" s="225"/>
      <c r="K696" s="226" t="s">
        <v>120</v>
      </c>
      <c r="L696" s="226" t="s">
        <v>120</v>
      </c>
    </row>
    <row r="697" spans="1:12" ht="17.399999999999999" x14ac:dyDescent="0.3">
      <c r="A697" s="225" t="s">
        <v>3726</v>
      </c>
      <c r="B697" s="227" t="s">
        <v>3662</v>
      </c>
      <c r="C697" s="293" t="str">
        <f>HYPERLINK("[Codebook_HIS_2013_ext_v1601.xlsx]RH0706_X","RH0706")</f>
        <v>RH0706</v>
      </c>
      <c r="D697" s="227" t="s">
        <v>953</v>
      </c>
      <c r="E697" s="225" t="s">
        <v>969</v>
      </c>
      <c r="F697" s="226" t="s">
        <v>323</v>
      </c>
      <c r="G697" s="225"/>
      <c r="H697" s="226" t="s">
        <v>120</v>
      </c>
      <c r="I697" s="226" t="s">
        <v>120</v>
      </c>
      <c r="J697" s="225"/>
      <c r="K697" s="226" t="s">
        <v>120</v>
      </c>
      <c r="L697" s="226" t="s">
        <v>120</v>
      </c>
    </row>
    <row r="698" spans="1:12" ht="17.399999999999999" x14ac:dyDescent="0.3">
      <c r="A698" s="225" t="s">
        <v>3726</v>
      </c>
      <c r="B698" s="227" t="s">
        <v>3662</v>
      </c>
      <c r="C698" s="293" t="str">
        <f>HYPERLINK("[Codebook_HIS_2013_ext_v1601.xlsx]RH0707_X","RH0707")</f>
        <v>RH0707</v>
      </c>
      <c r="D698" s="227" t="s">
        <v>954</v>
      </c>
      <c r="E698" s="225" t="s">
        <v>970</v>
      </c>
      <c r="F698" s="226" t="s">
        <v>323</v>
      </c>
      <c r="G698" s="225"/>
      <c r="H698" s="226" t="s">
        <v>120</v>
      </c>
      <c r="I698" s="226" t="s">
        <v>120</v>
      </c>
      <c r="J698" s="225"/>
      <c r="K698" s="226" t="s">
        <v>120</v>
      </c>
      <c r="L698" s="226" t="s">
        <v>120</v>
      </c>
    </row>
    <row r="699" spans="1:12" ht="17.399999999999999" x14ac:dyDescent="0.3">
      <c r="A699" s="225" t="s">
        <v>3726</v>
      </c>
      <c r="B699" s="227" t="s">
        <v>3662</v>
      </c>
      <c r="C699" s="293" t="str">
        <f>HYPERLINK("[Codebook_HIS_2013_ext_v1601.xlsx]RH0708_X","RH0708")</f>
        <v>RH0708</v>
      </c>
      <c r="D699" s="227" t="s">
        <v>955</v>
      </c>
      <c r="E699" s="225" t="s">
        <v>971</v>
      </c>
      <c r="F699" s="226" t="s">
        <v>323</v>
      </c>
      <c r="G699" s="225"/>
      <c r="H699" s="226" t="s">
        <v>120</v>
      </c>
      <c r="I699" s="226" t="s">
        <v>120</v>
      </c>
      <c r="J699" s="225"/>
      <c r="K699" s="226" t="s">
        <v>120</v>
      </c>
      <c r="L699" s="226" t="s">
        <v>120</v>
      </c>
    </row>
    <row r="700" spans="1:12" ht="17.399999999999999" x14ac:dyDescent="0.3">
      <c r="A700" s="225" t="s">
        <v>3726</v>
      </c>
      <c r="B700" s="227" t="s">
        <v>3662</v>
      </c>
      <c r="C700" s="293" t="str">
        <f>HYPERLINK("[Codebook_HIS_2013_ext_v1601.xlsx]RH0709_X","RH0709")</f>
        <v>RH0709</v>
      </c>
      <c r="D700" s="227" t="s">
        <v>956</v>
      </c>
      <c r="E700" s="225" t="s">
        <v>972</v>
      </c>
      <c r="F700" s="226" t="s">
        <v>323</v>
      </c>
      <c r="G700" s="225"/>
      <c r="H700" s="226" t="s">
        <v>120</v>
      </c>
      <c r="I700" s="226" t="s">
        <v>120</v>
      </c>
      <c r="J700" s="225"/>
      <c r="K700" s="226" t="s">
        <v>120</v>
      </c>
      <c r="L700" s="226" t="s">
        <v>120</v>
      </c>
    </row>
    <row r="701" spans="1:12" ht="17.399999999999999" x14ac:dyDescent="0.3">
      <c r="A701" s="225" t="s">
        <v>3726</v>
      </c>
      <c r="B701" s="227" t="s">
        <v>3662</v>
      </c>
      <c r="C701" s="293" t="str">
        <f>HYPERLINK("[Codebook_HIS_2013_ext_v1601.xlsx]RH0710_X","RH0710")</f>
        <v>RH0710</v>
      </c>
      <c r="D701" s="227" t="s">
        <v>957</v>
      </c>
      <c r="E701" s="225" t="s">
        <v>973</v>
      </c>
      <c r="F701" s="226" t="s">
        <v>323</v>
      </c>
      <c r="G701" s="225"/>
      <c r="H701" s="226" t="s">
        <v>120</v>
      </c>
      <c r="I701" s="226" t="s">
        <v>120</v>
      </c>
      <c r="J701" s="225"/>
      <c r="K701" s="226" t="s">
        <v>120</v>
      </c>
      <c r="L701" s="226" t="s">
        <v>120</v>
      </c>
    </row>
    <row r="702" spans="1:12" ht="17.399999999999999" x14ac:dyDescent="0.3">
      <c r="A702" s="225" t="s">
        <v>3726</v>
      </c>
      <c r="B702" s="227" t="s">
        <v>3662</v>
      </c>
      <c r="C702" s="293" t="str">
        <f>HYPERLINK("[Codebook_HIS_2013_ext_v1601.xlsx]RH0711_X","RH0711")</f>
        <v>RH0711</v>
      </c>
      <c r="D702" s="227" t="s">
        <v>958</v>
      </c>
      <c r="E702" s="225" t="s">
        <v>974</v>
      </c>
      <c r="F702" s="226" t="s">
        <v>323</v>
      </c>
      <c r="G702" s="225"/>
      <c r="H702" s="226" t="s">
        <v>120</v>
      </c>
      <c r="I702" s="226" t="s">
        <v>120</v>
      </c>
      <c r="J702" s="225"/>
      <c r="K702" s="226" t="s">
        <v>120</v>
      </c>
      <c r="L702" s="226" t="s">
        <v>120</v>
      </c>
    </row>
    <row r="703" spans="1:12" ht="17.399999999999999" x14ac:dyDescent="0.3">
      <c r="A703" s="225" t="s">
        <v>3726</v>
      </c>
      <c r="B703" s="227" t="s">
        <v>3662</v>
      </c>
      <c r="C703" s="293" t="str">
        <f>HYPERLINK("[Codebook_HIS_2013_ext_v1601.xlsx]RH0712_X","RH0712")</f>
        <v>RH0712</v>
      </c>
      <c r="D703" s="227" t="s">
        <v>959</v>
      </c>
      <c r="E703" s="225" t="s">
        <v>975</v>
      </c>
      <c r="F703" s="226" t="s">
        <v>323</v>
      </c>
      <c r="G703" s="225"/>
      <c r="H703" s="226" t="s">
        <v>120</v>
      </c>
      <c r="I703" s="226" t="s">
        <v>120</v>
      </c>
      <c r="J703" s="225"/>
      <c r="K703" s="226" t="s">
        <v>120</v>
      </c>
      <c r="L703" s="226" t="s">
        <v>120</v>
      </c>
    </row>
    <row r="704" spans="1:12" ht="17.399999999999999" x14ac:dyDescent="0.3">
      <c r="A704" s="225" t="s">
        <v>3726</v>
      </c>
      <c r="B704" s="227" t="s">
        <v>3662</v>
      </c>
      <c r="C704" s="293" t="str">
        <f>HYPERLINK("[Codebook_HIS_2013_ext_v1601.xlsx]RH0713_X","RH0713")</f>
        <v>RH0713</v>
      </c>
      <c r="D704" s="227" t="s">
        <v>960</v>
      </c>
      <c r="E704" s="225" t="s">
        <v>976</v>
      </c>
      <c r="F704" s="226" t="s">
        <v>323</v>
      </c>
      <c r="G704" s="225"/>
      <c r="H704" s="226" t="s">
        <v>120</v>
      </c>
      <c r="I704" s="226" t="s">
        <v>120</v>
      </c>
      <c r="J704" s="225"/>
      <c r="K704" s="226" t="s">
        <v>120</v>
      </c>
      <c r="L704" s="226" t="s">
        <v>120</v>
      </c>
    </row>
    <row r="705" spans="1:12" ht="17.399999999999999" x14ac:dyDescent="0.3">
      <c r="A705" s="225" t="s">
        <v>3726</v>
      </c>
      <c r="B705" s="227" t="s">
        <v>3662</v>
      </c>
      <c r="C705" s="293" t="str">
        <f>HYPERLINK("[Codebook_HIS_2013_ext_v1601.xlsx]RH0714_X","RH0714")</f>
        <v>RH0714</v>
      </c>
      <c r="D705" s="227" t="s">
        <v>961</v>
      </c>
      <c r="E705" s="225" t="s">
        <v>977</v>
      </c>
      <c r="F705" s="226" t="s">
        <v>323</v>
      </c>
      <c r="G705" s="225"/>
      <c r="H705" s="226" t="s">
        <v>120</v>
      </c>
      <c r="I705" s="226" t="s">
        <v>120</v>
      </c>
      <c r="J705" s="225"/>
      <c r="K705" s="226" t="s">
        <v>120</v>
      </c>
      <c r="L705" s="226" t="s">
        <v>120</v>
      </c>
    </row>
    <row r="706" spans="1:12" ht="17.399999999999999" x14ac:dyDescent="0.3">
      <c r="A706" s="225" t="s">
        <v>3726</v>
      </c>
      <c r="B706" s="227" t="s">
        <v>3662</v>
      </c>
      <c r="C706" s="293" t="str">
        <f>HYPERLINK("[Codebook_HIS_2013_ext_v1601.xlsx]RH0715_X","RH0715")</f>
        <v>RH0715</v>
      </c>
      <c r="D706" s="227" t="s">
        <v>962</v>
      </c>
      <c r="E706" s="225" t="s">
        <v>978</v>
      </c>
      <c r="F706" s="226" t="s">
        <v>323</v>
      </c>
      <c r="G706" s="225"/>
      <c r="H706" s="226" t="s">
        <v>120</v>
      </c>
      <c r="I706" s="226" t="s">
        <v>120</v>
      </c>
      <c r="J706" s="225"/>
      <c r="K706" s="226" t="s">
        <v>120</v>
      </c>
      <c r="L706" s="226" t="s">
        <v>120</v>
      </c>
    </row>
    <row r="707" spans="1:12" ht="17.399999999999999" x14ac:dyDescent="0.3">
      <c r="A707" s="225" t="s">
        <v>3726</v>
      </c>
      <c r="B707" s="227" t="s">
        <v>3662</v>
      </c>
      <c r="C707" s="293" t="str">
        <f>HYPERLINK("[Codebook_HIS_2013_ext_v1601.xlsx]RH0716_X","RH0716")</f>
        <v>RH0716</v>
      </c>
      <c r="D707" s="227" t="s">
        <v>963</v>
      </c>
      <c r="E707" s="225" t="s">
        <v>979</v>
      </c>
      <c r="F707" s="226" t="s">
        <v>323</v>
      </c>
      <c r="G707" s="225"/>
      <c r="H707" s="226" t="s">
        <v>120</v>
      </c>
      <c r="I707" s="226" t="s">
        <v>120</v>
      </c>
      <c r="J707" s="225"/>
      <c r="K707" s="226" t="s">
        <v>120</v>
      </c>
      <c r="L707" s="226" t="s">
        <v>120</v>
      </c>
    </row>
    <row r="708" spans="1:12" ht="17.399999999999999" x14ac:dyDescent="0.3">
      <c r="A708" s="225" t="s">
        <v>3726</v>
      </c>
      <c r="B708" s="227" t="s">
        <v>3662</v>
      </c>
      <c r="C708" s="293" t="str">
        <f>HYPERLINK("[Codebook_HIS_2013_ext_v1601.xlsx]RH0717_X","RH0717")</f>
        <v>RH0717</v>
      </c>
      <c r="D708" s="227" t="s">
        <v>930</v>
      </c>
      <c r="E708" s="225" t="s">
        <v>980</v>
      </c>
      <c r="F708" s="226" t="s">
        <v>323</v>
      </c>
      <c r="G708" s="225"/>
      <c r="H708" s="226" t="s">
        <v>120</v>
      </c>
      <c r="I708" s="226" t="s">
        <v>120</v>
      </c>
      <c r="J708" s="225"/>
      <c r="K708" s="226" t="s">
        <v>120</v>
      </c>
      <c r="L708" s="226" t="s">
        <v>120</v>
      </c>
    </row>
    <row r="709" spans="1:12" ht="17.399999999999999" x14ac:dyDescent="0.3">
      <c r="A709" s="225" t="s">
        <v>3726</v>
      </c>
      <c r="B709" s="227" t="s">
        <v>3662</v>
      </c>
      <c r="C709" s="293" t="str">
        <f>HYPERLINK("[Codebook_HIS_2013_ext_v1601.xlsx]RH07_1_X","RH07_1")</f>
        <v>RH07_1</v>
      </c>
      <c r="D709" s="227" t="s">
        <v>935</v>
      </c>
      <c r="E709" s="225" t="s">
        <v>2175</v>
      </c>
      <c r="F709" s="226" t="s">
        <v>323</v>
      </c>
      <c r="G709" s="225"/>
      <c r="H709" s="226" t="s">
        <v>120</v>
      </c>
      <c r="I709" s="226" t="s">
        <v>120</v>
      </c>
      <c r="J709" s="225"/>
      <c r="K709" s="226" t="s">
        <v>120</v>
      </c>
      <c r="L709" s="226" t="s">
        <v>120</v>
      </c>
    </row>
    <row r="710" spans="1:12" ht="17.399999999999999" x14ac:dyDescent="0.3">
      <c r="A710" s="225" t="s">
        <v>3726</v>
      </c>
      <c r="B710" s="227" t="s">
        <v>3662</v>
      </c>
      <c r="C710" s="293" t="str">
        <f>HYPERLINK("[Codebook_HIS_2013_ext_v1601.xlsx]RH07_2_X","RH07_2")</f>
        <v>RH07_2</v>
      </c>
      <c r="D710" s="227" t="s">
        <v>935</v>
      </c>
      <c r="E710" s="225" t="s">
        <v>2176</v>
      </c>
      <c r="F710" s="226" t="s">
        <v>323</v>
      </c>
      <c r="G710" s="225"/>
      <c r="H710" s="226" t="s">
        <v>120</v>
      </c>
      <c r="I710" s="226" t="s">
        <v>120</v>
      </c>
      <c r="J710" s="225"/>
      <c r="K710" s="226" t="s">
        <v>120</v>
      </c>
      <c r="L710" s="226" t="s">
        <v>120</v>
      </c>
    </row>
    <row r="711" spans="1:12" ht="17.399999999999999" x14ac:dyDescent="0.3">
      <c r="A711" s="233"/>
      <c r="B711" s="233"/>
      <c r="C711" s="155"/>
      <c r="D711" s="233"/>
      <c r="E711" s="233"/>
      <c r="F711" s="234"/>
      <c r="G711" s="234"/>
      <c r="H711" s="234"/>
      <c r="I711" s="234"/>
      <c r="J711" s="234"/>
      <c r="K711" s="234"/>
      <c r="L711" s="234"/>
    </row>
    <row r="712" spans="1:12" ht="17.399999999999999" x14ac:dyDescent="0.3">
      <c r="A712" s="225" t="s">
        <v>3730</v>
      </c>
      <c r="B712" s="227" t="s">
        <v>3822</v>
      </c>
      <c r="C712" s="210" t="str">
        <f>HYPERLINK("[Codebook_HIS_2013_ext_v1601.xlsx]HI_1_X","HI_1")</f>
        <v>HI_1</v>
      </c>
      <c r="D712" s="210" t="s">
        <v>2240</v>
      </c>
      <c r="E712" s="225" t="s">
        <v>361</v>
      </c>
      <c r="F712" s="226" t="s">
        <v>323</v>
      </c>
      <c r="G712" s="226"/>
      <c r="H712" s="226"/>
      <c r="I712" s="226"/>
      <c r="J712" s="226"/>
      <c r="K712" s="226"/>
      <c r="L712" s="226" t="s">
        <v>120</v>
      </c>
    </row>
    <row r="713" spans="1:12" ht="17.399999999999999" x14ac:dyDescent="0.3">
      <c r="A713" s="225" t="s">
        <v>3730</v>
      </c>
      <c r="B713" s="227" t="s">
        <v>3822</v>
      </c>
      <c r="C713" s="210" t="str">
        <f>HYPERLINK("[Codebook_HIS_2013_ext_v1601.xlsx]HI01_1_X","HI01_1")</f>
        <v>HI01_1</v>
      </c>
      <c r="D713" s="210" t="s">
        <v>2242</v>
      </c>
      <c r="E713" s="225" t="s">
        <v>2178</v>
      </c>
      <c r="F713" s="226" t="s">
        <v>323</v>
      </c>
      <c r="G713" s="226"/>
      <c r="H713" s="226"/>
      <c r="I713" s="226"/>
      <c r="J713" s="226"/>
      <c r="K713" s="226"/>
      <c r="L713" s="226" t="s">
        <v>120</v>
      </c>
    </row>
    <row r="714" spans="1:12" ht="17.399999999999999" x14ac:dyDescent="0.3">
      <c r="A714" s="225" t="s">
        <v>3730</v>
      </c>
      <c r="B714" s="227" t="s">
        <v>3822</v>
      </c>
      <c r="C714" s="210" t="str">
        <f>HYPERLINK("[Codebook_HIS_2013_ext_v1601.xlsx]HI0101_X","HI0101")</f>
        <v>HI0101</v>
      </c>
      <c r="D714" s="210" t="s">
        <v>457</v>
      </c>
      <c r="E714" s="225" t="s">
        <v>2179</v>
      </c>
      <c r="F714" s="226" t="s">
        <v>323</v>
      </c>
      <c r="G714" s="226"/>
      <c r="H714" s="226"/>
      <c r="I714" s="226"/>
      <c r="J714" s="226"/>
      <c r="K714" s="226"/>
      <c r="L714" s="226" t="s">
        <v>120</v>
      </c>
    </row>
    <row r="715" spans="1:12" ht="17.399999999999999" x14ac:dyDescent="0.3">
      <c r="A715" s="225" t="s">
        <v>3730</v>
      </c>
      <c r="B715" s="227" t="s">
        <v>3822</v>
      </c>
      <c r="C715" s="210" t="str">
        <f>HYPERLINK("[Codebook_HIS_2013_ext_v1601.xlsx]HI0101_1_X","HI0101_1")</f>
        <v>HI0101_1</v>
      </c>
      <c r="D715" s="210" t="s">
        <v>457</v>
      </c>
      <c r="E715" s="225" t="s">
        <v>2179</v>
      </c>
      <c r="F715" s="226" t="s">
        <v>323</v>
      </c>
      <c r="G715" s="226"/>
      <c r="H715" s="226"/>
      <c r="I715" s="226"/>
      <c r="J715" s="226"/>
      <c r="K715" s="226"/>
      <c r="L715" s="226" t="s">
        <v>120</v>
      </c>
    </row>
    <row r="716" spans="1:12" ht="17.399999999999999" x14ac:dyDescent="0.3">
      <c r="A716" s="225" t="s">
        <v>3730</v>
      </c>
      <c r="B716" s="227" t="s">
        <v>3822</v>
      </c>
      <c r="C716" s="210" t="str">
        <f>HYPERLINK("[Codebook_HIS_2013_ext_v1601.xlsx]HI0102_X","HI0102")</f>
        <v>HI0102</v>
      </c>
      <c r="D716" s="210" t="s">
        <v>458</v>
      </c>
      <c r="E716" s="225" t="s">
        <v>2180</v>
      </c>
      <c r="F716" s="226" t="s">
        <v>323</v>
      </c>
      <c r="G716" s="226"/>
      <c r="H716" s="226"/>
      <c r="I716" s="226"/>
      <c r="J716" s="226"/>
      <c r="K716" s="226"/>
      <c r="L716" s="226" t="s">
        <v>120</v>
      </c>
    </row>
    <row r="717" spans="1:12" ht="17.399999999999999" x14ac:dyDescent="0.3">
      <c r="A717" s="225" t="s">
        <v>3730</v>
      </c>
      <c r="B717" s="227" t="s">
        <v>3822</v>
      </c>
      <c r="C717" s="210" t="str">
        <f>HYPERLINK("[Codebook_HIS_2013_ext_v1601.xlsx]HI0102_1_X","HI0102_1")</f>
        <v>HI0102_1</v>
      </c>
      <c r="D717" s="210" t="s">
        <v>458</v>
      </c>
      <c r="E717" s="225" t="s">
        <v>2180</v>
      </c>
      <c r="F717" s="226" t="s">
        <v>323</v>
      </c>
      <c r="G717" s="226"/>
      <c r="H717" s="226"/>
      <c r="I717" s="226"/>
      <c r="J717" s="226"/>
      <c r="K717" s="226"/>
      <c r="L717" s="226" t="s">
        <v>120</v>
      </c>
    </row>
    <row r="718" spans="1:12" ht="17.399999999999999" x14ac:dyDescent="0.3">
      <c r="A718" s="225" t="s">
        <v>3730</v>
      </c>
      <c r="B718" s="227" t="s">
        <v>3822</v>
      </c>
      <c r="C718" s="210" t="str">
        <f>HYPERLINK("[Codebook_HIS_2013_ext_v1601.xlsx]HI0103_X","HI0103")</f>
        <v>HI0103</v>
      </c>
      <c r="D718" s="210" t="s">
        <v>459</v>
      </c>
      <c r="E718" s="225" t="s">
        <v>2183</v>
      </c>
      <c r="F718" s="226" t="s">
        <v>323</v>
      </c>
      <c r="G718" s="226"/>
      <c r="H718" s="226"/>
      <c r="I718" s="226"/>
      <c r="J718" s="226"/>
      <c r="K718" s="226"/>
      <c r="L718" s="226" t="s">
        <v>120</v>
      </c>
    </row>
    <row r="719" spans="1:12" ht="17.399999999999999" x14ac:dyDescent="0.3">
      <c r="A719" s="225" t="s">
        <v>3730</v>
      </c>
      <c r="B719" s="227" t="s">
        <v>3822</v>
      </c>
      <c r="C719" s="210" t="str">
        <f>HYPERLINK("[Codebook_HIS_2013_ext_v1601.xlsx]HI0103_1_X","HI0103_1")</f>
        <v>HI0103_1</v>
      </c>
      <c r="D719" s="210" t="s">
        <v>459</v>
      </c>
      <c r="E719" s="225" t="s">
        <v>2183</v>
      </c>
      <c r="F719" s="226" t="s">
        <v>323</v>
      </c>
      <c r="G719" s="226"/>
      <c r="H719" s="226"/>
      <c r="I719" s="226"/>
      <c r="J719" s="226"/>
      <c r="K719" s="226"/>
      <c r="L719" s="226" t="s">
        <v>120</v>
      </c>
    </row>
    <row r="720" spans="1:12" ht="17.399999999999999" x14ac:dyDescent="0.3">
      <c r="A720" s="225" t="s">
        <v>3730</v>
      </c>
      <c r="B720" s="227" t="s">
        <v>3822</v>
      </c>
      <c r="C720" s="210" t="str">
        <f>HYPERLINK("[Codebook_HIS_2013_ext_v1601.xlsx]HI0104_X","HI0104")</f>
        <v>HI0104</v>
      </c>
      <c r="D720" s="210" t="s">
        <v>460</v>
      </c>
      <c r="E720" s="225" t="s">
        <v>2185</v>
      </c>
      <c r="F720" s="226" t="s">
        <v>323</v>
      </c>
      <c r="G720" s="226"/>
      <c r="H720" s="226"/>
      <c r="I720" s="226"/>
      <c r="J720" s="226"/>
      <c r="K720" s="226"/>
      <c r="L720" s="226" t="s">
        <v>120</v>
      </c>
    </row>
    <row r="721" spans="1:12" ht="17.399999999999999" x14ac:dyDescent="0.3">
      <c r="A721" s="225" t="s">
        <v>3730</v>
      </c>
      <c r="B721" s="227" t="s">
        <v>3822</v>
      </c>
      <c r="C721" s="210" t="str">
        <f>HYPERLINK("[Codebook_HIS_2013_ext_v1601.xlsx]HI0104_1_X","HI0104_1")</f>
        <v>HI0104_1</v>
      </c>
      <c r="D721" s="210" t="s">
        <v>460</v>
      </c>
      <c r="E721" s="225" t="s">
        <v>2185</v>
      </c>
      <c r="F721" s="226" t="s">
        <v>323</v>
      </c>
      <c r="G721" s="226"/>
      <c r="H721" s="226"/>
      <c r="I721" s="226"/>
      <c r="J721" s="226"/>
      <c r="K721" s="226"/>
      <c r="L721" s="226" t="s">
        <v>120</v>
      </c>
    </row>
    <row r="722" spans="1:12" ht="17.399999999999999" x14ac:dyDescent="0.3">
      <c r="A722" s="225" t="s">
        <v>3730</v>
      </c>
      <c r="B722" s="227" t="s">
        <v>3822</v>
      </c>
      <c r="C722" s="210" t="s">
        <v>2187</v>
      </c>
      <c r="D722" s="210" t="s">
        <v>2187</v>
      </c>
      <c r="E722" s="225" t="s">
        <v>2189</v>
      </c>
      <c r="F722" s="226" t="s">
        <v>323</v>
      </c>
      <c r="G722" s="226"/>
      <c r="H722" s="226"/>
      <c r="I722" s="226"/>
      <c r="J722" s="226"/>
      <c r="K722" s="226"/>
      <c r="L722" s="226" t="s">
        <v>120</v>
      </c>
    </row>
    <row r="723" spans="1:12" ht="17.399999999999999" x14ac:dyDescent="0.3">
      <c r="A723" s="225" t="s">
        <v>3730</v>
      </c>
      <c r="B723" s="227" t="s">
        <v>3822</v>
      </c>
      <c r="C723" s="210" t="s">
        <v>2188</v>
      </c>
      <c r="D723" s="210" t="s">
        <v>2187</v>
      </c>
      <c r="E723" s="225" t="s">
        <v>2189</v>
      </c>
      <c r="F723" s="226" t="s">
        <v>323</v>
      </c>
      <c r="G723" s="226"/>
      <c r="H723" s="226"/>
      <c r="I723" s="226"/>
      <c r="J723" s="226"/>
      <c r="K723" s="226"/>
      <c r="L723" s="226" t="s">
        <v>120</v>
      </c>
    </row>
    <row r="724" spans="1:12" ht="17.399999999999999" x14ac:dyDescent="0.3">
      <c r="A724" s="225" t="s">
        <v>3730</v>
      </c>
      <c r="B724" s="227" t="s">
        <v>3822</v>
      </c>
      <c r="C724" s="210" t="s">
        <v>2181</v>
      </c>
      <c r="D724" s="210" t="s">
        <v>2243</v>
      </c>
      <c r="E724" s="225" t="s">
        <v>2241</v>
      </c>
      <c r="F724" s="226" t="s">
        <v>323</v>
      </c>
      <c r="G724" s="226"/>
      <c r="H724" s="226"/>
      <c r="I724" s="226"/>
      <c r="J724" s="226"/>
      <c r="K724" s="226"/>
      <c r="L724" s="226" t="s">
        <v>120</v>
      </c>
    </row>
    <row r="725" spans="1:12" ht="17.399999999999999" x14ac:dyDescent="0.3">
      <c r="A725" s="225" t="s">
        <v>3730</v>
      </c>
      <c r="B725" s="227" t="s">
        <v>3822</v>
      </c>
      <c r="C725" s="210" t="s">
        <v>2190</v>
      </c>
      <c r="D725" s="210" t="s">
        <v>455</v>
      </c>
      <c r="E725" s="225" t="s">
        <v>834</v>
      </c>
      <c r="F725" s="226" t="s">
        <v>323</v>
      </c>
      <c r="G725" s="226"/>
      <c r="H725" s="226"/>
      <c r="I725" s="226"/>
      <c r="J725" s="226" t="s">
        <v>120</v>
      </c>
      <c r="K725" s="226" t="s">
        <v>120</v>
      </c>
      <c r="L725" s="226" t="s">
        <v>120</v>
      </c>
    </row>
    <row r="726" spans="1:12" ht="17.399999999999999" x14ac:dyDescent="0.3">
      <c r="A726" s="225" t="s">
        <v>3730</v>
      </c>
      <c r="B726" s="227" t="s">
        <v>3822</v>
      </c>
      <c r="C726" s="210" t="s">
        <v>2191</v>
      </c>
      <c r="D726" s="210" t="s">
        <v>455</v>
      </c>
      <c r="E726" s="225" t="s">
        <v>832</v>
      </c>
      <c r="F726" s="226" t="s">
        <v>323</v>
      </c>
      <c r="G726" s="226"/>
      <c r="H726" s="226"/>
      <c r="I726" s="226"/>
      <c r="J726" s="226" t="s">
        <v>120</v>
      </c>
      <c r="K726" s="226" t="s">
        <v>120</v>
      </c>
      <c r="L726" s="226" t="s">
        <v>120</v>
      </c>
    </row>
    <row r="727" spans="1:12" ht="17.399999999999999" x14ac:dyDescent="0.3">
      <c r="A727" s="225" t="s">
        <v>3730</v>
      </c>
      <c r="B727" s="227" t="s">
        <v>3822</v>
      </c>
      <c r="C727" s="210" t="s">
        <v>2192</v>
      </c>
      <c r="D727" s="210" t="s">
        <v>455</v>
      </c>
      <c r="E727" s="225" t="s">
        <v>833</v>
      </c>
      <c r="F727" s="226" t="s">
        <v>323</v>
      </c>
      <c r="G727" s="226"/>
      <c r="H727" s="226"/>
      <c r="I727" s="226"/>
      <c r="J727" s="226" t="s">
        <v>120</v>
      </c>
      <c r="K727" s="226" t="s">
        <v>120</v>
      </c>
      <c r="L727" s="226" t="s">
        <v>120</v>
      </c>
    </row>
    <row r="728" spans="1:12" ht="17.399999999999999" x14ac:dyDescent="0.3">
      <c r="A728" s="225" t="s">
        <v>3730</v>
      </c>
      <c r="B728" s="227" t="s">
        <v>3822</v>
      </c>
      <c r="C728" s="210" t="s">
        <v>455</v>
      </c>
      <c r="D728" s="210" t="s">
        <v>456</v>
      </c>
      <c r="E728" s="225" t="s">
        <v>924</v>
      </c>
      <c r="F728" s="226" t="s">
        <v>323</v>
      </c>
      <c r="G728" s="226"/>
      <c r="H728" s="226"/>
      <c r="I728" s="226"/>
      <c r="J728" s="226" t="s">
        <v>120</v>
      </c>
      <c r="K728" s="226" t="s">
        <v>120</v>
      </c>
      <c r="L728" s="226" t="s">
        <v>120</v>
      </c>
    </row>
    <row r="729" spans="1:12" ht="17.399999999999999" x14ac:dyDescent="0.3">
      <c r="A729" s="225" t="s">
        <v>3730</v>
      </c>
      <c r="B729" s="227" t="s">
        <v>3822</v>
      </c>
      <c r="C729" s="210" t="s">
        <v>2193</v>
      </c>
      <c r="D729" s="210" t="s">
        <v>456</v>
      </c>
      <c r="E729" s="225" t="s">
        <v>924</v>
      </c>
      <c r="F729" s="226" t="s">
        <v>323</v>
      </c>
      <c r="G729" s="226"/>
      <c r="H729" s="226"/>
      <c r="I729" s="226"/>
      <c r="J729" s="226" t="s">
        <v>120</v>
      </c>
      <c r="K729" s="226" t="s">
        <v>120</v>
      </c>
      <c r="L729" s="226" t="s">
        <v>120</v>
      </c>
    </row>
    <row r="730" spans="1:12" ht="17.399999999999999" x14ac:dyDescent="0.3">
      <c r="A730" s="225" t="s">
        <v>3730</v>
      </c>
      <c r="B730" s="227" t="s">
        <v>3822</v>
      </c>
      <c r="C730" s="210" t="s">
        <v>456</v>
      </c>
      <c r="D730" s="210"/>
      <c r="E730" s="225" t="s">
        <v>2194</v>
      </c>
      <c r="F730" s="226" t="s">
        <v>323</v>
      </c>
      <c r="G730" s="226"/>
      <c r="H730" s="226"/>
      <c r="I730" s="226"/>
      <c r="J730" s="226"/>
      <c r="K730" s="226"/>
      <c r="L730" s="226" t="s">
        <v>120</v>
      </c>
    </row>
    <row r="731" spans="1:12" ht="17.399999999999999" x14ac:dyDescent="0.3">
      <c r="A731" s="225" t="s">
        <v>3730</v>
      </c>
      <c r="B731" s="227" t="s">
        <v>3822</v>
      </c>
      <c r="C731" s="210" t="s">
        <v>2195</v>
      </c>
      <c r="D731" s="210"/>
      <c r="E731" s="225" t="s">
        <v>2196</v>
      </c>
      <c r="F731" s="226" t="s">
        <v>323</v>
      </c>
      <c r="G731" s="226"/>
      <c r="H731" s="226"/>
      <c r="I731" s="226"/>
      <c r="J731" s="226"/>
      <c r="K731" s="226"/>
      <c r="L731" s="226" t="s">
        <v>120</v>
      </c>
    </row>
    <row r="732" spans="1:12" ht="17.399999999999999" x14ac:dyDescent="0.3">
      <c r="A732" s="225" t="s">
        <v>3730</v>
      </c>
      <c r="B732" s="227" t="s">
        <v>3822</v>
      </c>
      <c r="C732" s="210" t="s">
        <v>2197</v>
      </c>
      <c r="D732" s="210"/>
      <c r="E732" s="225" t="s">
        <v>2244</v>
      </c>
      <c r="F732" s="226" t="s">
        <v>323</v>
      </c>
      <c r="G732" s="226"/>
      <c r="H732" s="226"/>
      <c r="I732" s="226"/>
      <c r="J732" s="226"/>
      <c r="K732" s="226"/>
      <c r="L732" s="226" t="s">
        <v>120</v>
      </c>
    </row>
    <row r="733" spans="1:12" ht="17.399999999999999" x14ac:dyDescent="0.3">
      <c r="A733" s="225" t="s">
        <v>3730</v>
      </c>
      <c r="B733" s="227" t="s">
        <v>3731</v>
      </c>
      <c r="C733" s="210" t="s">
        <v>2199</v>
      </c>
      <c r="D733" s="210"/>
      <c r="E733" s="225" t="s">
        <v>2200</v>
      </c>
      <c r="F733" s="226" t="s">
        <v>323</v>
      </c>
      <c r="G733" s="226"/>
      <c r="H733" s="226"/>
      <c r="I733" s="226"/>
      <c r="J733" s="226"/>
      <c r="K733" s="226"/>
      <c r="L733" s="226" t="s">
        <v>120</v>
      </c>
    </row>
    <row r="734" spans="1:12" ht="17.399999999999999" x14ac:dyDescent="0.3">
      <c r="A734" s="225" t="s">
        <v>3730</v>
      </c>
      <c r="B734" s="227" t="s">
        <v>3731</v>
      </c>
      <c r="C734" s="210" t="s">
        <v>2204</v>
      </c>
      <c r="D734" s="210"/>
      <c r="E734" s="225" t="s">
        <v>2205</v>
      </c>
      <c r="F734" s="226" t="s">
        <v>323</v>
      </c>
      <c r="G734" s="226"/>
      <c r="H734" s="226"/>
      <c r="I734" s="226"/>
      <c r="J734" s="226"/>
      <c r="K734" s="226"/>
      <c r="L734" s="226" t="s">
        <v>120</v>
      </c>
    </row>
    <row r="735" spans="1:12" ht="17.399999999999999" x14ac:dyDescent="0.3">
      <c r="A735" s="225" t="s">
        <v>3730</v>
      </c>
      <c r="B735" s="227" t="s">
        <v>3731</v>
      </c>
      <c r="C735" s="210" t="s">
        <v>2206</v>
      </c>
      <c r="D735" s="210"/>
      <c r="E735" s="225" t="s">
        <v>2207</v>
      </c>
      <c r="F735" s="226" t="s">
        <v>323</v>
      </c>
      <c r="G735" s="226"/>
      <c r="H735" s="226"/>
      <c r="I735" s="226"/>
      <c r="J735" s="226"/>
      <c r="K735" s="226"/>
      <c r="L735" s="226" t="s">
        <v>120</v>
      </c>
    </row>
    <row r="736" spans="1:12" ht="17.399999999999999" x14ac:dyDescent="0.3">
      <c r="A736" s="225" t="s">
        <v>3730</v>
      </c>
      <c r="B736" s="227" t="s">
        <v>3731</v>
      </c>
      <c r="C736" s="210" t="s">
        <v>2208</v>
      </c>
      <c r="D736" s="210"/>
      <c r="E736" s="225" t="s">
        <v>2209</v>
      </c>
      <c r="F736" s="226" t="s">
        <v>323</v>
      </c>
      <c r="G736" s="226"/>
      <c r="H736" s="226"/>
      <c r="I736" s="226"/>
      <c r="J736" s="226"/>
      <c r="K736" s="226"/>
      <c r="L736" s="226" t="s">
        <v>120</v>
      </c>
    </row>
    <row r="737" spans="1:12" ht="17.399999999999999" x14ac:dyDescent="0.3">
      <c r="A737" s="225" t="s">
        <v>3730</v>
      </c>
      <c r="B737" s="227" t="s">
        <v>3731</v>
      </c>
      <c r="C737" s="210" t="s">
        <v>2210</v>
      </c>
      <c r="D737" s="210"/>
      <c r="E737" s="225" t="s">
        <v>2211</v>
      </c>
      <c r="F737" s="226" t="s">
        <v>323</v>
      </c>
      <c r="G737" s="226"/>
      <c r="H737" s="226"/>
      <c r="I737" s="226"/>
      <c r="J737" s="226"/>
      <c r="K737" s="226"/>
      <c r="L737" s="226" t="s">
        <v>120</v>
      </c>
    </row>
    <row r="738" spans="1:12" ht="17.399999999999999" x14ac:dyDescent="0.3">
      <c r="A738" s="225" t="s">
        <v>3730</v>
      </c>
      <c r="B738" s="227" t="s">
        <v>3731</v>
      </c>
      <c r="C738" s="210" t="s">
        <v>2212</v>
      </c>
      <c r="D738" s="210"/>
      <c r="E738" s="225" t="s">
        <v>2213</v>
      </c>
      <c r="F738" s="226" t="s">
        <v>323</v>
      </c>
      <c r="G738" s="226"/>
      <c r="H738" s="226"/>
      <c r="I738" s="226"/>
      <c r="J738" s="226"/>
      <c r="K738" s="226"/>
      <c r="L738" s="226" t="s">
        <v>120</v>
      </c>
    </row>
    <row r="739" spans="1:12" ht="17.399999999999999" x14ac:dyDescent="0.3">
      <c r="A739" s="225" t="s">
        <v>3730</v>
      </c>
      <c r="B739" s="227" t="s">
        <v>3731</v>
      </c>
      <c r="C739" s="210" t="s">
        <v>2214</v>
      </c>
      <c r="D739" s="210" t="s">
        <v>2245</v>
      </c>
      <c r="E739" s="225" t="s">
        <v>2215</v>
      </c>
      <c r="F739" s="226" t="s">
        <v>323</v>
      </c>
      <c r="G739" s="226"/>
      <c r="H739" s="226"/>
      <c r="I739" s="226"/>
      <c r="J739" s="226"/>
      <c r="K739" s="226"/>
      <c r="L739" s="226" t="s">
        <v>120</v>
      </c>
    </row>
    <row r="740" spans="1:12" ht="17.399999999999999" x14ac:dyDescent="0.3">
      <c r="A740" s="225" t="s">
        <v>3730</v>
      </c>
      <c r="B740" s="227" t="s">
        <v>3731</v>
      </c>
      <c r="C740" s="210" t="s">
        <v>2216</v>
      </c>
      <c r="D740" s="210" t="s">
        <v>2245</v>
      </c>
      <c r="E740" s="225" t="s">
        <v>2217</v>
      </c>
      <c r="F740" s="226" t="s">
        <v>323</v>
      </c>
      <c r="G740" s="226"/>
      <c r="H740" s="226"/>
      <c r="I740" s="226"/>
      <c r="J740" s="226"/>
      <c r="K740" s="226"/>
      <c r="L740" s="226" t="s">
        <v>120</v>
      </c>
    </row>
    <row r="741" spans="1:12" ht="17.399999999999999" x14ac:dyDescent="0.3">
      <c r="A741" s="225" t="s">
        <v>3730</v>
      </c>
      <c r="B741" s="227" t="s">
        <v>3731</v>
      </c>
      <c r="C741" s="210" t="s">
        <v>2219</v>
      </c>
      <c r="D741" s="210" t="s">
        <v>2245</v>
      </c>
      <c r="E741" s="225" t="s">
        <v>2220</v>
      </c>
      <c r="F741" s="226" t="s">
        <v>323</v>
      </c>
      <c r="G741" s="226"/>
      <c r="H741" s="226"/>
      <c r="I741" s="226"/>
      <c r="J741" s="226"/>
      <c r="K741" s="226"/>
      <c r="L741" s="226" t="s">
        <v>120</v>
      </c>
    </row>
    <row r="742" spans="1:12" ht="17.399999999999999" x14ac:dyDescent="0.3">
      <c r="A742" s="225" t="s">
        <v>3730</v>
      </c>
      <c r="B742" s="227" t="s">
        <v>3731</v>
      </c>
      <c r="C742" s="210" t="s">
        <v>2221</v>
      </c>
      <c r="D742" s="210" t="s">
        <v>2245</v>
      </c>
      <c r="E742" s="225" t="s">
        <v>2222</v>
      </c>
      <c r="F742" s="226" t="s">
        <v>323</v>
      </c>
      <c r="G742" s="226"/>
      <c r="H742" s="226"/>
      <c r="I742" s="226"/>
      <c r="J742" s="226"/>
      <c r="K742" s="226"/>
      <c r="L742" s="226" t="s">
        <v>120</v>
      </c>
    </row>
    <row r="743" spans="1:12" ht="17.399999999999999" x14ac:dyDescent="0.3">
      <c r="A743" s="222" t="s">
        <v>3730</v>
      </c>
      <c r="B743" s="221" t="s">
        <v>3665</v>
      </c>
      <c r="C743" s="292" t="str">
        <f>HYPERLINK("[Codebook_HIS_2013_ext_v1601.xlsx]SC_1_X","SC_1")</f>
        <v>SC_1</v>
      </c>
      <c r="D743" s="230" t="s">
        <v>1008</v>
      </c>
      <c r="E743" s="222" t="s">
        <v>540</v>
      </c>
      <c r="F743" s="223" t="s">
        <v>323</v>
      </c>
      <c r="G743" s="223" t="s">
        <v>120</v>
      </c>
      <c r="H743" s="223" t="s">
        <v>120</v>
      </c>
      <c r="I743" s="223" t="s">
        <v>120</v>
      </c>
      <c r="J743" s="223" t="s">
        <v>120</v>
      </c>
      <c r="K743" s="223" t="s">
        <v>120</v>
      </c>
      <c r="L743" s="223" t="s">
        <v>120</v>
      </c>
    </row>
    <row r="744" spans="1:12" ht="17.399999999999999" x14ac:dyDescent="0.3">
      <c r="A744" s="222" t="s">
        <v>3730</v>
      </c>
      <c r="B744" s="221" t="s">
        <v>3665</v>
      </c>
      <c r="C744" s="292" t="str">
        <f>HYPERLINK("[Codebook_HIS_2013_ext_v1601.xlsx]SC_2_X","SC_2")</f>
        <v>SC_2</v>
      </c>
      <c r="D744" s="230" t="s">
        <v>1009</v>
      </c>
      <c r="E744" s="222" t="s">
        <v>683</v>
      </c>
      <c r="F744" s="223" t="s">
        <v>323</v>
      </c>
      <c r="G744" s="223" t="s">
        <v>120</v>
      </c>
      <c r="H744" s="223" t="s">
        <v>120</v>
      </c>
      <c r="I744" s="223" t="s">
        <v>120</v>
      </c>
      <c r="J744" s="223" t="s">
        <v>120</v>
      </c>
      <c r="K744" s="223" t="s">
        <v>120</v>
      </c>
      <c r="L744" s="223" t="s">
        <v>120</v>
      </c>
    </row>
    <row r="745" spans="1:12" ht="17.399999999999999" x14ac:dyDescent="0.3">
      <c r="A745" s="222" t="s">
        <v>3730</v>
      </c>
      <c r="B745" s="221" t="s">
        <v>3665</v>
      </c>
      <c r="C745" s="292" t="str">
        <f>HYPERLINK("[Codebook_HIS_2013_ext_v1601.xlsx]SC_3_X","SC_3")</f>
        <v>SC_3</v>
      </c>
      <c r="D745" s="230" t="s">
        <v>1008</v>
      </c>
      <c r="E745" s="222" t="s">
        <v>541</v>
      </c>
      <c r="F745" s="223" t="s">
        <v>323</v>
      </c>
      <c r="G745" s="223" t="s">
        <v>120</v>
      </c>
      <c r="H745" s="223" t="s">
        <v>120</v>
      </c>
      <c r="I745" s="223" t="s">
        <v>120</v>
      </c>
      <c r="J745" s="223" t="s">
        <v>120</v>
      </c>
      <c r="K745" s="223" t="s">
        <v>120</v>
      </c>
      <c r="L745" s="223" t="s">
        <v>120</v>
      </c>
    </row>
    <row r="746" spans="1:12" ht="17.399999999999999" x14ac:dyDescent="0.3">
      <c r="A746" s="222" t="s">
        <v>3730</v>
      </c>
      <c r="B746" s="221" t="s">
        <v>3665</v>
      </c>
      <c r="C746" s="292" t="str">
        <f>HYPERLINK("[Codebook_HIS_2013_ext_v1601.xlsx]SC_5_X","SC_5")</f>
        <v>SC_5</v>
      </c>
      <c r="D746" s="230" t="s">
        <v>1828</v>
      </c>
      <c r="E746" s="222" t="s">
        <v>542</v>
      </c>
      <c r="F746" s="223" t="s">
        <v>323</v>
      </c>
      <c r="G746" s="223" t="s">
        <v>120</v>
      </c>
      <c r="H746" s="223" t="s">
        <v>120</v>
      </c>
      <c r="I746" s="223" t="s">
        <v>120</v>
      </c>
      <c r="J746" s="223" t="s">
        <v>120</v>
      </c>
      <c r="K746" s="223" t="s">
        <v>120</v>
      </c>
      <c r="L746" s="223" t="s">
        <v>120</v>
      </c>
    </row>
    <row r="747" spans="1:12" ht="17.399999999999999" x14ac:dyDescent="0.3">
      <c r="A747" s="222" t="s">
        <v>3730</v>
      </c>
      <c r="B747" s="221" t="s">
        <v>3665</v>
      </c>
      <c r="C747" s="292" t="str">
        <f>HYPERLINK("[Codebook_HIS_2013_ext_v1601.xlsx]SC_6_X","SC_6")</f>
        <v>SC_6</v>
      </c>
      <c r="D747" s="230" t="s">
        <v>1829</v>
      </c>
      <c r="E747" s="222" t="s">
        <v>1010</v>
      </c>
      <c r="F747" s="223" t="s">
        <v>323</v>
      </c>
      <c r="G747" s="223" t="s">
        <v>120</v>
      </c>
      <c r="H747" s="223" t="s">
        <v>120</v>
      </c>
      <c r="I747" s="223" t="s">
        <v>120</v>
      </c>
      <c r="J747" s="223" t="s">
        <v>120</v>
      </c>
      <c r="K747" s="223" t="s">
        <v>120</v>
      </c>
      <c r="L747" s="223" t="s">
        <v>120</v>
      </c>
    </row>
    <row r="748" spans="1:12" ht="17.399999999999999" x14ac:dyDescent="0.3">
      <c r="A748" s="222" t="s">
        <v>3730</v>
      </c>
      <c r="B748" s="221" t="s">
        <v>3665</v>
      </c>
      <c r="C748" s="292" t="str">
        <f>HYPERLINK("[Codebook_HIS_2013_ext_v1601.xlsx]SC_7_X","SC_7")</f>
        <v>SC_7</v>
      </c>
      <c r="D748" s="230" t="s">
        <v>684</v>
      </c>
      <c r="E748" s="222" t="s">
        <v>543</v>
      </c>
      <c r="F748" s="223" t="s">
        <v>323</v>
      </c>
      <c r="G748" s="223"/>
      <c r="H748" s="223"/>
      <c r="I748" s="223"/>
      <c r="J748" s="223" t="s">
        <v>120</v>
      </c>
      <c r="K748" s="223" t="s">
        <v>120</v>
      </c>
      <c r="L748" s="223" t="s">
        <v>120</v>
      </c>
    </row>
    <row r="749" spans="1:12" ht="17.399999999999999" x14ac:dyDescent="0.3">
      <c r="A749" s="222" t="s">
        <v>3730</v>
      </c>
      <c r="B749" s="221" t="s">
        <v>3665</v>
      </c>
      <c r="C749" s="292" t="str">
        <f>HYPERLINK("[Codebook_HIS_2013_ext_v1601.xlsx]SC_8_X","SC_8")</f>
        <v>SC_8</v>
      </c>
      <c r="D749" s="230" t="s">
        <v>1830</v>
      </c>
      <c r="E749" s="222" t="s">
        <v>685</v>
      </c>
      <c r="F749" s="223" t="s">
        <v>323</v>
      </c>
      <c r="G749" s="223"/>
      <c r="H749" s="223"/>
      <c r="I749" s="223"/>
      <c r="J749" s="223" t="s">
        <v>120</v>
      </c>
      <c r="K749" s="223" t="s">
        <v>120</v>
      </c>
      <c r="L749" s="223" t="s">
        <v>120</v>
      </c>
    </row>
    <row r="750" spans="1:12" ht="17.399999999999999" x14ac:dyDescent="0.3">
      <c r="A750" s="222" t="s">
        <v>3730</v>
      </c>
      <c r="B750" s="221" t="s">
        <v>3665</v>
      </c>
      <c r="C750" s="292" t="str">
        <f>HYPERLINK("[Codebook_HIS_2013_ext_v1601.xlsx]SC_9_X","SC_9")</f>
        <v>SC_9</v>
      </c>
      <c r="D750" s="230" t="s">
        <v>684</v>
      </c>
      <c r="E750" s="222" t="s">
        <v>544</v>
      </c>
      <c r="F750" s="223" t="s">
        <v>323</v>
      </c>
      <c r="G750" s="223"/>
      <c r="H750" s="223"/>
      <c r="I750" s="223"/>
      <c r="J750" s="223" t="s">
        <v>120</v>
      </c>
      <c r="K750" s="223" t="s">
        <v>120</v>
      </c>
      <c r="L750" s="223" t="s">
        <v>120</v>
      </c>
    </row>
    <row r="751" spans="1:12" ht="17.399999999999999" x14ac:dyDescent="0.3">
      <c r="A751" s="222" t="s">
        <v>3730</v>
      </c>
      <c r="B751" s="221" t="s">
        <v>3665</v>
      </c>
      <c r="C751" s="292" t="str">
        <f>HYPERLINK("[Codebook_HIS_2013_ext_v1601.xlsx]SC_10_X","SC_10")</f>
        <v>SC_10</v>
      </c>
      <c r="D751" s="230" t="s">
        <v>682</v>
      </c>
      <c r="E751" s="222" t="s">
        <v>1012</v>
      </c>
      <c r="F751" s="223" t="s">
        <v>323</v>
      </c>
      <c r="G751" s="223"/>
      <c r="H751" s="223"/>
      <c r="I751" s="223"/>
      <c r="J751" s="223"/>
      <c r="K751" s="223" t="s">
        <v>120</v>
      </c>
      <c r="L751" s="223" t="s">
        <v>120</v>
      </c>
    </row>
    <row r="752" spans="1:12" ht="17.399999999999999" x14ac:dyDescent="0.3">
      <c r="A752" s="222" t="s">
        <v>3730</v>
      </c>
      <c r="B752" s="221" t="s">
        <v>3665</v>
      </c>
      <c r="C752" s="292" t="str">
        <f>HYPERLINK("[Codebook_HIS_2013_ext_v1601.xlsx]SC_11_X","SC_11")</f>
        <v>SC_11</v>
      </c>
      <c r="D752" s="230" t="s">
        <v>1011</v>
      </c>
      <c r="E752" s="222" t="s">
        <v>1013</v>
      </c>
      <c r="F752" s="223" t="s">
        <v>323</v>
      </c>
      <c r="G752" s="223"/>
      <c r="H752" s="223"/>
      <c r="I752" s="223"/>
      <c r="J752" s="223"/>
      <c r="K752" s="223" t="s">
        <v>120</v>
      </c>
      <c r="L752" s="223" t="s">
        <v>120</v>
      </c>
    </row>
    <row r="753" spans="1:12" ht="17.399999999999999" x14ac:dyDescent="0.3">
      <c r="A753" s="222" t="s">
        <v>3730</v>
      </c>
      <c r="B753" s="221" t="s">
        <v>3665</v>
      </c>
      <c r="C753" s="292" t="str">
        <f>HYPERLINK("[Codebook_HIS_2013_ext_v1601.xlsx]SC01_X","SC01")</f>
        <v>SC01</v>
      </c>
      <c r="D753" s="230" t="s">
        <v>259</v>
      </c>
      <c r="E753" s="222" t="s">
        <v>686</v>
      </c>
      <c r="F753" s="223" t="s">
        <v>323</v>
      </c>
      <c r="G753" s="223"/>
      <c r="H753" s="223"/>
      <c r="I753" s="223"/>
      <c r="J753" s="223" t="s">
        <v>120</v>
      </c>
      <c r="K753" s="223" t="s">
        <v>120</v>
      </c>
      <c r="L753" s="223" t="s">
        <v>120</v>
      </c>
    </row>
    <row r="754" spans="1:12" ht="17.399999999999999" x14ac:dyDescent="0.3">
      <c r="A754" s="222" t="s">
        <v>3730</v>
      </c>
      <c r="B754" s="221" t="s">
        <v>3665</v>
      </c>
      <c r="C754" s="292" t="str">
        <f>HYPERLINK("[Codebook_HIS_2013_ext_v1601.xlsx]SC02_X","SC02")</f>
        <v>SC02</v>
      </c>
      <c r="D754" s="230" t="s">
        <v>595</v>
      </c>
      <c r="E754" s="222" t="s">
        <v>687</v>
      </c>
      <c r="F754" s="223" t="s">
        <v>323</v>
      </c>
      <c r="G754" s="223"/>
      <c r="H754" s="223"/>
      <c r="I754" s="223"/>
      <c r="J754" s="223" t="s">
        <v>120</v>
      </c>
      <c r="K754" s="223" t="s">
        <v>120</v>
      </c>
      <c r="L754" s="223" t="s">
        <v>120</v>
      </c>
    </row>
    <row r="755" spans="1:12" ht="17.399999999999999" x14ac:dyDescent="0.3">
      <c r="A755" s="222" t="s">
        <v>3730</v>
      </c>
      <c r="B755" s="221" t="s">
        <v>3665</v>
      </c>
      <c r="C755" s="292" t="str">
        <f>HYPERLINK("[Codebook_HIS_2013_ext_v1601.xlsx]SC03_X","SC03")</f>
        <v>SC03</v>
      </c>
      <c r="D755" s="230" t="s">
        <v>596</v>
      </c>
      <c r="E755" s="222" t="s">
        <v>1005</v>
      </c>
      <c r="F755" s="223" t="s">
        <v>323</v>
      </c>
      <c r="G755" s="223"/>
      <c r="H755" s="223"/>
      <c r="I755" s="223"/>
      <c r="J755" s="223"/>
      <c r="K755" s="223" t="s">
        <v>120</v>
      </c>
      <c r="L755" s="223" t="s">
        <v>120</v>
      </c>
    </row>
    <row r="756" spans="1:12" ht="17.399999999999999" x14ac:dyDescent="0.3">
      <c r="A756" s="222" t="s">
        <v>3730</v>
      </c>
      <c r="B756" s="221" t="s">
        <v>3665</v>
      </c>
      <c r="C756" s="292" t="str">
        <f>HYPERLINK("[Codebook_HIS_2013_ext_v1601.xlsx]SC04_X","SC04")</f>
        <v>SC04</v>
      </c>
      <c r="D756" s="230" t="s">
        <v>597</v>
      </c>
      <c r="E756" s="222" t="s">
        <v>1006</v>
      </c>
      <c r="F756" s="223" t="s">
        <v>323</v>
      </c>
      <c r="G756" s="223"/>
      <c r="H756" s="223"/>
      <c r="I756" s="223"/>
      <c r="J756" s="223"/>
      <c r="K756" s="223" t="s">
        <v>120</v>
      </c>
      <c r="L756" s="223" t="s">
        <v>120</v>
      </c>
    </row>
    <row r="757" spans="1:12" ht="17.399999999999999" x14ac:dyDescent="0.3">
      <c r="A757" s="222" t="s">
        <v>3730</v>
      </c>
      <c r="B757" s="221" t="s">
        <v>3665</v>
      </c>
      <c r="C757" s="292" t="str">
        <f>HYPERLINK("[Codebook_HIS_2013_ext_v1601.xlsx]SC05_X","SC05")</f>
        <v>SC05</v>
      </c>
      <c r="D757" s="230" t="s">
        <v>598</v>
      </c>
      <c r="E757" s="222" t="s">
        <v>688</v>
      </c>
      <c r="F757" s="223" t="s">
        <v>323</v>
      </c>
      <c r="G757" s="223" t="s">
        <v>120</v>
      </c>
      <c r="H757" s="223" t="s">
        <v>120</v>
      </c>
      <c r="I757" s="223" t="s">
        <v>120</v>
      </c>
      <c r="J757" s="223" t="s">
        <v>120</v>
      </c>
      <c r="K757" s="223" t="s">
        <v>120</v>
      </c>
      <c r="L757" s="223" t="s">
        <v>120</v>
      </c>
    </row>
    <row r="758" spans="1:12" ht="17.399999999999999" x14ac:dyDescent="0.3">
      <c r="A758" s="222" t="s">
        <v>3730</v>
      </c>
      <c r="B758" s="221" t="s">
        <v>3665</v>
      </c>
      <c r="C758" s="292" t="str">
        <f>HYPERLINK("[Codebook_HIS_2013_ext_v1601.xlsx]SC06_X","SC06")</f>
        <v>SC06</v>
      </c>
      <c r="D758" s="230" t="s">
        <v>690</v>
      </c>
      <c r="E758" s="222" t="s">
        <v>689</v>
      </c>
      <c r="F758" s="223" t="s">
        <v>323</v>
      </c>
      <c r="G758" s="223" t="s">
        <v>120</v>
      </c>
      <c r="H758" s="223" t="s">
        <v>120</v>
      </c>
      <c r="I758" s="223" t="s">
        <v>120</v>
      </c>
      <c r="J758" s="223" t="s">
        <v>120</v>
      </c>
      <c r="K758" s="223" t="s">
        <v>120</v>
      </c>
      <c r="L758" s="223" t="s">
        <v>120</v>
      </c>
    </row>
    <row r="759" spans="1:12" ht="17.399999999999999" x14ac:dyDescent="0.3">
      <c r="A759" s="222" t="s">
        <v>3730</v>
      </c>
      <c r="B759" s="221" t="s">
        <v>3665</v>
      </c>
      <c r="C759" s="292" t="str">
        <f>HYPERLINK("[Codebook_HIS_2013_ext_v1601.xlsx]SC12_X","SC07")</f>
        <v>SC07</v>
      </c>
      <c r="D759" s="230" t="s">
        <v>1831</v>
      </c>
      <c r="E759" s="222" t="s">
        <v>518</v>
      </c>
      <c r="F759" s="223" t="s">
        <v>323</v>
      </c>
      <c r="G759" s="223" t="s">
        <v>120</v>
      </c>
      <c r="H759" s="223" t="s">
        <v>120</v>
      </c>
      <c r="I759" s="223" t="s">
        <v>120</v>
      </c>
      <c r="J759" s="223" t="s">
        <v>120</v>
      </c>
      <c r="K759" s="223" t="s">
        <v>120</v>
      </c>
      <c r="L759" s="223" t="s">
        <v>120</v>
      </c>
    </row>
    <row r="760" spans="1:12" ht="17.399999999999999" x14ac:dyDescent="0.3">
      <c r="A760" s="222" t="s">
        <v>3730</v>
      </c>
      <c r="B760" s="221" t="s">
        <v>3665</v>
      </c>
      <c r="C760" s="292" t="str">
        <f>HYPERLINK("[Codebook_HIS_2013_ext_v1601.xlsx]SC13_X","SC08")</f>
        <v>SC08</v>
      </c>
      <c r="D760" s="230" t="s">
        <v>1832</v>
      </c>
      <c r="E760" s="222" t="s">
        <v>519</v>
      </c>
      <c r="F760" s="223" t="s">
        <v>323</v>
      </c>
      <c r="G760" s="223" t="s">
        <v>120</v>
      </c>
      <c r="H760" s="223" t="s">
        <v>120</v>
      </c>
      <c r="I760" s="223" t="s">
        <v>120</v>
      </c>
      <c r="J760" s="223" t="s">
        <v>120</v>
      </c>
      <c r="K760" s="223" t="s">
        <v>120</v>
      </c>
      <c r="L760" s="223" t="s">
        <v>120</v>
      </c>
    </row>
    <row r="761" spans="1:12" ht="17.399999999999999" x14ac:dyDescent="0.3">
      <c r="A761" s="222" t="s">
        <v>3730</v>
      </c>
      <c r="B761" s="221" t="s">
        <v>3666</v>
      </c>
      <c r="C761" s="292" t="str">
        <f>HYPERLINK("[Codebook_HIS_2013_ext_v1601.xlsx]VA_1_X","VA_1")</f>
        <v>VA_1</v>
      </c>
      <c r="D761" s="230" t="s">
        <v>1142</v>
      </c>
      <c r="E761" s="222" t="s">
        <v>1</v>
      </c>
      <c r="F761" s="223" t="s">
        <v>323</v>
      </c>
      <c r="G761" s="223" t="s">
        <v>120</v>
      </c>
      <c r="H761" s="223" t="s">
        <v>120</v>
      </c>
      <c r="I761" s="223" t="s">
        <v>120</v>
      </c>
      <c r="J761" s="223" t="s">
        <v>120</v>
      </c>
      <c r="K761" s="220" t="s">
        <v>120</v>
      </c>
      <c r="L761" s="223" t="s">
        <v>120</v>
      </c>
    </row>
    <row r="762" spans="1:12" ht="17.399999999999999" x14ac:dyDescent="0.3">
      <c r="A762" s="222" t="s">
        <v>3730</v>
      </c>
      <c r="B762" s="221" t="s">
        <v>3666</v>
      </c>
      <c r="C762" s="292" t="str">
        <f>HYPERLINK("[Codebook_HIS_2013_ext_v1601.xlsx]VA_2_X","VA_2")</f>
        <v>VA_2</v>
      </c>
      <c r="D762" s="230" t="s">
        <v>1143</v>
      </c>
      <c r="E762" s="222" t="s">
        <v>46</v>
      </c>
      <c r="F762" s="223" t="s">
        <v>323</v>
      </c>
      <c r="G762" s="223" t="s">
        <v>120</v>
      </c>
      <c r="H762" s="223" t="s">
        <v>120</v>
      </c>
      <c r="I762" s="223" t="s">
        <v>120</v>
      </c>
      <c r="J762" s="223" t="s">
        <v>120</v>
      </c>
      <c r="K762" s="220" t="s">
        <v>120</v>
      </c>
      <c r="L762" s="223" t="s">
        <v>120</v>
      </c>
    </row>
    <row r="763" spans="1:12" ht="17.399999999999999" x14ac:dyDescent="0.3">
      <c r="A763" s="222" t="s">
        <v>3730</v>
      </c>
      <c r="B763" s="221" t="s">
        <v>3666</v>
      </c>
      <c r="C763" s="292" t="str">
        <f>HYPERLINK("[Codebook_HIS_2013_ext_v1601.xlsx]VA_3_X","VA_3")</f>
        <v>VA_3</v>
      </c>
      <c r="D763" s="230" t="s">
        <v>1143</v>
      </c>
      <c r="E763" s="222" t="s">
        <v>47</v>
      </c>
      <c r="F763" s="223" t="s">
        <v>323</v>
      </c>
      <c r="G763" s="223" t="s">
        <v>120</v>
      </c>
      <c r="H763" s="223" t="s">
        <v>120</v>
      </c>
      <c r="I763" s="223" t="s">
        <v>120</v>
      </c>
      <c r="J763" s="223" t="s">
        <v>120</v>
      </c>
      <c r="K763" s="220" t="s">
        <v>120</v>
      </c>
      <c r="L763" s="223" t="s">
        <v>120</v>
      </c>
    </row>
    <row r="764" spans="1:12" ht="17.399999999999999" x14ac:dyDescent="0.3">
      <c r="A764" s="222" t="s">
        <v>3730</v>
      </c>
      <c r="B764" s="221" t="s">
        <v>3666</v>
      </c>
      <c r="C764" s="292" t="str">
        <f>HYPERLINK("[Codebook_HIS_2013_ext_v1601.xlsx]VA_4_X","VA_4")</f>
        <v>VA_4</v>
      </c>
      <c r="D764" s="230" t="s">
        <v>44</v>
      </c>
      <c r="E764" s="222" t="s">
        <v>70</v>
      </c>
      <c r="F764" s="223" t="s">
        <v>323</v>
      </c>
      <c r="G764" s="223"/>
      <c r="H764" s="223"/>
      <c r="I764" s="223" t="s">
        <v>120</v>
      </c>
      <c r="J764" s="223" t="s">
        <v>120</v>
      </c>
      <c r="K764" s="220" t="s">
        <v>120</v>
      </c>
      <c r="L764" s="223" t="s">
        <v>120</v>
      </c>
    </row>
    <row r="765" spans="1:12" ht="17.399999999999999" x14ac:dyDescent="0.3">
      <c r="A765" s="222" t="s">
        <v>3730</v>
      </c>
      <c r="B765" s="221" t="s">
        <v>3666</v>
      </c>
      <c r="C765" s="292" t="str">
        <f>HYPERLINK("[Codebook_HIS_2013_ext_v1601.xlsx]VA_5_X","VA_5")</f>
        <v>VA_5</v>
      </c>
      <c r="D765" s="230" t="s">
        <v>1144</v>
      </c>
      <c r="E765" s="222" t="s">
        <v>71</v>
      </c>
      <c r="F765" s="223" t="s">
        <v>323</v>
      </c>
      <c r="G765" s="223"/>
      <c r="H765" s="223"/>
      <c r="I765" s="223" t="s">
        <v>120</v>
      </c>
      <c r="J765" s="223" t="s">
        <v>120</v>
      </c>
      <c r="K765" s="220" t="s">
        <v>120</v>
      </c>
      <c r="L765" s="223" t="s">
        <v>120</v>
      </c>
    </row>
    <row r="766" spans="1:12" ht="17.399999999999999" x14ac:dyDescent="0.3">
      <c r="A766" s="222" t="s">
        <v>3730</v>
      </c>
      <c r="B766" s="221" t="s">
        <v>3666</v>
      </c>
      <c r="C766" s="292" t="str">
        <f>HYPERLINK("[Codebook_HIS_2013_ext_v1601.xlsx]VA01_X","VA01")</f>
        <v>VA01</v>
      </c>
      <c r="D766" s="221" t="s">
        <v>526</v>
      </c>
      <c r="E766" s="222" t="s">
        <v>48</v>
      </c>
      <c r="F766" s="223" t="s">
        <v>323</v>
      </c>
      <c r="G766" s="223" t="s">
        <v>120</v>
      </c>
      <c r="H766" s="223" t="s">
        <v>120</v>
      </c>
      <c r="I766" s="223" t="s">
        <v>120</v>
      </c>
      <c r="J766" s="223" t="s">
        <v>120</v>
      </c>
      <c r="K766" s="220" t="s">
        <v>120</v>
      </c>
      <c r="L766" s="223" t="s">
        <v>120</v>
      </c>
    </row>
    <row r="767" spans="1:12" ht="17.399999999999999" x14ac:dyDescent="0.3">
      <c r="A767" s="222" t="s">
        <v>3730</v>
      </c>
      <c r="B767" s="221" t="s">
        <v>3666</v>
      </c>
      <c r="C767" s="292" t="str">
        <f>HYPERLINK("[Codebook_HIS_2013_ext_v1601.xlsx]VA01_1_X","VA01_1")</f>
        <v>VA01_1</v>
      </c>
      <c r="D767" s="230" t="s">
        <v>526</v>
      </c>
      <c r="E767" s="222" t="s">
        <v>0</v>
      </c>
      <c r="F767" s="223" t="s">
        <v>323</v>
      </c>
      <c r="G767" s="223" t="s">
        <v>120</v>
      </c>
      <c r="H767" s="223" t="s">
        <v>120</v>
      </c>
      <c r="I767" s="223" t="s">
        <v>120</v>
      </c>
      <c r="J767" s="223" t="s">
        <v>120</v>
      </c>
      <c r="K767" s="220"/>
      <c r="L767" s="223" t="s">
        <v>120</v>
      </c>
    </row>
    <row r="768" spans="1:12" ht="17.399999999999999" x14ac:dyDescent="0.3">
      <c r="A768" s="222" t="s">
        <v>3730</v>
      </c>
      <c r="B768" s="221" t="s">
        <v>3666</v>
      </c>
      <c r="C768" s="292" t="str">
        <f>HYPERLINK("[Codebook_HIS_2013_ext_v1601.xlsx]VA01_2_X","VA01_2")</f>
        <v>VA01_2</v>
      </c>
      <c r="D768" s="230" t="s">
        <v>1141</v>
      </c>
      <c r="E768" s="222" t="s">
        <v>45</v>
      </c>
      <c r="F768" s="223" t="s">
        <v>323</v>
      </c>
      <c r="G768" s="223" t="s">
        <v>120</v>
      </c>
      <c r="H768" s="223" t="s">
        <v>120</v>
      </c>
      <c r="I768" s="223" t="s">
        <v>120</v>
      </c>
      <c r="J768" s="223" t="s">
        <v>120</v>
      </c>
      <c r="K768" s="220"/>
      <c r="L768" s="223" t="s">
        <v>120</v>
      </c>
    </row>
    <row r="769" spans="1:12" ht="17.399999999999999" x14ac:dyDescent="0.3">
      <c r="A769" s="222" t="s">
        <v>3730</v>
      </c>
      <c r="B769" s="221" t="s">
        <v>3666</v>
      </c>
      <c r="C769" s="292" t="str">
        <f>HYPERLINK("[Codebook_HIS_2013_ext_v1601.xlsx]VA02month_X","VA02month")</f>
        <v>VA02month</v>
      </c>
      <c r="D769" s="221" t="s">
        <v>1126</v>
      </c>
      <c r="E769" s="222" t="s">
        <v>49</v>
      </c>
      <c r="F769" s="223" t="s">
        <v>323</v>
      </c>
      <c r="G769" s="223" t="s">
        <v>120</v>
      </c>
      <c r="H769" s="223" t="s">
        <v>120</v>
      </c>
      <c r="I769" s="223" t="s">
        <v>120</v>
      </c>
      <c r="J769" s="223" t="s">
        <v>120</v>
      </c>
      <c r="K769" s="220" t="s">
        <v>120</v>
      </c>
      <c r="L769" s="223" t="s">
        <v>120</v>
      </c>
    </row>
    <row r="770" spans="1:12" ht="17.399999999999999" x14ac:dyDescent="0.3">
      <c r="A770" s="222" t="s">
        <v>3730</v>
      </c>
      <c r="B770" s="221" t="s">
        <v>3666</v>
      </c>
      <c r="C770" s="292" t="str">
        <f>HYPERLINK("[Codebook_HIS_2013_ext_v1601.xlsx]VA02year_X","VA02year")</f>
        <v>VA02year</v>
      </c>
      <c r="D770" s="221" t="s">
        <v>1127</v>
      </c>
      <c r="E770" s="222" t="s">
        <v>50</v>
      </c>
      <c r="F770" s="223" t="s">
        <v>323</v>
      </c>
      <c r="G770" s="223" t="s">
        <v>120</v>
      </c>
      <c r="H770" s="223" t="s">
        <v>120</v>
      </c>
      <c r="I770" s="223" t="s">
        <v>120</v>
      </c>
      <c r="J770" s="223" t="s">
        <v>120</v>
      </c>
      <c r="K770" s="220" t="s">
        <v>120</v>
      </c>
      <c r="L770" s="223" t="s">
        <v>120</v>
      </c>
    </row>
    <row r="771" spans="1:12" ht="17.399999999999999" x14ac:dyDescent="0.3">
      <c r="A771" s="222" t="s">
        <v>3730</v>
      </c>
      <c r="B771" s="221" t="s">
        <v>3666</v>
      </c>
      <c r="C771" s="292" t="str">
        <f>HYPERLINK("[Codebook_HIS_2013_ext_v1601.xlsx]VA03_X","VA03")</f>
        <v>VA03</v>
      </c>
      <c r="D771" s="221" t="s">
        <v>527</v>
      </c>
      <c r="E771" s="222" t="s">
        <v>51</v>
      </c>
      <c r="F771" s="223" t="s">
        <v>323</v>
      </c>
      <c r="G771" s="223"/>
      <c r="H771" s="223"/>
      <c r="I771" s="223" t="s">
        <v>120</v>
      </c>
      <c r="J771" s="223" t="s">
        <v>120</v>
      </c>
      <c r="K771" s="220" t="s">
        <v>120</v>
      </c>
      <c r="L771" s="223" t="s">
        <v>120</v>
      </c>
    </row>
    <row r="772" spans="1:12" ht="17.399999999999999" x14ac:dyDescent="0.3">
      <c r="A772" s="222" t="s">
        <v>3730</v>
      </c>
      <c r="B772" s="221" t="s">
        <v>3666</v>
      </c>
      <c r="C772" s="292" t="str">
        <f>HYPERLINK("[Codebook_HIS_2013_ext_v1601.xlsx]VA04_X","VA04")</f>
        <v>VA04</v>
      </c>
      <c r="D772" s="221" t="s">
        <v>528</v>
      </c>
      <c r="E772" s="222" t="s">
        <v>52</v>
      </c>
      <c r="F772" s="223" t="s">
        <v>323</v>
      </c>
      <c r="G772" s="223"/>
      <c r="H772" s="223"/>
      <c r="I772" s="223" t="s">
        <v>120</v>
      </c>
      <c r="J772" s="223" t="s">
        <v>120</v>
      </c>
      <c r="K772" s="220" t="s">
        <v>120</v>
      </c>
      <c r="L772" s="223" t="s">
        <v>120</v>
      </c>
    </row>
    <row r="773" spans="1:12" ht="17.399999999999999" x14ac:dyDescent="0.3">
      <c r="A773" s="222" t="s">
        <v>3730</v>
      </c>
      <c r="B773" s="221" t="s">
        <v>3666</v>
      </c>
      <c r="C773" s="292" t="str">
        <f>HYPERLINK("[Codebook_HIS_2013_ext_v1601.xlsx]VA05_X","VA05")</f>
        <v>VA05</v>
      </c>
      <c r="D773" s="221" t="s">
        <v>529</v>
      </c>
      <c r="E773" s="222" t="s">
        <v>1128</v>
      </c>
      <c r="F773" s="223" t="s">
        <v>323</v>
      </c>
      <c r="G773" s="223"/>
      <c r="H773" s="223"/>
      <c r="I773" s="223"/>
      <c r="J773" s="223"/>
      <c r="K773" s="220" t="s">
        <v>120</v>
      </c>
      <c r="L773" s="223" t="s">
        <v>120</v>
      </c>
    </row>
    <row r="774" spans="1:12" ht="17.399999999999999" x14ac:dyDescent="0.3">
      <c r="A774" s="222" t="s">
        <v>3730</v>
      </c>
      <c r="B774" s="221" t="s">
        <v>3666</v>
      </c>
      <c r="C774" s="292" t="str">
        <f>HYPERLINK("[Codebook_HIS_2013_ext_v1601.xlsx]VA05_1_X","VA05_1")</f>
        <v>VA05_1</v>
      </c>
      <c r="D774" s="221" t="s">
        <v>529</v>
      </c>
      <c r="E774" s="222" t="s">
        <v>1128</v>
      </c>
      <c r="F774" s="223" t="s">
        <v>323</v>
      </c>
      <c r="G774" s="223"/>
      <c r="H774" s="223"/>
      <c r="I774" s="223"/>
      <c r="J774" s="223"/>
      <c r="K774" s="220" t="s">
        <v>120</v>
      </c>
      <c r="L774" s="223" t="s">
        <v>120</v>
      </c>
    </row>
    <row r="775" spans="1:12" ht="17.399999999999999" x14ac:dyDescent="0.3">
      <c r="A775" s="222" t="s">
        <v>3730</v>
      </c>
      <c r="B775" s="221" t="s">
        <v>3666</v>
      </c>
      <c r="C775" s="292" t="str">
        <f>HYPERLINK("[Codebook_HIS_2013_ext_v1601.xlsx]VA06_X","VA06")</f>
        <v>VA06</v>
      </c>
      <c r="D775" s="221" t="s">
        <v>260</v>
      </c>
      <c r="E775" s="222" t="s">
        <v>1129</v>
      </c>
      <c r="F775" s="223" t="s">
        <v>323</v>
      </c>
      <c r="G775" s="223"/>
      <c r="H775" s="223"/>
      <c r="I775" s="223"/>
      <c r="J775" s="223"/>
      <c r="K775" s="220" t="s">
        <v>120</v>
      </c>
      <c r="L775" s="223" t="s">
        <v>120</v>
      </c>
    </row>
    <row r="776" spans="1:12" ht="17.399999999999999" x14ac:dyDescent="0.3">
      <c r="A776" s="222" t="s">
        <v>3730</v>
      </c>
      <c r="B776" s="221" t="s">
        <v>3667</v>
      </c>
      <c r="C776" s="292" t="str">
        <f>HYPERLINK("[Codebook_HIS_2013_ext_v1601.xlsx]PR_1_X","PR_1")</f>
        <v>PR_1</v>
      </c>
      <c r="D776" s="221" t="s">
        <v>253</v>
      </c>
      <c r="E776" s="222" t="s">
        <v>840</v>
      </c>
      <c r="F776" s="223" t="s">
        <v>323</v>
      </c>
      <c r="G776" s="223"/>
      <c r="H776" s="223"/>
      <c r="I776" s="223"/>
      <c r="J776" s="223"/>
      <c r="K776" s="223" t="s">
        <v>120</v>
      </c>
      <c r="L776" s="223" t="s">
        <v>120</v>
      </c>
    </row>
    <row r="777" spans="1:12" ht="17.399999999999999" x14ac:dyDescent="0.3">
      <c r="A777" s="222" t="s">
        <v>3730</v>
      </c>
      <c r="B777" s="221" t="s">
        <v>3667</v>
      </c>
      <c r="C777" s="292" t="str">
        <f>HYPERLINK("[Codebook_HIS_2013_ext_v1601.xlsx]PR_2_X","PR_2")</f>
        <v>PR_2</v>
      </c>
      <c r="D777" s="221" t="s">
        <v>253</v>
      </c>
      <c r="E777" s="222" t="s">
        <v>843</v>
      </c>
      <c r="F777" s="223" t="s">
        <v>323</v>
      </c>
      <c r="G777" s="223"/>
      <c r="H777" s="223"/>
      <c r="I777" s="223"/>
      <c r="J777" s="223"/>
      <c r="K777" s="223" t="s">
        <v>120</v>
      </c>
      <c r="L777" s="223" t="s">
        <v>120</v>
      </c>
    </row>
    <row r="778" spans="1:12" ht="17.399999999999999" x14ac:dyDescent="0.3">
      <c r="A778" s="222" t="s">
        <v>3730</v>
      </c>
      <c r="B778" s="221" t="s">
        <v>3667</v>
      </c>
      <c r="C778" s="292" t="str">
        <f>HYPERLINK("[Codebook_HIS_2013_ext_v1601.xlsx]PR_3_X","PR_3")</f>
        <v>PR_3</v>
      </c>
      <c r="D778" s="221" t="s">
        <v>846</v>
      </c>
      <c r="E778" s="222" t="s">
        <v>841</v>
      </c>
      <c r="F778" s="223" t="s">
        <v>323</v>
      </c>
      <c r="G778" s="223"/>
      <c r="H778" s="223"/>
      <c r="I778" s="223"/>
      <c r="J778" s="223"/>
      <c r="K778" s="223" t="s">
        <v>120</v>
      </c>
      <c r="L778" s="223" t="s">
        <v>120</v>
      </c>
    </row>
    <row r="779" spans="1:12" ht="17.399999999999999" x14ac:dyDescent="0.3">
      <c r="A779" s="222" t="s">
        <v>3730</v>
      </c>
      <c r="B779" s="221" t="s">
        <v>3667</v>
      </c>
      <c r="C779" s="292" t="str">
        <f>HYPERLINK("[Codebook_HIS_2013_ext_v1601.xlsx]PR_4_X","PR_4")</f>
        <v>PR_4</v>
      </c>
      <c r="D779" s="221" t="s">
        <v>846</v>
      </c>
      <c r="E779" s="222" t="s">
        <v>844</v>
      </c>
      <c r="F779" s="223" t="s">
        <v>323</v>
      </c>
      <c r="G779" s="223"/>
      <c r="H779" s="223"/>
      <c r="I779" s="223"/>
      <c r="J779" s="223"/>
      <c r="K779" s="223" t="s">
        <v>120</v>
      </c>
      <c r="L779" s="223" t="s">
        <v>120</v>
      </c>
    </row>
    <row r="780" spans="1:12" ht="17.399999999999999" x14ac:dyDescent="0.3">
      <c r="A780" s="222" t="s">
        <v>3730</v>
      </c>
      <c r="B780" s="221" t="s">
        <v>3667</v>
      </c>
      <c r="C780" s="292" t="str">
        <f>HYPERLINK("[Codebook_HIS_2013_ext_v1601.xlsx]PR_5_X","PR_5")</f>
        <v>PR_5</v>
      </c>
      <c r="D780" s="221" t="s">
        <v>254</v>
      </c>
      <c r="E780" s="222" t="s">
        <v>842</v>
      </c>
      <c r="F780" s="223" t="s">
        <v>323</v>
      </c>
      <c r="G780" s="223"/>
      <c r="H780" s="223"/>
      <c r="I780" s="223"/>
      <c r="J780" s="223"/>
      <c r="K780" s="223" t="s">
        <v>120</v>
      </c>
      <c r="L780" s="223" t="s">
        <v>120</v>
      </c>
    </row>
    <row r="781" spans="1:12" ht="17.399999999999999" x14ac:dyDescent="0.3">
      <c r="A781" s="222" t="s">
        <v>3730</v>
      </c>
      <c r="B781" s="221" t="s">
        <v>3667</v>
      </c>
      <c r="C781" s="292" t="str">
        <f>HYPERLINK("[Codebook_HIS_2013_ext_v1601.xlsx]PR_6_X","PR_6")</f>
        <v>PR_6</v>
      </c>
      <c r="D781" s="221" t="s">
        <v>254</v>
      </c>
      <c r="E781" s="222" t="s">
        <v>845</v>
      </c>
      <c r="F781" s="223" t="s">
        <v>323</v>
      </c>
      <c r="G781" s="223"/>
      <c r="H781" s="223"/>
      <c r="I781" s="223"/>
      <c r="J781" s="223"/>
      <c r="K781" s="223" t="s">
        <v>120</v>
      </c>
      <c r="L781" s="223" t="s">
        <v>120</v>
      </c>
    </row>
    <row r="782" spans="1:12" ht="17.399999999999999" x14ac:dyDescent="0.3">
      <c r="A782" s="222" t="s">
        <v>3730</v>
      </c>
      <c r="B782" s="221" t="s">
        <v>3667</v>
      </c>
      <c r="C782" s="292" t="str">
        <f>HYPERLINK("[Codebook_HIS_2013_ext_v1601.xlsx]PR01_X","PR01")</f>
        <v>PR01</v>
      </c>
      <c r="D782" s="221" t="s">
        <v>590</v>
      </c>
      <c r="E782" s="222" t="s">
        <v>835</v>
      </c>
      <c r="F782" s="223" t="s">
        <v>323</v>
      </c>
      <c r="G782" s="223"/>
      <c r="H782" s="223"/>
      <c r="I782" s="223"/>
      <c r="J782" s="223"/>
      <c r="K782" s="223" t="s">
        <v>120</v>
      </c>
      <c r="L782" s="223" t="s">
        <v>120</v>
      </c>
    </row>
    <row r="783" spans="1:12" ht="17.399999999999999" x14ac:dyDescent="0.3">
      <c r="A783" s="222" t="s">
        <v>3730</v>
      </c>
      <c r="B783" s="221" t="s">
        <v>3667</v>
      </c>
      <c r="C783" s="292" t="str">
        <f>HYPERLINK("[Codebook_HIS_2013_ext_v1601.xlsx]PR02_X","PR02")</f>
        <v>PR02</v>
      </c>
      <c r="D783" s="221" t="s">
        <v>591</v>
      </c>
      <c r="E783" s="222" t="s">
        <v>836</v>
      </c>
      <c r="F783" s="223" t="s">
        <v>323</v>
      </c>
      <c r="G783" s="223"/>
      <c r="H783" s="223"/>
      <c r="I783" s="223"/>
      <c r="J783" s="223"/>
      <c r="K783" s="223" t="s">
        <v>120</v>
      </c>
      <c r="L783" s="223" t="s">
        <v>120</v>
      </c>
    </row>
    <row r="784" spans="1:12" ht="17.399999999999999" x14ac:dyDescent="0.3">
      <c r="A784" s="222" t="s">
        <v>3730</v>
      </c>
      <c r="B784" s="221" t="s">
        <v>3667</v>
      </c>
      <c r="C784" s="292" t="str">
        <f>HYPERLINK("[Codebook_HIS_2013_ext_v1601.xlsx]PR03_X","PR03")</f>
        <v>PR03</v>
      </c>
      <c r="D784" s="221" t="s">
        <v>592</v>
      </c>
      <c r="E784" s="222" t="s">
        <v>838</v>
      </c>
      <c r="F784" s="223" t="s">
        <v>323</v>
      </c>
      <c r="G784" s="223"/>
      <c r="H784" s="223"/>
      <c r="I784" s="223"/>
      <c r="J784" s="223"/>
      <c r="K784" s="223" t="s">
        <v>120</v>
      </c>
      <c r="L784" s="223" t="s">
        <v>120</v>
      </c>
    </row>
    <row r="785" spans="1:12" ht="17.399999999999999" x14ac:dyDescent="0.3">
      <c r="A785" s="222" t="s">
        <v>3730</v>
      </c>
      <c r="B785" s="221" t="s">
        <v>3667</v>
      </c>
      <c r="C785" s="292" t="str">
        <f>HYPERLINK("[Codebook_HIS_2013_ext_v1601.xlsx]PR04_X","PR04")</f>
        <v>PR04</v>
      </c>
      <c r="D785" s="221" t="s">
        <v>416</v>
      </c>
      <c r="E785" s="222" t="s">
        <v>837</v>
      </c>
      <c r="F785" s="223" t="s">
        <v>323</v>
      </c>
      <c r="G785" s="223"/>
      <c r="H785" s="223"/>
      <c r="I785" s="223"/>
      <c r="J785" s="223"/>
      <c r="K785" s="223" t="s">
        <v>120</v>
      </c>
      <c r="L785" s="223" t="s">
        <v>120</v>
      </c>
    </row>
    <row r="786" spans="1:12" ht="17.399999999999999" x14ac:dyDescent="0.3">
      <c r="A786" s="222" t="s">
        <v>3730</v>
      </c>
      <c r="B786" s="221" t="s">
        <v>3667</v>
      </c>
      <c r="C786" s="292" t="str">
        <f>HYPERLINK("[Codebook_HIS_2013_ext_v1601.xlsx]PR05_X","PR05")</f>
        <v>PR05</v>
      </c>
      <c r="D786" s="221" t="s">
        <v>593</v>
      </c>
      <c r="E786" s="222" t="s">
        <v>839</v>
      </c>
      <c r="F786" s="223" t="s">
        <v>323</v>
      </c>
      <c r="G786" s="223"/>
      <c r="H786" s="223"/>
      <c r="I786" s="223"/>
      <c r="J786" s="223"/>
      <c r="K786" s="223" t="s">
        <v>120</v>
      </c>
      <c r="L786" s="223" t="s">
        <v>120</v>
      </c>
    </row>
    <row r="787" spans="1:12" ht="17.399999999999999" x14ac:dyDescent="0.3">
      <c r="A787" s="222" t="s">
        <v>3730</v>
      </c>
      <c r="B787" s="221" t="s">
        <v>3667</v>
      </c>
      <c r="C787" s="292" t="str">
        <f>HYPERLINK("[Codebook_HIS_2013_ext_v1601.xlsx]PR06_X","PR06")</f>
        <v>PR06</v>
      </c>
      <c r="D787" s="221" t="s">
        <v>594</v>
      </c>
      <c r="E787" s="222" t="s">
        <v>847</v>
      </c>
      <c r="F787" s="223" t="s">
        <v>323</v>
      </c>
      <c r="G787" s="223"/>
      <c r="H787" s="223"/>
      <c r="I787" s="223"/>
      <c r="J787" s="223"/>
      <c r="K787" s="223" t="s">
        <v>120</v>
      </c>
      <c r="L787" s="223" t="s">
        <v>120</v>
      </c>
    </row>
    <row r="788" spans="1:12" ht="17.399999999999999" x14ac:dyDescent="0.3">
      <c r="A788" s="233"/>
      <c r="B788" s="233"/>
      <c r="C788" s="155"/>
      <c r="D788" s="233"/>
      <c r="E788" s="233"/>
      <c r="F788" s="234"/>
      <c r="G788" s="234"/>
      <c r="H788" s="234"/>
      <c r="I788" s="234"/>
      <c r="J788" s="234"/>
      <c r="K788" s="234"/>
      <c r="L788" s="234"/>
    </row>
    <row r="789" spans="1:12" ht="17.399999999999999" x14ac:dyDescent="0.3">
      <c r="A789" s="225" t="s">
        <v>3732</v>
      </c>
      <c r="B789" s="227" t="s">
        <v>3823</v>
      </c>
      <c r="C789" s="210" t="s">
        <v>2116</v>
      </c>
      <c r="D789" s="210" t="s">
        <v>2116</v>
      </c>
      <c r="E789" s="225" t="s">
        <v>343</v>
      </c>
      <c r="F789" s="226" t="s">
        <v>323</v>
      </c>
      <c r="G789" s="226" t="s">
        <v>120</v>
      </c>
      <c r="H789" s="226" t="s">
        <v>120</v>
      </c>
      <c r="I789" s="226" t="s">
        <v>120</v>
      </c>
      <c r="J789" s="226" t="s">
        <v>120</v>
      </c>
      <c r="K789" s="226" t="s">
        <v>120</v>
      </c>
      <c r="L789" s="226" t="s">
        <v>120</v>
      </c>
    </row>
    <row r="790" spans="1:12" ht="17.399999999999999" x14ac:dyDescent="0.3">
      <c r="A790" s="225" t="s">
        <v>3732</v>
      </c>
      <c r="B790" s="227" t="s">
        <v>3823</v>
      </c>
      <c r="C790" s="210" t="s">
        <v>2117</v>
      </c>
      <c r="D790" s="210" t="s">
        <v>2117</v>
      </c>
      <c r="E790" s="225" t="s">
        <v>344</v>
      </c>
      <c r="F790" s="226" t="s">
        <v>323</v>
      </c>
      <c r="G790" s="226" t="s">
        <v>120</v>
      </c>
      <c r="H790" s="226" t="s">
        <v>120</v>
      </c>
      <c r="I790" s="226" t="s">
        <v>120</v>
      </c>
      <c r="J790" s="226" t="s">
        <v>120</v>
      </c>
      <c r="K790" s="226" t="s">
        <v>120</v>
      </c>
      <c r="L790" s="226" t="s">
        <v>120</v>
      </c>
    </row>
    <row r="791" spans="1:12" ht="17.399999999999999" x14ac:dyDescent="0.3">
      <c r="A791" s="225" t="s">
        <v>3732</v>
      </c>
      <c r="B791" s="227" t="s">
        <v>3823</v>
      </c>
      <c r="C791" s="210" t="s">
        <v>2118</v>
      </c>
      <c r="D791" s="210" t="s">
        <v>2118</v>
      </c>
      <c r="E791" s="225" t="s">
        <v>345</v>
      </c>
      <c r="F791" s="226" t="s">
        <v>323</v>
      </c>
      <c r="G791" s="226" t="s">
        <v>120</v>
      </c>
      <c r="H791" s="226" t="s">
        <v>120</v>
      </c>
      <c r="I791" s="226" t="s">
        <v>120</v>
      </c>
      <c r="J791" s="226" t="s">
        <v>120</v>
      </c>
      <c r="K791" s="226" t="s">
        <v>120</v>
      </c>
      <c r="L791" s="226" t="s">
        <v>120</v>
      </c>
    </row>
    <row r="792" spans="1:12" ht="17.399999999999999" x14ac:dyDescent="0.3">
      <c r="A792" s="225" t="s">
        <v>3732</v>
      </c>
      <c r="B792" s="227" t="s">
        <v>3823</v>
      </c>
      <c r="C792" s="210" t="s">
        <v>2119</v>
      </c>
      <c r="D792" s="210" t="s">
        <v>2119</v>
      </c>
      <c r="E792" s="225" t="s">
        <v>346</v>
      </c>
      <c r="F792" s="226" t="s">
        <v>323</v>
      </c>
      <c r="G792" s="226" t="s">
        <v>120</v>
      </c>
      <c r="H792" s="226" t="s">
        <v>120</v>
      </c>
      <c r="I792" s="226" t="s">
        <v>120</v>
      </c>
      <c r="J792" s="226" t="s">
        <v>120</v>
      </c>
      <c r="K792" s="226" t="s">
        <v>120</v>
      </c>
      <c r="L792" s="226" t="s">
        <v>120</v>
      </c>
    </row>
    <row r="793" spans="1:12" ht="17.399999999999999" x14ac:dyDescent="0.3">
      <c r="A793" s="225" t="s">
        <v>3732</v>
      </c>
      <c r="B793" s="227" t="s">
        <v>3823</v>
      </c>
      <c r="C793" s="210" t="s">
        <v>2120</v>
      </c>
      <c r="D793" s="210" t="s">
        <v>2120</v>
      </c>
      <c r="E793" s="225" t="s">
        <v>347</v>
      </c>
      <c r="F793" s="226" t="s">
        <v>323</v>
      </c>
      <c r="G793" s="226" t="s">
        <v>120</v>
      </c>
      <c r="H793" s="226" t="s">
        <v>120</v>
      </c>
      <c r="I793" s="226" t="s">
        <v>120</v>
      </c>
      <c r="J793" s="226" t="s">
        <v>120</v>
      </c>
      <c r="K793" s="226" t="s">
        <v>120</v>
      </c>
      <c r="L793" s="226" t="s">
        <v>120</v>
      </c>
    </row>
    <row r="794" spans="1:12" ht="17.399999999999999" x14ac:dyDescent="0.3">
      <c r="A794" s="225" t="s">
        <v>3732</v>
      </c>
      <c r="B794" s="227" t="s">
        <v>3823</v>
      </c>
      <c r="C794" s="210" t="s">
        <v>2121</v>
      </c>
      <c r="D794" s="210" t="s">
        <v>2121</v>
      </c>
      <c r="E794" s="225" t="s">
        <v>348</v>
      </c>
      <c r="F794" s="226" t="s">
        <v>323</v>
      </c>
      <c r="G794" s="226" t="s">
        <v>120</v>
      </c>
      <c r="H794" s="226" t="s">
        <v>120</v>
      </c>
      <c r="I794" s="226" t="s">
        <v>120</v>
      </c>
      <c r="J794" s="226" t="s">
        <v>120</v>
      </c>
      <c r="K794" s="226" t="s">
        <v>120</v>
      </c>
      <c r="L794" s="226" t="s">
        <v>120</v>
      </c>
    </row>
    <row r="795" spans="1:12" ht="17.399999999999999" x14ac:dyDescent="0.3">
      <c r="A795" s="225" t="s">
        <v>3732</v>
      </c>
      <c r="B795" s="227" t="s">
        <v>3823</v>
      </c>
      <c r="C795" s="210" t="s">
        <v>2122</v>
      </c>
      <c r="D795" s="210" t="s">
        <v>2122</v>
      </c>
      <c r="E795" s="225" t="s">
        <v>349</v>
      </c>
      <c r="F795" s="226" t="s">
        <v>323</v>
      </c>
      <c r="G795" s="226" t="s">
        <v>120</v>
      </c>
      <c r="H795" s="226" t="s">
        <v>120</v>
      </c>
      <c r="I795" s="226" t="s">
        <v>120</v>
      </c>
      <c r="J795" s="226" t="s">
        <v>120</v>
      </c>
      <c r="K795" s="226" t="s">
        <v>120</v>
      </c>
      <c r="L795" s="226" t="s">
        <v>120</v>
      </c>
    </row>
    <row r="796" spans="1:12" ht="17.399999999999999" x14ac:dyDescent="0.3">
      <c r="A796" s="225" t="s">
        <v>3732</v>
      </c>
      <c r="B796" s="227" t="s">
        <v>3823</v>
      </c>
      <c r="C796" s="210" t="s">
        <v>2123</v>
      </c>
      <c r="D796" s="210" t="s">
        <v>2123</v>
      </c>
      <c r="E796" s="225" t="s">
        <v>350</v>
      </c>
      <c r="F796" s="226" t="s">
        <v>323</v>
      </c>
      <c r="G796" s="226" t="s">
        <v>120</v>
      </c>
      <c r="H796" s="226" t="s">
        <v>120</v>
      </c>
      <c r="I796" s="226" t="s">
        <v>120</v>
      </c>
      <c r="J796" s="226" t="s">
        <v>120</v>
      </c>
      <c r="K796" s="226" t="s">
        <v>120</v>
      </c>
      <c r="L796" s="226" t="s">
        <v>120</v>
      </c>
    </row>
    <row r="797" spans="1:12" ht="17.399999999999999" x14ac:dyDescent="0.3">
      <c r="A797" s="225" t="s">
        <v>3732</v>
      </c>
      <c r="B797" s="227" t="s">
        <v>3823</v>
      </c>
      <c r="C797" s="210" t="s">
        <v>2124</v>
      </c>
      <c r="D797" s="210" t="s">
        <v>2124</v>
      </c>
      <c r="E797" s="225" t="s">
        <v>351</v>
      </c>
      <c r="F797" s="226" t="s">
        <v>323</v>
      </c>
      <c r="G797" s="226" t="s">
        <v>120</v>
      </c>
      <c r="H797" s="226" t="s">
        <v>120</v>
      </c>
      <c r="I797" s="226" t="s">
        <v>120</v>
      </c>
      <c r="J797" s="226" t="s">
        <v>120</v>
      </c>
      <c r="K797" s="226" t="s">
        <v>120</v>
      </c>
      <c r="L797" s="226" t="s">
        <v>120</v>
      </c>
    </row>
    <row r="798" spans="1:12" ht="17.399999999999999" x14ac:dyDescent="0.3">
      <c r="A798" s="225" t="s">
        <v>3732</v>
      </c>
      <c r="B798" s="227" t="s">
        <v>3823</v>
      </c>
      <c r="C798" s="210" t="s">
        <v>2125</v>
      </c>
      <c r="D798" s="210" t="s">
        <v>2125</v>
      </c>
      <c r="E798" s="225" t="s">
        <v>352</v>
      </c>
      <c r="F798" s="226" t="s">
        <v>323</v>
      </c>
      <c r="G798" s="226" t="s">
        <v>120</v>
      </c>
      <c r="H798" s="226" t="s">
        <v>120</v>
      </c>
      <c r="I798" s="226" t="s">
        <v>120</v>
      </c>
      <c r="J798" s="226" t="s">
        <v>120</v>
      </c>
      <c r="K798" s="226" t="s">
        <v>120</v>
      </c>
      <c r="L798" s="226" t="s">
        <v>120</v>
      </c>
    </row>
    <row r="799" spans="1:12" ht="17.399999999999999" x14ac:dyDescent="0.3">
      <c r="A799" s="225" t="s">
        <v>3732</v>
      </c>
      <c r="B799" s="227" t="s">
        <v>3823</v>
      </c>
      <c r="C799" s="210" t="s">
        <v>2126</v>
      </c>
      <c r="D799" s="210" t="s">
        <v>2126</v>
      </c>
      <c r="E799" s="225" t="s">
        <v>353</v>
      </c>
      <c r="F799" s="226" t="s">
        <v>323</v>
      </c>
      <c r="G799" s="226" t="s">
        <v>120</v>
      </c>
      <c r="H799" s="226" t="s">
        <v>120</v>
      </c>
      <c r="I799" s="226" t="s">
        <v>120</v>
      </c>
      <c r="J799" s="226" t="s">
        <v>120</v>
      </c>
      <c r="K799" s="226" t="s">
        <v>120</v>
      </c>
      <c r="L799" s="226" t="s">
        <v>120</v>
      </c>
    </row>
    <row r="800" spans="1:12" ht="17.399999999999999" x14ac:dyDescent="0.3">
      <c r="A800" s="225" t="s">
        <v>3732</v>
      </c>
      <c r="B800" s="227" t="s">
        <v>3823</v>
      </c>
      <c r="C800" s="210" t="s">
        <v>2127</v>
      </c>
      <c r="D800" s="210" t="s">
        <v>2127</v>
      </c>
      <c r="E800" s="225" t="s">
        <v>354</v>
      </c>
      <c r="F800" s="226" t="s">
        <v>323</v>
      </c>
      <c r="G800" s="226" t="s">
        <v>120</v>
      </c>
      <c r="H800" s="226" t="s">
        <v>120</v>
      </c>
      <c r="I800" s="226" t="s">
        <v>120</v>
      </c>
      <c r="J800" s="226" t="s">
        <v>120</v>
      </c>
      <c r="K800" s="226" t="s">
        <v>120</v>
      </c>
      <c r="L800" s="226" t="s">
        <v>120</v>
      </c>
    </row>
    <row r="801" spans="1:12" ht="17.399999999999999" x14ac:dyDescent="0.3">
      <c r="A801" s="225" t="s">
        <v>3732</v>
      </c>
      <c r="B801" s="227" t="s">
        <v>3823</v>
      </c>
      <c r="C801" s="210" t="s">
        <v>2128</v>
      </c>
      <c r="D801" s="210" t="s">
        <v>2128</v>
      </c>
      <c r="E801" s="225" t="s">
        <v>2134</v>
      </c>
      <c r="F801" s="226" t="s">
        <v>323</v>
      </c>
      <c r="G801" s="226"/>
      <c r="H801" s="226"/>
      <c r="I801" s="226"/>
      <c r="J801" s="226"/>
      <c r="K801" s="226"/>
      <c r="L801" s="226" t="s">
        <v>120</v>
      </c>
    </row>
    <row r="802" spans="1:12" ht="17.399999999999999" x14ac:dyDescent="0.3">
      <c r="A802" s="225" t="s">
        <v>3732</v>
      </c>
      <c r="B802" s="227" t="s">
        <v>3823</v>
      </c>
      <c r="C802" s="210" t="s">
        <v>2136</v>
      </c>
      <c r="D802" s="210" t="s">
        <v>2139</v>
      </c>
      <c r="E802" s="225" t="s">
        <v>602</v>
      </c>
      <c r="F802" s="226" t="s">
        <v>323</v>
      </c>
      <c r="G802" s="226" t="s">
        <v>120</v>
      </c>
      <c r="H802" s="226" t="s">
        <v>120</v>
      </c>
      <c r="I802" s="226" t="s">
        <v>120</v>
      </c>
      <c r="J802" s="226" t="s">
        <v>120</v>
      </c>
      <c r="K802" s="226" t="s">
        <v>120</v>
      </c>
      <c r="L802" s="226" t="s">
        <v>120</v>
      </c>
    </row>
    <row r="803" spans="1:12" ht="17.399999999999999" x14ac:dyDescent="0.3">
      <c r="A803" s="225" t="s">
        <v>3732</v>
      </c>
      <c r="B803" s="227" t="s">
        <v>3823</v>
      </c>
      <c r="C803" s="210" t="s">
        <v>2137</v>
      </c>
      <c r="D803" s="210" t="s">
        <v>2139</v>
      </c>
      <c r="E803" s="225" t="s">
        <v>603</v>
      </c>
      <c r="F803" s="226" t="s">
        <v>323</v>
      </c>
      <c r="G803" s="226" t="s">
        <v>120</v>
      </c>
      <c r="H803" s="226" t="s">
        <v>120</v>
      </c>
      <c r="I803" s="226" t="s">
        <v>120</v>
      </c>
      <c r="J803" s="226" t="s">
        <v>120</v>
      </c>
      <c r="K803" s="226" t="s">
        <v>120</v>
      </c>
      <c r="L803" s="226" t="s">
        <v>120</v>
      </c>
    </row>
    <row r="804" spans="1:12" ht="17.399999999999999" x14ac:dyDescent="0.3">
      <c r="A804" s="225" t="s">
        <v>3732</v>
      </c>
      <c r="B804" s="227" t="s">
        <v>3823</v>
      </c>
      <c r="C804" s="210" t="s">
        <v>2138</v>
      </c>
      <c r="D804" s="210" t="s">
        <v>2139</v>
      </c>
      <c r="E804" s="225" t="s">
        <v>604</v>
      </c>
      <c r="F804" s="226" t="s">
        <v>323</v>
      </c>
      <c r="G804" s="226" t="s">
        <v>120</v>
      </c>
      <c r="H804" s="226" t="s">
        <v>120</v>
      </c>
      <c r="I804" s="226" t="s">
        <v>120</v>
      </c>
      <c r="J804" s="226" t="s">
        <v>120</v>
      </c>
      <c r="K804" s="226" t="s">
        <v>120</v>
      </c>
      <c r="L804" s="226" t="s">
        <v>120</v>
      </c>
    </row>
    <row r="805" spans="1:12" ht="17.399999999999999" x14ac:dyDescent="0.3">
      <c r="A805" s="225" t="s">
        <v>3732</v>
      </c>
      <c r="B805" s="227" t="s">
        <v>3823</v>
      </c>
      <c r="C805" s="210" t="s">
        <v>2129</v>
      </c>
      <c r="D805" s="210" t="s">
        <v>2129</v>
      </c>
      <c r="E805" s="225" t="s">
        <v>2135</v>
      </c>
      <c r="F805" s="226" t="s">
        <v>323</v>
      </c>
      <c r="G805" s="226"/>
      <c r="H805" s="226"/>
      <c r="I805" s="226"/>
      <c r="J805" s="226"/>
      <c r="K805" s="226"/>
      <c r="L805" s="226" t="s">
        <v>120</v>
      </c>
    </row>
    <row r="806" spans="1:12" ht="17.399999999999999" x14ac:dyDescent="0.3">
      <c r="A806" s="225" t="s">
        <v>3732</v>
      </c>
      <c r="B806" s="227" t="s">
        <v>3823</v>
      </c>
      <c r="C806" s="210" t="s">
        <v>2130</v>
      </c>
      <c r="D806" s="210" t="s">
        <v>2130</v>
      </c>
      <c r="E806" s="225" t="s">
        <v>557</v>
      </c>
      <c r="F806" s="226" t="s">
        <v>323</v>
      </c>
      <c r="G806" s="226"/>
      <c r="H806" s="226"/>
      <c r="I806" s="226"/>
      <c r="J806" s="226" t="s">
        <v>120</v>
      </c>
      <c r="K806" s="226" t="s">
        <v>120</v>
      </c>
      <c r="L806" s="226" t="s">
        <v>120</v>
      </c>
    </row>
    <row r="807" spans="1:12" ht="17.399999999999999" x14ac:dyDescent="0.3">
      <c r="A807" s="225" t="s">
        <v>3732</v>
      </c>
      <c r="B807" s="227" t="s">
        <v>3823</v>
      </c>
      <c r="C807" s="210" t="s">
        <v>2131</v>
      </c>
      <c r="D807" s="210" t="s">
        <v>2131</v>
      </c>
      <c r="E807" s="225" t="s">
        <v>558</v>
      </c>
      <c r="F807" s="226" t="s">
        <v>323</v>
      </c>
      <c r="G807" s="226"/>
      <c r="H807" s="226"/>
      <c r="I807" s="226"/>
      <c r="J807" s="226" t="s">
        <v>120</v>
      </c>
      <c r="K807" s="226" t="s">
        <v>120</v>
      </c>
      <c r="L807" s="226" t="s">
        <v>120</v>
      </c>
    </row>
    <row r="808" spans="1:12" ht="17.399999999999999" x14ac:dyDescent="0.3">
      <c r="A808" s="225" t="s">
        <v>3732</v>
      </c>
      <c r="B808" s="227" t="s">
        <v>3823</v>
      </c>
      <c r="C808" s="210" t="s">
        <v>2132</v>
      </c>
      <c r="D808" s="210" t="s">
        <v>2132</v>
      </c>
      <c r="E808" s="225" t="s">
        <v>123</v>
      </c>
      <c r="F808" s="226" t="s">
        <v>323</v>
      </c>
      <c r="G808" s="226"/>
      <c r="H808" s="226"/>
      <c r="I808" s="226"/>
      <c r="J808" s="226" t="s">
        <v>120</v>
      </c>
      <c r="K808" s="226" t="s">
        <v>120</v>
      </c>
      <c r="L808" s="226" t="s">
        <v>120</v>
      </c>
    </row>
    <row r="809" spans="1:12" ht="17.399999999999999" x14ac:dyDescent="0.3">
      <c r="A809" s="225" t="s">
        <v>3732</v>
      </c>
      <c r="B809" s="227" t="s">
        <v>3823</v>
      </c>
      <c r="C809" s="210" t="s">
        <v>2133</v>
      </c>
      <c r="D809" s="210" t="s">
        <v>2133</v>
      </c>
      <c r="E809" s="225" t="s">
        <v>124</v>
      </c>
      <c r="F809" s="226" t="s">
        <v>323</v>
      </c>
      <c r="G809" s="226"/>
      <c r="H809" s="226"/>
      <c r="I809" s="226"/>
      <c r="J809" s="226" t="s">
        <v>120</v>
      </c>
      <c r="K809" s="226" t="s">
        <v>120</v>
      </c>
      <c r="L809" s="226" t="s">
        <v>120</v>
      </c>
    </row>
    <row r="810" spans="1:12" ht="17.399999999999999" x14ac:dyDescent="0.3">
      <c r="A810" s="225" t="s">
        <v>3732</v>
      </c>
      <c r="B810" s="227" t="s">
        <v>3823</v>
      </c>
      <c r="C810" s="210" t="s">
        <v>2140</v>
      </c>
      <c r="D810" s="210" t="s">
        <v>2129</v>
      </c>
      <c r="E810" s="225" t="s">
        <v>2145</v>
      </c>
      <c r="F810" s="226" t="s">
        <v>323</v>
      </c>
      <c r="G810" s="226"/>
      <c r="H810" s="226"/>
      <c r="I810" s="226"/>
      <c r="J810" s="226"/>
      <c r="K810" s="226"/>
      <c r="L810" s="226" t="s">
        <v>120</v>
      </c>
    </row>
    <row r="811" spans="1:12" ht="17.399999999999999" x14ac:dyDescent="0.3">
      <c r="A811" s="225" t="s">
        <v>3732</v>
      </c>
      <c r="B811" s="227" t="s">
        <v>3823</v>
      </c>
      <c r="C811" s="210" t="s">
        <v>2141</v>
      </c>
      <c r="D811" s="210" t="s">
        <v>2129</v>
      </c>
      <c r="E811" s="225" t="s">
        <v>2146</v>
      </c>
      <c r="F811" s="226" t="s">
        <v>323</v>
      </c>
      <c r="G811" s="226"/>
      <c r="H811" s="226"/>
      <c r="I811" s="226"/>
      <c r="J811" s="226"/>
      <c r="K811" s="226"/>
      <c r="L811" s="226" t="s">
        <v>120</v>
      </c>
    </row>
    <row r="812" spans="1:12" ht="17.399999999999999" x14ac:dyDescent="0.3">
      <c r="A812" s="225" t="s">
        <v>3732</v>
      </c>
      <c r="B812" s="227" t="s">
        <v>3823</v>
      </c>
      <c r="C812" s="210" t="s">
        <v>2142</v>
      </c>
      <c r="D812" s="210" t="s">
        <v>2144</v>
      </c>
      <c r="E812" s="225" t="s">
        <v>355</v>
      </c>
      <c r="F812" s="226" t="s">
        <v>323</v>
      </c>
      <c r="G812" s="226"/>
      <c r="H812" s="226"/>
      <c r="I812" s="226" t="s">
        <v>120</v>
      </c>
      <c r="J812" s="226" t="s">
        <v>120</v>
      </c>
      <c r="K812" s="226" t="s">
        <v>120</v>
      </c>
      <c r="L812" s="226" t="s">
        <v>120</v>
      </c>
    </row>
    <row r="813" spans="1:12" ht="17.399999999999999" x14ac:dyDescent="0.3">
      <c r="A813" s="225" t="s">
        <v>3732</v>
      </c>
      <c r="B813" s="227" t="s">
        <v>3823</v>
      </c>
      <c r="C813" s="210" t="s">
        <v>2143</v>
      </c>
      <c r="D813" s="210" t="s">
        <v>2144</v>
      </c>
      <c r="E813" s="225" t="s">
        <v>718</v>
      </c>
      <c r="F813" s="226" t="s">
        <v>323</v>
      </c>
      <c r="G813" s="226"/>
      <c r="H813" s="226"/>
      <c r="I813" s="226" t="s">
        <v>120</v>
      </c>
      <c r="J813" s="226" t="s">
        <v>120</v>
      </c>
      <c r="K813" s="226" t="s">
        <v>120</v>
      </c>
      <c r="L813" s="226" t="s">
        <v>120</v>
      </c>
    </row>
    <row r="814" spans="1:12" ht="17.399999999999999" x14ac:dyDescent="0.3">
      <c r="A814" s="225" t="s">
        <v>3732</v>
      </c>
      <c r="B814" s="227" t="s">
        <v>3733</v>
      </c>
      <c r="C814" s="211" t="s">
        <v>2053</v>
      </c>
      <c r="D814" s="255" t="s">
        <v>2053</v>
      </c>
      <c r="E814" s="255" t="s">
        <v>2054</v>
      </c>
      <c r="F814" s="256" t="s">
        <v>323</v>
      </c>
      <c r="G814" s="256"/>
      <c r="H814" s="256"/>
      <c r="I814" s="256"/>
      <c r="J814" s="256"/>
      <c r="K814" s="256"/>
      <c r="L814" s="256" t="s">
        <v>120</v>
      </c>
    </row>
    <row r="815" spans="1:12" ht="17.399999999999999" x14ac:dyDescent="0.3">
      <c r="A815" s="225" t="s">
        <v>3732</v>
      </c>
      <c r="B815" s="227" t="s">
        <v>3733</v>
      </c>
      <c r="C815" s="212" t="s">
        <v>2058</v>
      </c>
      <c r="D815" s="227" t="s">
        <v>2058</v>
      </c>
      <c r="E815" s="227" t="s">
        <v>2059</v>
      </c>
      <c r="F815" s="242" t="s">
        <v>323</v>
      </c>
      <c r="G815" s="242"/>
      <c r="H815" s="242"/>
      <c r="I815" s="242"/>
      <c r="J815" s="242"/>
      <c r="K815" s="242"/>
      <c r="L815" s="242" t="s">
        <v>120</v>
      </c>
    </row>
    <row r="816" spans="1:12" ht="17.399999999999999" x14ac:dyDescent="0.3">
      <c r="A816" s="225" t="s">
        <v>3732</v>
      </c>
      <c r="B816" s="227" t="s">
        <v>3733</v>
      </c>
      <c r="C816" s="212" t="s">
        <v>2060</v>
      </c>
      <c r="D816" s="227" t="s">
        <v>2060</v>
      </c>
      <c r="E816" s="227" t="s">
        <v>2061</v>
      </c>
      <c r="F816" s="242" t="s">
        <v>323</v>
      </c>
      <c r="G816" s="242"/>
      <c r="H816" s="242"/>
      <c r="I816" s="242"/>
      <c r="J816" s="242"/>
      <c r="K816" s="242"/>
      <c r="L816" s="242" t="s">
        <v>120</v>
      </c>
    </row>
    <row r="817" spans="1:12" ht="17.399999999999999" x14ac:dyDescent="0.3">
      <c r="A817" s="225" t="s">
        <v>3732</v>
      </c>
      <c r="B817" s="227" t="s">
        <v>3733</v>
      </c>
      <c r="C817" s="212" t="s">
        <v>2062</v>
      </c>
      <c r="D817" s="227" t="s">
        <v>2062</v>
      </c>
      <c r="E817" s="227" t="s">
        <v>2063</v>
      </c>
      <c r="F817" s="242" t="s">
        <v>323</v>
      </c>
      <c r="G817" s="242"/>
      <c r="H817" s="242"/>
      <c r="I817" s="242"/>
      <c r="J817" s="242"/>
      <c r="K817" s="242"/>
      <c r="L817" s="242" t="s">
        <v>120</v>
      </c>
    </row>
    <row r="818" spans="1:12" ht="17.399999999999999" x14ac:dyDescent="0.3">
      <c r="A818" s="225" t="s">
        <v>3732</v>
      </c>
      <c r="B818" s="227" t="s">
        <v>3733</v>
      </c>
      <c r="C818" s="212" t="s">
        <v>2064</v>
      </c>
      <c r="D818" s="227" t="s">
        <v>2064</v>
      </c>
      <c r="E818" s="227" t="s">
        <v>2065</v>
      </c>
      <c r="F818" s="242" t="s">
        <v>323</v>
      </c>
      <c r="G818" s="242"/>
      <c r="H818" s="242"/>
      <c r="I818" s="242"/>
      <c r="J818" s="242"/>
      <c r="K818" s="242"/>
      <c r="L818" s="242" t="s">
        <v>120</v>
      </c>
    </row>
    <row r="819" spans="1:12" ht="17.399999999999999" x14ac:dyDescent="0.3">
      <c r="A819" s="225" t="s">
        <v>3732</v>
      </c>
      <c r="B819" s="227" t="s">
        <v>3733</v>
      </c>
      <c r="C819" s="212" t="s">
        <v>2066</v>
      </c>
      <c r="D819" s="227" t="s">
        <v>2066</v>
      </c>
      <c r="E819" s="227" t="s">
        <v>2067</v>
      </c>
      <c r="F819" s="242" t="s">
        <v>323</v>
      </c>
      <c r="G819" s="242"/>
      <c r="H819" s="242"/>
      <c r="I819" s="242"/>
      <c r="J819" s="242"/>
      <c r="K819" s="242"/>
      <c r="L819" s="242" t="s">
        <v>120</v>
      </c>
    </row>
    <row r="820" spans="1:12" ht="17.399999999999999" x14ac:dyDescent="0.3">
      <c r="A820" s="225" t="s">
        <v>3732</v>
      </c>
      <c r="B820" s="227" t="s">
        <v>3733</v>
      </c>
      <c r="C820" s="212" t="s">
        <v>2068</v>
      </c>
      <c r="D820" s="227" t="s">
        <v>2068</v>
      </c>
      <c r="E820" s="227" t="s">
        <v>2069</v>
      </c>
      <c r="F820" s="242" t="s">
        <v>323</v>
      </c>
      <c r="G820" s="242"/>
      <c r="H820" s="242"/>
      <c r="I820" s="242"/>
      <c r="J820" s="242"/>
      <c r="K820" s="242"/>
      <c r="L820" s="242" t="s">
        <v>120</v>
      </c>
    </row>
    <row r="821" spans="1:12" ht="17.399999999999999" x14ac:dyDescent="0.3">
      <c r="A821" s="225" t="s">
        <v>3732</v>
      </c>
      <c r="B821" s="227" t="s">
        <v>3733</v>
      </c>
      <c r="C821" s="212" t="s">
        <v>2070</v>
      </c>
      <c r="D821" s="227" t="s">
        <v>2070</v>
      </c>
      <c r="E821" s="227" t="s">
        <v>2071</v>
      </c>
      <c r="F821" s="242" t="s">
        <v>323</v>
      </c>
      <c r="G821" s="242"/>
      <c r="H821" s="242"/>
      <c r="I821" s="242"/>
      <c r="J821" s="242"/>
      <c r="K821" s="242"/>
      <c r="L821" s="242" t="s">
        <v>120</v>
      </c>
    </row>
    <row r="822" spans="1:12" ht="17.399999999999999" x14ac:dyDescent="0.3">
      <c r="A822" s="225" t="s">
        <v>3732</v>
      </c>
      <c r="B822" s="227" t="s">
        <v>3733</v>
      </c>
      <c r="C822" s="212" t="s">
        <v>2072</v>
      </c>
      <c r="D822" s="227" t="s">
        <v>2072</v>
      </c>
      <c r="E822" s="227" t="s">
        <v>2073</v>
      </c>
      <c r="F822" s="242" t="s">
        <v>323</v>
      </c>
      <c r="G822" s="242"/>
      <c r="H822" s="242"/>
      <c r="I822" s="242"/>
      <c r="J822" s="242"/>
      <c r="K822" s="242"/>
      <c r="L822" s="242" t="s">
        <v>120</v>
      </c>
    </row>
    <row r="823" spans="1:12" ht="17.399999999999999" x14ac:dyDescent="0.3">
      <c r="A823" s="225" t="s">
        <v>3732</v>
      </c>
      <c r="B823" s="227" t="s">
        <v>3733</v>
      </c>
      <c r="C823" s="212" t="s">
        <v>2074</v>
      </c>
      <c r="D823" s="227" t="s">
        <v>2074</v>
      </c>
      <c r="E823" s="227" t="s">
        <v>2075</v>
      </c>
      <c r="F823" s="242" t="s">
        <v>323</v>
      </c>
      <c r="G823" s="242"/>
      <c r="H823" s="242"/>
      <c r="I823" s="242"/>
      <c r="J823" s="242"/>
      <c r="K823" s="242"/>
      <c r="L823" s="242" t="s">
        <v>120</v>
      </c>
    </row>
    <row r="824" spans="1:12" ht="17.399999999999999" x14ac:dyDescent="0.3">
      <c r="A824" s="225" t="s">
        <v>3732</v>
      </c>
      <c r="B824" s="227" t="s">
        <v>3733</v>
      </c>
      <c r="C824" s="212" t="s">
        <v>2076</v>
      </c>
      <c r="D824" s="227" t="s">
        <v>2076</v>
      </c>
      <c r="E824" s="227" t="s">
        <v>2077</v>
      </c>
      <c r="F824" s="242" t="s">
        <v>323</v>
      </c>
      <c r="G824" s="242"/>
      <c r="H824" s="242"/>
      <c r="I824" s="242"/>
      <c r="J824" s="242"/>
      <c r="K824" s="242"/>
      <c r="L824" s="242" t="s">
        <v>120</v>
      </c>
    </row>
    <row r="825" spans="1:12" ht="17.399999999999999" x14ac:dyDescent="0.3">
      <c r="A825" s="225" t="s">
        <v>3732</v>
      </c>
      <c r="B825" s="227" t="s">
        <v>3733</v>
      </c>
      <c r="C825" s="212" t="s">
        <v>2078</v>
      </c>
      <c r="D825" s="227" t="s">
        <v>2078</v>
      </c>
      <c r="E825" s="227" t="s">
        <v>2079</v>
      </c>
      <c r="F825" s="242" t="s">
        <v>323</v>
      </c>
      <c r="G825" s="242"/>
      <c r="H825" s="242"/>
      <c r="I825" s="242"/>
      <c r="J825" s="242"/>
      <c r="K825" s="242"/>
      <c r="L825" s="242" t="s">
        <v>120</v>
      </c>
    </row>
    <row r="826" spans="1:12" ht="17.399999999999999" x14ac:dyDescent="0.3">
      <c r="A826" s="225" t="s">
        <v>3732</v>
      </c>
      <c r="B826" s="227" t="s">
        <v>3733</v>
      </c>
      <c r="C826" s="212" t="s">
        <v>2080</v>
      </c>
      <c r="D826" s="227" t="s">
        <v>2080</v>
      </c>
      <c r="E826" s="227" t="s">
        <v>2081</v>
      </c>
      <c r="F826" s="242" t="s">
        <v>323</v>
      </c>
      <c r="G826" s="242"/>
      <c r="H826" s="242"/>
      <c r="I826" s="242"/>
      <c r="J826" s="242"/>
      <c r="K826" s="242"/>
      <c r="L826" s="242" t="s">
        <v>120</v>
      </c>
    </row>
    <row r="827" spans="1:12" ht="17.399999999999999" x14ac:dyDescent="0.3">
      <c r="A827" s="225" t="s">
        <v>3732</v>
      </c>
      <c r="B827" s="227" t="s">
        <v>3733</v>
      </c>
      <c r="C827" s="212" t="s">
        <v>2082</v>
      </c>
      <c r="D827" s="227" t="s">
        <v>2082</v>
      </c>
      <c r="E827" s="227" t="s">
        <v>2083</v>
      </c>
      <c r="F827" s="242" t="s">
        <v>323</v>
      </c>
      <c r="G827" s="242"/>
      <c r="H827" s="242"/>
      <c r="I827" s="242"/>
      <c r="J827" s="242"/>
      <c r="K827" s="242"/>
      <c r="L827" s="242" t="s">
        <v>120</v>
      </c>
    </row>
    <row r="828" spans="1:12" ht="17.399999999999999" x14ac:dyDescent="0.3">
      <c r="A828" s="225" t="s">
        <v>3732</v>
      </c>
      <c r="B828" s="227" t="s">
        <v>3733</v>
      </c>
      <c r="C828" s="212" t="s">
        <v>2084</v>
      </c>
      <c r="D828" s="227" t="s">
        <v>2084</v>
      </c>
      <c r="E828" s="227" t="s">
        <v>2085</v>
      </c>
      <c r="F828" s="242" t="s">
        <v>323</v>
      </c>
      <c r="G828" s="242"/>
      <c r="H828" s="242"/>
      <c r="I828" s="242"/>
      <c r="J828" s="242"/>
      <c r="K828" s="242"/>
      <c r="L828" s="242" t="s">
        <v>120</v>
      </c>
    </row>
    <row r="829" spans="1:12" ht="17.399999999999999" x14ac:dyDescent="0.3">
      <c r="A829" s="225" t="s">
        <v>3732</v>
      </c>
      <c r="B829" s="227" t="s">
        <v>3733</v>
      </c>
      <c r="C829" s="212" t="s">
        <v>2086</v>
      </c>
      <c r="D829" s="227" t="s">
        <v>2086</v>
      </c>
      <c r="E829" s="227" t="s">
        <v>2087</v>
      </c>
      <c r="F829" s="242" t="s">
        <v>323</v>
      </c>
      <c r="G829" s="242"/>
      <c r="H829" s="242"/>
      <c r="I829" s="242"/>
      <c r="J829" s="242"/>
      <c r="K829" s="242"/>
      <c r="L829" s="242" t="s">
        <v>120</v>
      </c>
    </row>
    <row r="830" spans="1:12" ht="17.399999999999999" x14ac:dyDescent="0.3">
      <c r="A830" s="225" t="s">
        <v>3732</v>
      </c>
      <c r="B830" s="227" t="s">
        <v>3733</v>
      </c>
      <c r="C830" s="212" t="s">
        <v>2093</v>
      </c>
      <c r="D830" s="210" t="s">
        <v>2113</v>
      </c>
      <c r="E830" s="227" t="s">
        <v>2094</v>
      </c>
      <c r="F830" s="242" t="s">
        <v>323</v>
      </c>
      <c r="G830" s="242"/>
      <c r="H830" s="242" t="s">
        <v>120</v>
      </c>
      <c r="I830" s="242" t="s">
        <v>120</v>
      </c>
      <c r="J830" s="242" t="s">
        <v>120</v>
      </c>
      <c r="K830" s="242" t="s">
        <v>120</v>
      </c>
      <c r="L830" s="242" t="s">
        <v>120</v>
      </c>
    </row>
    <row r="831" spans="1:12" ht="17.399999999999999" x14ac:dyDescent="0.3">
      <c r="A831" s="225" t="s">
        <v>3732</v>
      </c>
      <c r="B831" s="227" t="s">
        <v>3733</v>
      </c>
      <c r="C831" s="212" t="s">
        <v>2095</v>
      </c>
      <c r="D831" s="210" t="s">
        <v>2113</v>
      </c>
      <c r="E831" s="227" t="s">
        <v>2096</v>
      </c>
      <c r="F831" s="242" t="s">
        <v>323</v>
      </c>
      <c r="G831" s="242"/>
      <c r="H831" s="242"/>
      <c r="I831" s="242"/>
      <c r="J831" s="242"/>
      <c r="K831" s="242"/>
      <c r="L831" s="242" t="s">
        <v>120</v>
      </c>
    </row>
    <row r="832" spans="1:12" ht="17.399999999999999" x14ac:dyDescent="0.3">
      <c r="A832" s="225" t="s">
        <v>3732</v>
      </c>
      <c r="B832" s="227" t="s">
        <v>3733</v>
      </c>
      <c r="C832" s="212" t="s">
        <v>2098</v>
      </c>
      <c r="D832" s="257" t="s">
        <v>2114</v>
      </c>
      <c r="E832" s="227" t="s">
        <v>2099</v>
      </c>
      <c r="F832" s="242" t="s">
        <v>323</v>
      </c>
      <c r="G832" s="242"/>
      <c r="H832" s="242"/>
      <c r="I832" s="242"/>
      <c r="J832" s="242"/>
      <c r="K832" s="242"/>
      <c r="L832" s="242" t="s">
        <v>120</v>
      </c>
    </row>
    <row r="833" spans="1:12" ht="17.399999999999999" x14ac:dyDescent="0.3">
      <c r="A833" s="225" t="s">
        <v>3732</v>
      </c>
      <c r="B833" s="227" t="s">
        <v>3733</v>
      </c>
      <c r="C833" s="212" t="s">
        <v>2100</v>
      </c>
      <c r="D833" s="257" t="s">
        <v>2114</v>
      </c>
      <c r="E833" s="227" t="s">
        <v>2101</v>
      </c>
      <c r="F833" s="242" t="s">
        <v>323</v>
      </c>
      <c r="G833" s="242"/>
      <c r="H833" s="242"/>
      <c r="I833" s="242"/>
      <c r="J833" s="242"/>
      <c r="K833" s="242"/>
      <c r="L833" s="242" t="s">
        <v>120</v>
      </c>
    </row>
    <row r="834" spans="1:12" ht="17.399999999999999" x14ac:dyDescent="0.3">
      <c r="A834" s="225" t="s">
        <v>3732</v>
      </c>
      <c r="B834" s="227" t="s">
        <v>3733</v>
      </c>
      <c r="C834" s="212" t="s">
        <v>2102</v>
      </c>
      <c r="D834" s="257" t="s">
        <v>2114</v>
      </c>
      <c r="E834" s="227" t="s">
        <v>2103</v>
      </c>
      <c r="F834" s="242" t="s">
        <v>323</v>
      </c>
      <c r="G834" s="242"/>
      <c r="H834" s="242"/>
      <c r="I834" s="242"/>
      <c r="J834" s="242"/>
      <c r="K834" s="242"/>
      <c r="L834" s="242" t="s">
        <v>120</v>
      </c>
    </row>
    <row r="835" spans="1:12" ht="17.399999999999999" x14ac:dyDescent="0.3">
      <c r="A835" s="225" t="s">
        <v>3732</v>
      </c>
      <c r="B835" s="227" t="s">
        <v>3733</v>
      </c>
      <c r="C835" s="212" t="s">
        <v>2105</v>
      </c>
      <c r="D835" s="257" t="s">
        <v>2114</v>
      </c>
      <c r="E835" s="227" t="s">
        <v>2106</v>
      </c>
      <c r="F835" s="242" t="s">
        <v>323</v>
      </c>
      <c r="G835" s="242"/>
      <c r="H835" s="242" t="s">
        <v>120</v>
      </c>
      <c r="I835" s="242" t="s">
        <v>120</v>
      </c>
      <c r="J835" s="242" t="s">
        <v>120</v>
      </c>
      <c r="K835" s="242" t="s">
        <v>120</v>
      </c>
      <c r="L835" s="242" t="s">
        <v>120</v>
      </c>
    </row>
    <row r="836" spans="1:12" ht="17.399999999999999" x14ac:dyDescent="0.3">
      <c r="A836" s="225" t="s">
        <v>3732</v>
      </c>
      <c r="B836" s="227" t="s">
        <v>3733</v>
      </c>
      <c r="C836" s="212" t="s">
        <v>2088</v>
      </c>
      <c r="D836" s="227" t="s">
        <v>2088</v>
      </c>
      <c r="E836" s="227" t="s">
        <v>334</v>
      </c>
      <c r="F836" s="242" t="s">
        <v>323</v>
      </c>
      <c r="G836" s="242"/>
      <c r="H836" s="242"/>
      <c r="I836" s="242" t="s">
        <v>120</v>
      </c>
      <c r="J836" s="242" t="s">
        <v>120</v>
      </c>
      <c r="K836" s="242" t="s">
        <v>120</v>
      </c>
      <c r="L836" s="242" t="s">
        <v>120</v>
      </c>
    </row>
    <row r="837" spans="1:12" ht="17.399999999999999" x14ac:dyDescent="0.3">
      <c r="A837" s="225" t="s">
        <v>3732</v>
      </c>
      <c r="B837" s="227" t="s">
        <v>3733</v>
      </c>
      <c r="C837" s="212" t="s">
        <v>2089</v>
      </c>
      <c r="D837" s="227" t="s">
        <v>2089</v>
      </c>
      <c r="E837" s="227" t="s">
        <v>335</v>
      </c>
      <c r="F837" s="242" t="s">
        <v>323</v>
      </c>
      <c r="G837" s="242"/>
      <c r="H837" s="242"/>
      <c r="I837" s="242"/>
      <c r="J837" s="242" t="s">
        <v>120</v>
      </c>
      <c r="K837" s="242" t="s">
        <v>120</v>
      </c>
      <c r="L837" s="242" t="s">
        <v>120</v>
      </c>
    </row>
    <row r="838" spans="1:12" ht="17.399999999999999" x14ac:dyDescent="0.3">
      <c r="A838" s="225" t="s">
        <v>3732</v>
      </c>
      <c r="B838" s="227" t="s">
        <v>3733</v>
      </c>
      <c r="C838" s="212" t="s">
        <v>2090</v>
      </c>
      <c r="D838" s="227" t="s">
        <v>2090</v>
      </c>
      <c r="E838" s="227" t="s">
        <v>2111</v>
      </c>
      <c r="F838" s="242" t="s">
        <v>323</v>
      </c>
      <c r="G838" s="242"/>
      <c r="H838" s="242"/>
      <c r="I838" s="242" t="s">
        <v>120</v>
      </c>
      <c r="J838" s="242" t="s">
        <v>120</v>
      </c>
      <c r="K838" s="242" t="s">
        <v>120</v>
      </c>
      <c r="L838" s="242" t="s">
        <v>120</v>
      </c>
    </row>
    <row r="839" spans="1:12" ht="17.399999999999999" x14ac:dyDescent="0.3">
      <c r="A839" s="225" t="s">
        <v>3732</v>
      </c>
      <c r="B839" s="227" t="s">
        <v>3733</v>
      </c>
      <c r="C839" s="212" t="s">
        <v>2091</v>
      </c>
      <c r="D839" s="227" t="s">
        <v>2091</v>
      </c>
      <c r="E839" s="227" t="s">
        <v>2112</v>
      </c>
      <c r="F839" s="242" t="s">
        <v>323</v>
      </c>
      <c r="G839" s="242"/>
      <c r="H839" s="242"/>
      <c r="I839" s="242" t="s">
        <v>120</v>
      </c>
      <c r="J839" s="242" t="s">
        <v>120</v>
      </c>
      <c r="K839" s="242" t="s">
        <v>120</v>
      </c>
      <c r="L839" s="242" t="s">
        <v>120</v>
      </c>
    </row>
    <row r="840" spans="1:12" ht="17.399999999999999" x14ac:dyDescent="0.3">
      <c r="A840" s="225" t="s">
        <v>3732</v>
      </c>
      <c r="B840" s="227" t="s">
        <v>3733</v>
      </c>
      <c r="C840" s="212" t="s">
        <v>2107</v>
      </c>
      <c r="D840" s="257" t="s">
        <v>2088</v>
      </c>
      <c r="E840" s="227" t="s">
        <v>605</v>
      </c>
      <c r="F840" s="242" t="s">
        <v>323</v>
      </c>
      <c r="G840" s="242"/>
      <c r="H840" s="242"/>
      <c r="I840" s="242" t="s">
        <v>120</v>
      </c>
      <c r="J840" s="242" t="s">
        <v>120</v>
      </c>
      <c r="K840" s="242" t="s">
        <v>120</v>
      </c>
      <c r="L840" s="242" t="s">
        <v>120</v>
      </c>
    </row>
    <row r="841" spans="1:12" ht="17.399999999999999" x14ac:dyDescent="0.3">
      <c r="A841" s="225" t="s">
        <v>3732</v>
      </c>
      <c r="B841" s="227" t="s">
        <v>3733</v>
      </c>
      <c r="C841" s="212" t="s">
        <v>2108</v>
      </c>
      <c r="D841" s="257" t="s">
        <v>2089</v>
      </c>
      <c r="E841" s="227" t="s">
        <v>205</v>
      </c>
      <c r="F841" s="242" t="s">
        <v>323</v>
      </c>
      <c r="G841" s="242"/>
      <c r="H841" s="242"/>
      <c r="I841" s="242"/>
      <c r="J841" s="242" t="s">
        <v>120</v>
      </c>
      <c r="K841" s="242" t="s">
        <v>120</v>
      </c>
      <c r="L841" s="242" t="s">
        <v>120</v>
      </c>
    </row>
    <row r="842" spans="1:12" ht="17.399999999999999" x14ac:dyDescent="0.3">
      <c r="A842" s="225" t="s">
        <v>3732</v>
      </c>
      <c r="B842" s="227" t="s">
        <v>3733</v>
      </c>
      <c r="C842" s="212" t="s">
        <v>2109</v>
      </c>
      <c r="D842" s="257" t="s">
        <v>2090</v>
      </c>
      <c r="E842" s="227" t="s">
        <v>206</v>
      </c>
      <c r="F842" s="242" t="s">
        <v>323</v>
      </c>
      <c r="G842" s="242"/>
      <c r="H842" s="242"/>
      <c r="I842" s="242" t="s">
        <v>120</v>
      </c>
      <c r="J842" s="242" t="s">
        <v>120</v>
      </c>
      <c r="K842" s="242" t="s">
        <v>120</v>
      </c>
      <c r="L842" s="242" t="s">
        <v>120</v>
      </c>
    </row>
    <row r="843" spans="1:12" ht="17.399999999999999" x14ac:dyDescent="0.3">
      <c r="A843" s="225" t="s">
        <v>3732</v>
      </c>
      <c r="B843" s="227" t="s">
        <v>3733</v>
      </c>
      <c r="C843" s="212" t="s">
        <v>2110</v>
      </c>
      <c r="D843" s="257" t="s">
        <v>2091</v>
      </c>
      <c r="E843" s="227" t="s">
        <v>207</v>
      </c>
      <c r="F843" s="242" t="s">
        <v>323</v>
      </c>
      <c r="G843" s="242"/>
      <c r="H843" s="242"/>
      <c r="I843" s="242" t="s">
        <v>120</v>
      </c>
      <c r="J843" s="242" t="s">
        <v>120</v>
      </c>
      <c r="K843" s="242" t="s">
        <v>120</v>
      </c>
      <c r="L843" s="242" t="s">
        <v>120</v>
      </c>
    </row>
    <row r="844" spans="1:12" ht="17.399999999999999" x14ac:dyDescent="0.3">
      <c r="A844" s="225" t="s">
        <v>3732</v>
      </c>
      <c r="B844" s="227" t="s">
        <v>3733</v>
      </c>
      <c r="C844" s="212" t="s">
        <v>708</v>
      </c>
      <c r="D844" s="227" t="s">
        <v>708</v>
      </c>
      <c r="E844" s="258" t="s">
        <v>709</v>
      </c>
      <c r="F844" s="242" t="s">
        <v>323</v>
      </c>
      <c r="G844" s="242"/>
      <c r="H844" s="242"/>
      <c r="I844" s="242"/>
      <c r="J844" s="242"/>
      <c r="K844" s="242" t="s">
        <v>120</v>
      </c>
      <c r="L844" s="242" t="s">
        <v>120</v>
      </c>
    </row>
    <row r="845" spans="1:12" ht="17.399999999999999" x14ac:dyDescent="0.3">
      <c r="A845" s="225" t="s">
        <v>3732</v>
      </c>
      <c r="B845" s="227" t="s">
        <v>3733</v>
      </c>
      <c r="C845" s="212" t="s">
        <v>710</v>
      </c>
      <c r="D845" s="227" t="s">
        <v>710</v>
      </c>
      <c r="E845" s="258" t="s">
        <v>711</v>
      </c>
      <c r="F845" s="242" t="s">
        <v>323</v>
      </c>
      <c r="G845" s="242"/>
      <c r="H845" s="242"/>
      <c r="I845" s="242"/>
      <c r="J845" s="242"/>
      <c r="K845" s="242" t="s">
        <v>120</v>
      </c>
      <c r="L845" s="242" t="s">
        <v>120</v>
      </c>
    </row>
    <row r="846" spans="1:12" ht="17.399999999999999" x14ac:dyDescent="0.3">
      <c r="A846" s="225" t="s">
        <v>3732</v>
      </c>
      <c r="B846" s="227" t="s">
        <v>3733</v>
      </c>
      <c r="C846" s="212" t="s">
        <v>712</v>
      </c>
      <c r="D846" s="227" t="s">
        <v>712</v>
      </c>
      <c r="E846" s="258" t="s">
        <v>713</v>
      </c>
      <c r="F846" s="242" t="s">
        <v>323</v>
      </c>
      <c r="G846" s="242"/>
      <c r="H846" s="242"/>
      <c r="I846" s="242"/>
      <c r="J846" s="242"/>
      <c r="K846" s="242" t="s">
        <v>120</v>
      </c>
      <c r="L846" s="242" t="s">
        <v>120</v>
      </c>
    </row>
    <row r="847" spans="1:12" ht="17.399999999999999" x14ac:dyDescent="0.3">
      <c r="A847" s="225" t="s">
        <v>3732</v>
      </c>
      <c r="B847" s="227" t="s">
        <v>3733</v>
      </c>
      <c r="C847" s="212" t="s">
        <v>714</v>
      </c>
      <c r="D847" s="227" t="s">
        <v>714</v>
      </c>
      <c r="E847" s="258" t="s">
        <v>715</v>
      </c>
      <c r="F847" s="242" t="s">
        <v>323</v>
      </c>
      <c r="G847" s="242"/>
      <c r="H847" s="242"/>
      <c r="I847" s="242"/>
      <c r="J847" s="242"/>
      <c r="K847" s="242" t="s">
        <v>120</v>
      </c>
      <c r="L847" s="242" t="s">
        <v>120</v>
      </c>
    </row>
    <row r="848" spans="1:12" ht="17.399999999999999" x14ac:dyDescent="0.3">
      <c r="A848" s="225" t="s">
        <v>3732</v>
      </c>
      <c r="B848" s="227" t="s">
        <v>3733</v>
      </c>
      <c r="C848" s="212" t="s">
        <v>716</v>
      </c>
      <c r="D848" s="227" t="s">
        <v>716</v>
      </c>
      <c r="E848" s="258" t="s">
        <v>717</v>
      </c>
      <c r="F848" s="242" t="s">
        <v>323</v>
      </c>
      <c r="G848" s="242"/>
      <c r="H848" s="242"/>
      <c r="I848" s="242"/>
      <c r="J848" s="242"/>
      <c r="K848" s="242" t="s">
        <v>120</v>
      </c>
      <c r="L848" s="242" t="s">
        <v>120</v>
      </c>
    </row>
    <row r="849" spans="1:12" ht="17.399999999999999" x14ac:dyDescent="0.3">
      <c r="A849" s="225" t="s">
        <v>3732</v>
      </c>
      <c r="B849" s="227" t="s">
        <v>3733</v>
      </c>
      <c r="C849" s="212" t="s">
        <v>2092</v>
      </c>
      <c r="D849" s="227" t="s">
        <v>2115</v>
      </c>
      <c r="E849" s="227" t="s">
        <v>707</v>
      </c>
      <c r="F849" s="242" t="s">
        <v>323</v>
      </c>
      <c r="G849" s="242"/>
      <c r="H849" s="242"/>
      <c r="I849" s="242"/>
      <c r="J849" s="242"/>
      <c r="K849" s="242" t="s">
        <v>120</v>
      </c>
      <c r="L849" s="242" t="s">
        <v>120</v>
      </c>
    </row>
    <row r="850" spans="1:12" ht="17.399999999999999" x14ac:dyDescent="0.3">
      <c r="A850" s="221" t="s">
        <v>3732</v>
      </c>
      <c r="B850" s="221" t="s">
        <v>3825</v>
      </c>
      <c r="C850" s="292" t="str">
        <f>HYPERLINK("[Codebook_HIS_2013_ext_v1601.xlsx]MH_1_X","MH_1")</f>
        <v>MH_1</v>
      </c>
      <c r="D850" s="221" t="s">
        <v>431</v>
      </c>
      <c r="E850" s="221" t="s">
        <v>125</v>
      </c>
      <c r="F850" s="231" t="s">
        <v>323</v>
      </c>
      <c r="G850" s="231" t="s">
        <v>120</v>
      </c>
      <c r="H850" s="231" t="s">
        <v>120</v>
      </c>
      <c r="I850" s="231" t="s">
        <v>120</v>
      </c>
      <c r="J850" s="231" t="s">
        <v>120</v>
      </c>
      <c r="K850" s="231" t="s">
        <v>120</v>
      </c>
      <c r="L850" s="231" t="s">
        <v>120</v>
      </c>
    </row>
    <row r="851" spans="1:12" ht="17.399999999999999" x14ac:dyDescent="0.3">
      <c r="A851" s="221" t="s">
        <v>3732</v>
      </c>
      <c r="B851" s="221" t="s">
        <v>3825</v>
      </c>
      <c r="C851" s="292" t="str">
        <f>HYPERLINK("[Codebook_HIS_2013_ext_v1601.xlsx]MH_2_X","MH_2")</f>
        <v>MH_2</v>
      </c>
      <c r="D851" s="221" t="s">
        <v>501</v>
      </c>
      <c r="E851" s="221" t="s">
        <v>126</v>
      </c>
      <c r="F851" s="231" t="s">
        <v>323</v>
      </c>
      <c r="G851" s="231"/>
      <c r="H851" s="231"/>
      <c r="I851" s="231"/>
      <c r="J851" s="231" t="s">
        <v>120</v>
      </c>
      <c r="K851" s="231" t="s">
        <v>120</v>
      </c>
      <c r="L851" s="231" t="s">
        <v>120</v>
      </c>
    </row>
    <row r="852" spans="1:12" ht="17.399999999999999" x14ac:dyDescent="0.3">
      <c r="A852" s="221" t="s">
        <v>3732</v>
      </c>
      <c r="B852" s="221" t="s">
        <v>3825</v>
      </c>
      <c r="C852" s="292" t="str">
        <f>HYPERLINK("[Codebook_HIS_2013_ext_v1601.xlsx]MH_3_X","MH_3")</f>
        <v>MH_3</v>
      </c>
      <c r="D852" s="221" t="s">
        <v>427</v>
      </c>
      <c r="E852" s="221" t="s">
        <v>127</v>
      </c>
      <c r="F852" s="231" t="s">
        <v>323</v>
      </c>
      <c r="G852" s="231" t="s">
        <v>120</v>
      </c>
      <c r="H852" s="231" t="s">
        <v>120</v>
      </c>
      <c r="I852" s="231" t="s">
        <v>120</v>
      </c>
      <c r="J852" s="231" t="s">
        <v>120</v>
      </c>
      <c r="K852" s="231" t="s">
        <v>120</v>
      </c>
      <c r="L852" s="231" t="s">
        <v>120</v>
      </c>
    </row>
    <row r="853" spans="1:12" ht="17.399999999999999" x14ac:dyDescent="0.3">
      <c r="A853" s="221" t="s">
        <v>3732</v>
      </c>
      <c r="B853" s="221" t="s">
        <v>3825</v>
      </c>
      <c r="C853" s="292" t="str">
        <f>HYPERLINK("[Codebook_HIS_2013_ext_v1601.xlsx]MH_4_X","MH_4")</f>
        <v>MH_4</v>
      </c>
      <c r="D853" s="221" t="s">
        <v>428</v>
      </c>
      <c r="E853" s="221" t="s">
        <v>128</v>
      </c>
      <c r="F853" s="231" t="s">
        <v>323</v>
      </c>
      <c r="G853" s="231"/>
      <c r="H853" s="231"/>
      <c r="I853" s="231" t="s">
        <v>120</v>
      </c>
      <c r="J853" s="231" t="s">
        <v>120</v>
      </c>
      <c r="K853" s="231" t="s">
        <v>120</v>
      </c>
      <c r="L853" s="231" t="s">
        <v>120</v>
      </c>
    </row>
    <row r="854" spans="1:12" ht="17.399999999999999" x14ac:dyDescent="0.3">
      <c r="A854" s="221" t="s">
        <v>3732</v>
      </c>
      <c r="B854" s="221" t="s">
        <v>3825</v>
      </c>
      <c r="C854" s="292" t="str">
        <f>HYPERLINK("[Codebook_HIS_2013_ext_v1601.xlsx]MH_5_X","MH_5")</f>
        <v>MH_5</v>
      </c>
      <c r="D854" s="221" t="s">
        <v>121</v>
      </c>
      <c r="E854" s="221" t="s">
        <v>725</v>
      </c>
      <c r="F854" s="231" t="s">
        <v>323</v>
      </c>
      <c r="G854" s="231"/>
      <c r="H854" s="231"/>
      <c r="I854" s="231"/>
      <c r="J854" s="231"/>
      <c r="K854" s="231" t="s">
        <v>120</v>
      </c>
      <c r="L854" s="231" t="s">
        <v>120</v>
      </c>
    </row>
    <row r="855" spans="1:12" ht="17.399999999999999" x14ac:dyDescent="0.3">
      <c r="A855" s="221" t="s">
        <v>3732</v>
      </c>
      <c r="B855" s="221" t="s">
        <v>3825</v>
      </c>
      <c r="C855" s="292" t="str">
        <f>HYPERLINK("[Codebook_HIS_2013_ext_v1601.xlsx]MH_6_X","MH_6")</f>
        <v>MH_6</v>
      </c>
      <c r="D855" s="221" t="s">
        <v>117</v>
      </c>
      <c r="E855" s="221" t="s">
        <v>726</v>
      </c>
      <c r="F855" s="231" t="s">
        <v>323</v>
      </c>
      <c r="G855" s="231" t="s">
        <v>120</v>
      </c>
      <c r="H855" s="231" t="s">
        <v>120</v>
      </c>
      <c r="I855" s="231" t="s">
        <v>120</v>
      </c>
      <c r="J855" s="231" t="s">
        <v>120</v>
      </c>
      <c r="K855" s="231" t="s">
        <v>120</v>
      </c>
      <c r="L855" s="231" t="s">
        <v>120</v>
      </c>
    </row>
    <row r="856" spans="1:12" ht="17.399999999999999" x14ac:dyDescent="0.3">
      <c r="A856" s="221" t="s">
        <v>3732</v>
      </c>
      <c r="B856" s="221" t="s">
        <v>3825</v>
      </c>
      <c r="C856" s="292" t="str">
        <f>HYPERLINK("[Codebook_HIS_2013_ext_v1601.xlsx]MH_7_X","MH_7")</f>
        <v>MH_7</v>
      </c>
      <c r="D856" s="221" t="s">
        <v>724</v>
      </c>
      <c r="E856" s="221" t="s">
        <v>727</v>
      </c>
      <c r="F856" s="231" t="s">
        <v>323</v>
      </c>
      <c r="G856" s="231" t="s">
        <v>120</v>
      </c>
      <c r="H856" s="231" t="s">
        <v>120</v>
      </c>
      <c r="I856" s="231" t="s">
        <v>120</v>
      </c>
      <c r="J856" s="231" t="s">
        <v>120</v>
      </c>
      <c r="K856" s="231" t="s">
        <v>120</v>
      </c>
      <c r="L856" s="231" t="s">
        <v>120</v>
      </c>
    </row>
    <row r="857" spans="1:12" ht="17.399999999999999" x14ac:dyDescent="0.3">
      <c r="A857" s="221" t="s">
        <v>3732</v>
      </c>
      <c r="B857" s="221" t="s">
        <v>3735</v>
      </c>
      <c r="C857" s="213" t="s">
        <v>2301</v>
      </c>
      <c r="D857" s="213" t="s">
        <v>2330</v>
      </c>
      <c r="E857" s="259" t="s">
        <v>2331</v>
      </c>
      <c r="F857" s="260" t="s">
        <v>323</v>
      </c>
      <c r="G857" s="261"/>
      <c r="H857" s="261"/>
      <c r="I857" s="261"/>
      <c r="J857" s="261"/>
      <c r="K857" s="261"/>
      <c r="L857" s="260" t="s">
        <v>120</v>
      </c>
    </row>
    <row r="858" spans="1:12" ht="17.399999999999999" x14ac:dyDescent="0.3">
      <c r="A858" s="221" t="s">
        <v>3732</v>
      </c>
      <c r="B858" s="221" t="s">
        <v>3735</v>
      </c>
      <c r="C858" s="213" t="s">
        <v>2302</v>
      </c>
      <c r="D858" s="213" t="s">
        <v>2332</v>
      </c>
      <c r="E858" s="259" t="s">
        <v>2333</v>
      </c>
      <c r="F858" s="260" t="s">
        <v>323</v>
      </c>
      <c r="G858" s="261"/>
      <c r="H858" s="261"/>
      <c r="I858" s="261"/>
      <c r="J858" s="261"/>
      <c r="K858" s="261"/>
      <c r="L858" s="260" t="s">
        <v>120</v>
      </c>
    </row>
    <row r="859" spans="1:12" ht="17.399999999999999" x14ac:dyDescent="0.3">
      <c r="A859" s="221" t="s">
        <v>3732</v>
      </c>
      <c r="B859" s="221" t="s">
        <v>3735</v>
      </c>
      <c r="C859" s="213" t="s">
        <v>2303</v>
      </c>
      <c r="D859" s="213" t="s">
        <v>2334</v>
      </c>
      <c r="E859" s="259" t="s">
        <v>2335</v>
      </c>
      <c r="F859" s="260" t="s">
        <v>323</v>
      </c>
      <c r="G859" s="261"/>
      <c r="H859" s="261"/>
      <c r="I859" s="261"/>
      <c r="J859" s="261"/>
      <c r="K859" s="261"/>
      <c r="L859" s="260" t="s">
        <v>120</v>
      </c>
    </row>
    <row r="860" spans="1:12" ht="17.399999999999999" x14ac:dyDescent="0.3">
      <c r="A860" s="221" t="s">
        <v>3732</v>
      </c>
      <c r="B860" s="221" t="s">
        <v>3735</v>
      </c>
      <c r="C860" s="213" t="s">
        <v>2304</v>
      </c>
      <c r="D860" s="213" t="s">
        <v>2336</v>
      </c>
      <c r="E860" s="259" t="s">
        <v>2337</v>
      </c>
      <c r="F860" s="260" t="s">
        <v>323</v>
      </c>
      <c r="G860" s="261"/>
      <c r="H860" s="261"/>
      <c r="I860" s="261"/>
      <c r="J860" s="261"/>
      <c r="K860" s="261"/>
      <c r="L860" s="260" t="s">
        <v>120</v>
      </c>
    </row>
    <row r="861" spans="1:12" ht="17.399999999999999" x14ac:dyDescent="0.3">
      <c r="A861" s="221" t="s">
        <v>3732</v>
      </c>
      <c r="B861" s="221" t="s">
        <v>3735</v>
      </c>
      <c r="C861" s="213" t="s">
        <v>2305</v>
      </c>
      <c r="D861" s="213" t="s">
        <v>2338</v>
      </c>
      <c r="E861" s="259" t="s">
        <v>2339</v>
      </c>
      <c r="F861" s="260" t="s">
        <v>323</v>
      </c>
      <c r="G861" s="261"/>
      <c r="H861" s="261"/>
      <c r="I861" s="261"/>
      <c r="J861" s="261"/>
      <c r="K861" s="261"/>
      <c r="L861" s="260" t="s">
        <v>120</v>
      </c>
    </row>
    <row r="862" spans="1:12" ht="17.399999999999999" x14ac:dyDescent="0.3">
      <c r="A862" s="221" t="s">
        <v>3732</v>
      </c>
      <c r="B862" s="221" t="s">
        <v>3735</v>
      </c>
      <c r="C862" s="213" t="s">
        <v>2306</v>
      </c>
      <c r="D862" s="213" t="s">
        <v>2340</v>
      </c>
      <c r="E862" s="259" t="s">
        <v>2341</v>
      </c>
      <c r="F862" s="260" t="s">
        <v>323</v>
      </c>
      <c r="G862" s="261"/>
      <c r="H862" s="261"/>
      <c r="I862" s="261"/>
      <c r="J862" s="261"/>
      <c r="K862" s="261"/>
      <c r="L862" s="260" t="s">
        <v>120</v>
      </c>
    </row>
    <row r="863" spans="1:12" ht="17.399999999999999" x14ac:dyDescent="0.3">
      <c r="A863" s="221" t="s">
        <v>3732</v>
      </c>
      <c r="B863" s="221" t="s">
        <v>3735</v>
      </c>
      <c r="C863" s="213" t="s">
        <v>2307</v>
      </c>
      <c r="D863" s="213" t="s">
        <v>2342</v>
      </c>
      <c r="E863" s="259" t="s">
        <v>2343</v>
      </c>
      <c r="F863" s="260" t="s">
        <v>323</v>
      </c>
      <c r="G863" s="261"/>
      <c r="H863" s="261"/>
      <c r="I863" s="261"/>
      <c r="J863" s="261"/>
      <c r="K863" s="261"/>
      <c r="L863" s="260" t="s">
        <v>120</v>
      </c>
    </row>
    <row r="864" spans="1:12" ht="17.399999999999999" x14ac:dyDescent="0.3">
      <c r="A864" s="221" t="s">
        <v>3732</v>
      </c>
      <c r="B864" s="221" t="s">
        <v>3735</v>
      </c>
      <c r="C864" s="213" t="s">
        <v>2308</v>
      </c>
      <c r="D864" s="213" t="s">
        <v>2344</v>
      </c>
      <c r="E864" s="259" t="s">
        <v>2345</v>
      </c>
      <c r="F864" s="260" t="s">
        <v>323</v>
      </c>
      <c r="G864" s="261"/>
      <c r="H864" s="261"/>
      <c r="I864" s="261"/>
      <c r="J864" s="261"/>
      <c r="K864" s="261"/>
      <c r="L864" s="260" t="s">
        <v>120</v>
      </c>
    </row>
    <row r="865" spans="1:12" ht="17.399999999999999" x14ac:dyDescent="0.3">
      <c r="A865" s="221" t="s">
        <v>3732</v>
      </c>
      <c r="B865" s="221" t="s">
        <v>3735</v>
      </c>
      <c r="C865" s="213" t="s">
        <v>2309</v>
      </c>
      <c r="D865" s="213" t="s">
        <v>2346</v>
      </c>
      <c r="E865" s="259" t="s">
        <v>2347</v>
      </c>
      <c r="F865" s="260" t="s">
        <v>323</v>
      </c>
      <c r="G865" s="261"/>
      <c r="H865" s="261"/>
      <c r="I865" s="261"/>
      <c r="J865" s="261"/>
      <c r="K865" s="261"/>
      <c r="L865" s="260" t="s">
        <v>120</v>
      </c>
    </row>
    <row r="866" spans="1:12" ht="17.399999999999999" x14ac:dyDescent="0.3">
      <c r="A866" s="221" t="s">
        <v>3732</v>
      </c>
      <c r="B866" s="221" t="s">
        <v>3735</v>
      </c>
      <c r="C866" s="213" t="s">
        <v>2310</v>
      </c>
      <c r="D866" s="213" t="s">
        <v>2348</v>
      </c>
      <c r="E866" s="262" t="s">
        <v>2349</v>
      </c>
      <c r="F866" s="260" t="s">
        <v>323</v>
      </c>
      <c r="G866" s="261"/>
      <c r="H866" s="261"/>
      <c r="I866" s="261"/>
      <c r="J866" s="261"/>
      <c r="K866" s="261"/>
      <c r="L866" s="260" t="s">
        <v>120</v>
      </c>
    </row>
    <row r="867" spans="1:12" ht="17.399999999999999" x14ac:dyDescent="0.3">
      <c r="A867" s="221" t="s">
        <v>3732</v>
      </c>
      <c r="B867" s="221" t="s">
        <v>3735</v>
      </c>
      <c r="C867" s="213" t="s">
        <v>2311</v>
      </c>
      <c r="D867" s="213" t="s">
        <v>2350</v>
      </c>
      <c r="E867" s="259" t="s">
        <v>2351</v>
      </c>
      <c r="F867" s="260" t="s">
        <v>323</v>
      </c>
      <c r="G867" s="261"/>
      <c r="H867" s="261"/>
      <c r="I867" s="261"/>
      <c r="J867" s="261"/>
      <c r="K867" s="261"/>
      <c r="L867" s="260" t="s">
        <v>120</v>
      </c>
    </row>
    <row r="868" spans="1:12" ht="17.399999999999999" x14ac:dyDescent="0.3">
      <c r="A868" s="221" t="s">
        <v>3732</v>
      </c>
      <c r="B868" s="221" t="s">
        <v>3735</v>
      </c>
      <c r="C868" s="213" t="s">
        <v>2312</v>
      </c>
      <c r="D868" s="213" t="s">
        <v>2352</v>
      </c>
      <c r="E868" s="259" t="s">
        <v>2353</v>
      </c>
      <c r="F868" s="260" t="s">
        <v>323</v>
      </c>
      <c r="G868" s="261"/>
      <c r="H868" s="261"/>
      <c r="I868" s="261"/>
      <c r="J868" s="261"/>
      <c r="K868" s="261"/>
      <c r="L868" s="260" t="s">
        <v>120</v>
      </c>
    </row>
    <row r="869" spans="1:12" ht="17.399999999999999" x14ac:dyDescent="0.3">
      <c r="A869" s="221" t="s">
        <v>3732</v>
      </c>
      <c r="B869" s="221" t="s">
        <v>3735</v>
      </c>
      <c r="C869" s="213" t="s">
        <v>2313</v>
      </c>
      <c r="D869" s="213" t="s">
        <v>2354</v>
      </c>
      <c r="E869" s="259" t="s">
        <v>2355</v>
      </c>
      <c r="F869" s="260" t="s">
        <v>323</v>
      </c>
      <c r="G869" s="261"/>
      <c r="H869" s="261"/>
      <c r="I869" s="261"/>
      <c r="J869" s="261"/>
      <c r="K869" s="261"/>
      <c r="L869" s="260" t="s">
        <v>120</v>
      </c>
    </row>
    <row r="870" spans="1:12" ht="17.399999999999999" x14ac:dyDescent="0.3">
      <c r="A870" s="221" t="s">
        <v>3732</v>
      </c>
      <c r="B870" s="221" t="s">
        <v>3735</v>
      </c>
      <c r="C870" s="213" t="s">
        <v>2314</v>
      </c>
      <c r="D870" s="213" t="s">
        <v>2356</v>
      </c>
      <c r="E870" s="263" t="s">
        <v>2357</v>
      </c>
      <c r="F870" s="260" t="s">
        <v>323</v>
      </c>
      <c r="G870" s="261"/>
      <c r="H870" s="261"/>
      <c r="I870" s="261"/>
      <c r="J870" s="261"/>
      <c r="K870" s="261"/>
      <c r="L870" s="260" t="s">
        <v>120</v>
      </c>
    </row>
    <row r="871" spans="1:12" ht="17.399999999999999" x14ac:dyDescent="0.3">
      <c r="A871" s="221" t="s">
        <v>3732</v>
      </c>
      <c r="B871" s="221" t="s">
        <v>3735</v>
      </c>
      <c r="C871" s="213" t="s">
        <v>2315</v>
      </c>
      <c r="D871" s="213" t="s">
        <v>2358</v>
      </c>
      <c r="E871" s="259" t="s">
        <v>2359</v>
      </c>
      <c r="F871" s="260" t="s">
        <v>323</v>
      </c>
      <c r="G871" s="261"/>
      <c r="H871" s="261"/>
      <c r="I871" s="261"/>
      <c r="J871" s="261"/>
      <c r="K871" s="261"/>
      <c r="L871" s="260" t="s">
        <v>120</v>
      </c>
    </row>
    <row r="872" spans="1:12" ht="17.399999999999999" x14ac:dyDescent="0.3">
      <c r="A872" s="221" t="s">
        <v>3732</v>
      </c>
      <c r="B872" s="221" t="s">
        <v>3735</v>
      </c>
      <c r="C872" s="213" t="s">
        <v>2316</v>
      </c>
      <c r="D872" s="213" t="s">
        <v>2360</v>
      </c>
      <c r="E872" s="259" t="s">
        <v>2361</v>
      </c>
      <c r="F872" s="260" t="s">
        <v>323</v>
      </c>
      <c r="G872" s="261"/>
      <c r="H872" s="261"/>
      <c r="I872" s="261"/>
      <c r="J872" s="261"/>
      <c r="K872" s="261"/>
      <c r="L872" s="260" t="s">
        <v>120</v>
      </c>
    </row>
    <row r="873" spans="1:12" ht="17.399999999999999" x14ac:dyDescent="0.3">
      <c r="A873" s="221" t="s">
        <v>3732</v>
      </c>
      <c r="B873" s="221" t="s">
        <v>3735</v>
      </c>
      <c r="C873" s="213" t="s">
        <v>2317</v>
      </c>
      <c r="D873" s="213" t="s">
        <v>2362</v>
      </c>
      <c r="E873" s="263" t="s">
        <v>2363</v>
      </c>
      <c r="F873" s="260" t="s">
        <v>323</v>
      </c>
      <c r="G873" s="261"/>
      <c r="H873" s="261"/>
      <c r="I873" s="261"/>
      <c r="J873" s="261"/>
      <c r="K873" s="261"/>
      <c r="L873" s="260" t="s">
        <v>120</v>
      </c>
    </row>
    <row r="874" spans="1:12" ht="17.399999999999999" x14ac:dyDescent="0.3">
      <c r="A874" s="221" t="s">
        <v>3732</v>
      </c>
      <c r="B874" s="221" t="s">
        <v>3735</v>
      </c>
      <c r="C874" s="213" t="s">
        <v>2318</v>
      </c>
      <c r="D874" s="213" t="s">
        <v>2364</v>
      </c>
      <c r="E874" s="263" t="s">
        <v>2365</v>
      </c>
      <c r="F874" s="260" t="s">
        <v>323</v>
      </c>
      <c r="G874" s="261"/>
      <c r="H874" s="261"/>
      <c r="I874" s="261"/>
      <c r="J874" s="261"/>
      <c r="K874" s="261"/>
      <c r="L874" s="260" t="s">
        <v>120</v>
      </c>
    </row>
    <row r="875" spans="1:12" ht="17.399999999999999" x14ac:dyDescent="0.3">
      <c r="A875" s="221" t="s">
        <v>3732</v>
      </c>
      <c r="B875" s="221" t="s">
        <v>3735</v>
      </c>
      <c r="C875" s="213" t="s">
        <v>2319</v>
      </c>
      <c r="D875" s="213" t="s">
        <v>2366</v>
      </c>
      <c r="E875" s="259" t="s">
        <v>2367</v>
      </c>
      <c r="F875" s="260" t="s">
        <v>323</v>
      </c>
      <c r="G875" s="261"/>
      <c r="H875" s="261"/>
      <c r="I875" s="261"/>
      <c r="J875" s="261"/>
      <c r="K875" s="261"/>
      <c r="L875" s="260" t="s">
        <v>120</v>
      </c>
    </row>
    <row r="876" spans="1:12" ht="17.399999999999999" x14ac:dyDescent="0.3">
      <c r="A876" s="221" t="s">
        <v>3732</v>
      </c>
      <c r="B876" s="221" t="s">
        <v>3735</v>
      </c>
      <c r="C876" s="213" t="s">
        <v>2320</v>
      </c>
      <c r="D876" s="213" t="s">
        <v>2368</v>
      </c>
      <c r="E876" s="263" t="s">
        <v>2369</v>
      </c>
      <c r="F876" s="260" t="s">
        <v>323</v>
      </c>
      <c r="G876" s="261"/>
      <c r="H876" s="261"/>
      <c r="I876" s="261"/>
      <c r="J876" s="261"/>
      <c r="K876" s="261"/>
      <c r="L876" s="260" t="s">
        <v>120</v>
      </c>
    </row>
    <row r="877" spans="1:12" ht="17.399999999999999" x14ac:dyDescent="0.3">
      <c r="A877" s="221" t="s">
        <v>3732</v>
      </c>
      <c r="B877" s="221" t="s">
        <v>3735</v>
      </c>
      <c r="C877" s="213" t="s">
        <v>2321</v>
      </c>
      <c r="D877" s="213" t="s">
        <v>2370</v>
      </c>
      <c r="E877" s="263" t="s">
        <v>2371</v>
      </c>
      <c r="F877" s="260" t="s">
        <v>323</v>
      </c>
      <c r="G877" s="261"/>
      <c r="H877" s="261"/>
      <c r="I877" s="261"/>
      <c r="J877" s="261"/>
      <c r="K877" s="261"/>
      <c r="L877" s="260" t="s">
        <v>120</v>
      </c>
    </row>
    <row r="878" spans="1:12" ht="17.399999999999999" x14ac:dyDescent="0.3">
      <c r="A878" s="221" t="s">
        <v>3732</v>
      </c>
      <c r="B878" s="221" t="s">
        <v>3735</v>
      </c>
      <c r="C878" s="213" t="s">
        <v>2322</v>
      </c>
      <c r="D878" s="213" t="s">
        <v>2372</v>
      </c>
      <c r="E878" s="263" t="s">
        <v>2373</v>
      </c>
      <c r="F878" s="260" t="s">
        <v>323</v>
      </c>
      <c r="G878" s="261"/>
      <c r="H878" s="261"/>
      <c r="I878" s="261"/>
      <c r="J878" s="261"/>
      <c r="K878" s="261"/>
      <c r="L878" s="260" t="s">
        <v>120</v>
      </c>
    </row>
    <row r="879" spans="1:12" ht="17.399999999999999" x14ac:dyDescent="0.3">
      <c r="A879" s="221" t="s">
        <v>3732</v>
      </c>
      <c r="B879" s="221" t="s">
        <v>3735</v>
      </c>
      <c r="C879" s="213" t="s">
        <v>2323</v>
      </c>
      <c r="D879" s="213" t="s">
        <v>2374</v>
      </c>
      <c r="E879" s="263" t="s">
        <v>2375</v>
      </c>
      <c r="F879" s="260" t="s">
        <v>323</v>
      </c>
      <c r="G879" s="261"/>
      <c r="H879" s="261"/>
      <c r="I879" s="261"/>
      <c r="J879" s="261"/>
      <c r="K879" s="261"/>
      <c r="L879" s="260" t="s">
        <v>120</v>
      </c>
    </row>
    <row r="880" spans="1:12" ht="17.399999999999999" x14ac:dyDescent="0.3">
      <c r="A880" s="221" t="s">
        <v>3732</v>
      </c>
      <c r="B880" s="221" t="s">
        <v>3735</v>
      </c>
      <c r="C880" s="213" t="s">
        <v>2324</v>
      </c>
      <c r="D880" s="213" t="s">
        <v>2376</v>
      </c>
      <c r="E880" s="263" t="s">
        <v>2377</v>
      </c>
      <c r="F880" s="260" t="s">
        <v>323</v>
      </c>
      <c r="G880" s="261"/>
      <c r="H880" s="261"/>
      <c r="I880" s="261"/>
      <c r="J880" s="261"/>
      <c r="K880" s="261"/>
      <c r="L880" s="260" t="s">
        <v>120</v>
      </c>
    </row>
    <row r="881" spans="1:12" ht="17.399999999999999" x14ac:dyDescent="0.3">
      <c r="A881" s="221" t="s">
        <v>3732</v>
      </c>
      <c r="B881" s="221" t="s">
        <v>3735</v>
      </c>
      <c r="C881" s="213" t="s">
        <v>2325</v>
      </c>
      <c r="D881" s="213" t="s">
        <v>2378</v>
      </c>
      <c r="E881" s="263" t="s">
        <v>2379</v>
      </c>
      <c r="F881" s="260" t="s">
        <v>323</v>
      </c>
      <c r="G881" s="261"/>
      <c r="H881" s="261"/>
      <c r="I881" s="261"/>
      <c r="J881" s="261"/>
      <c r="K881" s="261"/>
      <c r="L881" s="260" t="s">
        <v>120</v>
      </c>
    </row>
    <row r="882" spans="1:12" ht="17.399999999999999" x14ac:dyDescent="0.3">
      <c r="A882" s="221" t="s">
        <v>3732</v>
      </c>
      <c r="B882" s="221" t="s">
        <v>3735</v>
      </c>
      <c r="C882" s="213" t="s">
        <v>2326</v>
      </c>
      <c r="D882" s="213" t="s">
        <v>2380</v>
      </c>
      <c r="E882" s="263" t="s">
        <v>2381</v>
      </c>
      <c r="F882" s="260" t="s">
        <v>323</v>
      </c>
      <c r="G882" s="261"/>
      <c r="H882" s="261"/>
      <c r="I882" s="261"/>
      <c r="J882" s="261"/>
      <c r="K882" s="261"/>
      <c r="L882" s="260" t="s">
        <v>120</v>
      </c>
    </row>
    <row r="883" spans="1:12" ht="17.399999999999999" x14ac:dyDescent="0.3">
      <c r="A883" s="221" t="s">
        <v>3732</v>
      </c>
      <c r="B883" s="221" t="s">
        <v>3735</v>
      </c>
      <c r="C883" s="213" t="s">
        <v>2327</v>
      </c>
      <c r="D883" s="213" t="s">
        <v>2382</v>
      </c>
      <c r="E883" s="263" t="s">
        <v>2383</v>
      </c>
      <c r="F883" s="260" t="s">
        <v>323</v>
      </c>
      <c r="G883" s="261"/>
      <c r="H883" s="261"/>
      <c r="I883" s="261"/>
      <c r="J883" s="261"/>
      <c r="K883" s="261"/>
      <c r="L883" s="260" t="s">
        <v>120</v>
      </c>
    </row>
    <row r="884" spans="1:12" ht="17.399999999999999" x14ac:dyDescent="0.3">
      <c r="A884" s="221" t="s">
        <v>3732</v>
      </c>
      <c r="B884" s="221" t="s">
        <v>3735</v>
      </c>
      <c r="C884" s="213" t="s">
        <v>2328</v>
      </c>
      <c r="D884" s="213" t="s">
        <v>2384</v>
      </c>
      <c r="E884" s="263" t="s">
        <v>2385</v>
      </c>
      <c r="F884" s="260" t="s">
        <v>323</v>
      </c>
      <c r="G884" s="261"/>
      <c r="H884" s="261"/>
      <c r="I884" s="261"/>
      <c r="J884" s="261"/>
      <c r="K884" s="261"/>
      <c r="L884" s="260" t="s">
        <v>120</v>
      </c>
    </row>
    <row r="885" spans="1:12" ht="17.399999999999999" x14ac:dyDescent="0.3">
      <c r="A885" s="221" t="s">
        <v>3732</v>
      </c>
      <c r="B885" s="221" t="s">
        <v>3735</v>
      </c>
      <c r="C885" s="213" t="s">
        <v>2329</v>
      </c>
      <c r="D885" s="213" t="s">
        <v>2386</v>
      </c>
      <c r="E885" s="262" t="s">
        <v>2387</v>
      </c>
      <c r="F885" s="260" t="s">
        <v>323</v>
      </c>
      <c r="G885" s="261"/>
      <c r="H885" s="261"/>
      <c r="I885" s="261"/>
      <c r="J885" s="261"/>
      <c r="K885" s="261"/>
      <c r="L885" s="260" t="s">
        <v>120</v>
      </c>
    </row>
    <row r="886" spans="1:12" ht="17.399999999999999" x14ac:dyDescent="0.3">
      <c r="A886" s="221" t="s">
        <v>3732</v>
      </c>
      <c r="B886" s="221" t="s">
        <v>3735</v>
      </c>
      <c r="C886" s="213" t="s">
        <v>2388</v>
      </c>
      <c r="D886" s="213" t="s">
        <v>2389</v>
      </c>
      <c r="E886" s="263" t="s">
        <v>2390</v>
      </c>
      <c r="F886" s="260" t="s">
        <v>2391</v>
      </c>
      <c r="G886" s="261"/>
      <c r="H886" s="261"/>
      <c r="I886" s="261"/>
      <c r="J886" s="261"/>
      <c r="K886" s="261"/>
      <c r="L886" s="260" t="s">
        <v>120</v>
      </c>
    </row>
    <row r="887" spans="1:12" ht="17.399999999999999" x14ac:dyDescent="0.3">
      <c r="A887" s="221" t="s">
        <v>3732</v>
      </c>
      <c r="B887" s="221" t="s">
        <v>3735</v>
      </c>
      <c r="C887" s="214" t="s">
        <v>2392</v>
      </c>
      <c r="D887" s="213" t="s">
        <v>2393</v>
      </c>
      <c r="E887" s="263" t="s">
        <v>2394</v>
      </c>
      <c r="F887" s="260" t="s">
        <v>323</v>
      </c>
      <c r="G887" s="261"/>
      <c r="H887" s="261"/>
      <c r="I887" s="261"/>
      <c r="J887" s="261"/>
      <c r="K887" s="261"/>
      <c r="L887" s="260" t="s">
        <v>120</v>
      </c>
    </row>
    <row r="888" spans="1:12" ht="17.399999999999999" x14ac:dyDescent="0.3">
      <c r="A888" s="221" t="s">
        <v>3732</v>
      </c>
      <c r="B888" s="221" t="s">
        <v>3735</v>
      </c>
      <c r="C888" s="214" t="s">
        <v>2395</v>
      </c>
      <c r="D888" s="213" t="s">
        <v>2396</v>
      </c>
      <c r="E888" s="263" t="s">
        <v>2397</v>
      </c>
      <c r="F888" s="260" t="s">
        <v>323</v>
      </c>
      <c r="G888" s="261"/>
      <c r="H888" s="261"/>
      <c r="I888" s="261"/>
      <c r="J888" s="261"/>
      <c r="K888" s="261"/>
      <c r="L888" s="260" t="s">
        <v>120</v>
      </c>
    </row>
    <row r="889" spans="1:12" ht="17.399999999999999" x14ac:dyDescent="0.3">
      <c r="A889" s="221" t="s">
        <v>3732</v>
      </c>
      <c r="B889" s="221" t="s">
        <v>3735</v>
      </c>
      <c r="C889" s="214" t="s">
        <v>2398</v>
      </c>
      <c r="D889" s="213" t="s">
        <v>2399</v>
      </c>
      <c r="E889" s="263" t="s">
        <v>2400</v>
      </c>
      <c r="F889" s="260" t="s">
        <v>323</v>
      </c>
      <c r="G889" s="261"/>
      <c r="H889" s="261"/>
      <c r="I889" s="261"/>
      <c r="J889" s="261"/>
      <c r="K889" s="261"/>
      <c r="L889" s="260" t="s">
        <v>120</v>
      </c>
    </row>
    <row r="890" spans="1:12" ht="17.399999999999999" x14ac:dyDescent="0.3">
      <c r="A890" s="221" t="s">
        <v>3732</v>
      </c>
      <c r="B890" s="221" t="s">
        <v>3735</v>
      </c>
      <c r="C890" s="214" t="s">
        <v>2401</v>
      </c>
      <c r="D890" s="213" t="s">
        <v>2402</v>
      </c>
      <c r="E890" s="263" t="s">
        <v>2403</v>
      </c>
      <c r="F890" s="260" t="s">
        <v>323</v>
      </c>
      <c r="G890" s="261"/>
      <c r="H890" s="261"/>
      <c r="I890" s="261"/>
      <c r="J890" s="261"/>
      <c r="K890" s="261"/>
      <c r="L890" s="260" t="s">
        <v>120</v>
      </c>
    </row>
    <row r="891" spans="1:12" ht="17.399999999999999" x14ac:dyDescent="0.3">
      <c r="A891" s="221" t="s">
        <v>3732</v>
      </c>
      <c r="B891" s="221" t="s">
        <v>3735</v>
      </c>
      <c r="C891" s="214" t="s">
        <v>2404</v>
      </c>
      <c r="D891" s="213" t="s">
        <v>2405</v>
      </c>
      <c r="E891" s="263" t="s">
        <v>2406</v>
      </c>
      <c r="F891" s="260" t="s">
        <v>323</v>
      </c>
      <c r="G891" s="261"/>
      <c r="H891" s="261"/>
      <c r="I891" s="261"/>
      <c r="J891" s="261"/>
      <c r="K891" s="261"/>
      <c r="L891" s="260" t="s">
        <v>120</v>
      </c>
    </row>
    <row r="892" spans="1:12" ht="17.399999999999999" x14ac:dyDescent="0.3">
      <c r="A892" s="221" t="s">
        <v>3732</v>
      </c>
      <c r="B892" s="221" t="s">
        <v>3735</v>
      </c>
      <c r="C892" s="214" t="s">
        <v>2407</v>
      </c>
      <c r="D892" s="213" t="s">
        <v>2408</v>
      </c>
      <c r="E892" s="263" t="s">
        <v>2409</v>
      </c>
      <c r="F892" s="260" t="s">
        <v>323</v>
      </c>
      <c r="G892" s="261"/>
      <c r="H892" s="261"/>
      <c r="I892" s="261"/>
      <c r="J892" s="261"/>
      <c r="K892" s="261"/>
      <c r="L892" s="260" t="s">
        <v>120</v>
      </c>
    </row>
    <row r="893" spans="1:12" ht="17.399999999999999" x14ac:dyDescent="0.3">
      <c r="A893" s="221" t="s">
        <v>3732</v>
      </c>
      <c r="B893" s="221" t="s">
        <v>3735</v>
      </c>
      <c r="C893" s="214" t="s">
        <v>2410</v>
      </c>
      <c r="D893" s="213" t="s">
        <v>2411</v>
      </c>
      <c r="E893" s="263" t="s">
        <v>2412</v>
      </c>
      <c r="F893" s="260" t="s">
        <v>323</v>
      </c>
      <c r="G893" s="261"/>
      <c r="H893" s="261"/>
      <c r="I893" s="261"/>
      <c r="J893" s="261"/>
      <c r="K893" s="261"/>
      <c r="L893" s="260" t="s">
        <v>120</v>
      </c>
    </row>
    <row r="894" spans="1:12" ht="17.399999999999999" x14ac:dyDescent="0.3">
      <c r="A894" s="221" t="s">
        <v>3732</v>
      </c>
      <c r="B894" s="221" t="s">
        <v>3735</v>
      </c>
      <c r="C894" s="214" t="s">
        <v>2413</v>
      </c>
      <c r="D894" s="213" t="s">
        <v>2414</v>
      </c>
      <c r="E894" s="263" t="s">
        <v>2415</v>
      </c>
      <c r="F894" s="260" t="s">
        <v>323</v>
      </c>
      <c r="G894" s="261"/>
      <c r="H894" s="261"/>
      <c r="I894" s="261"/>
      <c r="J894" s="261"/>
      <c r="K894" s="261"/>
      <c r="L894" s="260" t="s">
        <v>120</v>
      </c>
    </row>
    <row r="895" spans="1:12" ht="17.399999999999999" x14ac:dyDescent="0.3">
      <c r="A895" s="221" t="s">
        <v>3732</v>
      </c>
      <c r="B895" s="221" t="s">
        <v>3735</v>
      </c>
      <c r="C895" s="214" t="s">
        <v>2416</v>
      </c>
      <c r="D895" s="214" t="s">
        <v>2392</v>
      </c>
      <c r="E895" s="263" t="s">
        <v>2417</v>
      </c>
      <c r="F895" s="260" t="s">
        <v>323</v>
      </c>
      <c r="G895" s="261"/>
      <c r="H895" s="261"/>
      <c r="I895" s="261"/>
      <c r="J895" s="261"/>
      <c r="K895" s="261"/>
      <c r="L895" s="260" t="s">
        <v>120</v>
      </c>
    </row>
    <row r="896" spans="1:12" ht="17.399999999999999" x14ac:dyDescent="0.3">
      <c r="A896" s="221" t="s">
        <v>3732</v>
      </c>
      <c r="B896" s="221" t="s">
        <v>3735</v>
      </c>
      <c r="C896" s="214" t="s">
        <v>2418</v>
      </c>
      <c r="D896" s="214" t="s">
        <v>2395</v>
      </c>
      <c r="E896" s="263" t="s">
        <v>2419</v>
      </c>
      <c r="F896" s="260" t="s">
        <v>323</v>
      </c>
      <c r="G896" s="261"/>
      <c r="H896" s="261"/>
      <c r="I896" s="261"/>
      <c r="J896" s="261"/>
      <c r="K896" s="261"/>
      <c r="L896" s="260" t="s">
        <v>120</v>
      </c>
    </row>
    <row r="897" spans="1:12" ht="17.399999999999999" x14ac:dyDescent="0.3">
      <c r="A897" s="221" t="s">
        <v>3732</v>
      </c>
      <c r="B897" s="221" t="s">
        <v>3735</v>
      </c>
      <c r="C897" s="214" t="s">
        <v>2420</v>
      </c>
      <c r="D897" s="214" t="s">
        <v>2398</v>
      </c>
      <c r="E897" s="263" t="s">
        <v>2421</v>
      </c>
      <c r="F897" s="260" t="s">
        <v>323</v>
      </c>
      <c r="G897" s="261"/>
      <c r="H897" s="261"/>
      <c r="I897" s="261"/>
      <c r="J897" s="261"/>
      <c r="K897" s="261"/>
      <c r="L897" s="260" t="s">
        <v>120</v>
      </c>
    </row>
    <row r="898" spans="1:12" ht="17.399999999999999" x14ac:dyDescent="0.3">
      <c r="A898" s="221" t="s">
        <v>3732</v>
      </c>
      <c r="B898" s="221" t="s">
        <v>3735</v>
      </c>
      <c r="C898" s="214" t="s">
        <v>2422</v>
      </c>
      <c r="D898" s="214" t="s">
        <v>2401</v>
      </c>
      <c r="E898" s="263" t="s">
        <v>2423</v>
      </c>
      <c r="F898" s="260" t="s">
        <v>323</v>
      </c>
      <c r="G898" s="261"/>
      <c r="H898" s="261"/>
      <c r="I898" s="261"/>
      <c r="J898" s="261"/>
      <c r="K898" s="261"/>
      <c r="L898" s="260" t="s">
        <v>120</v>
      </c>
    </row>
    <row r="899" spans="1:12" ht="17.399999999999999" x14ac:dyDescent="0.3">
      <c r="A899" s="221" t="s">
        <v>3732</v>
      </c>
      <c r="B899" s="221" t="s">
        <v>3735</v>
      </c>
      <c r="C899" s="214" t="s">
        <v>2424</v>
      </c>
      <c r="D899" s="214" t="s">
        <v>2404</v>
      </c>
      <c r="E899" s="263" t="s">
        <v>2425</v>
      </c>
      <c r="F899" s="260" t="s">
        <v>323</v>
      </c>
      <c r="G899" s="261"/>
      <c r="H899" s="261"/>
      <c r="I899" s="261"/>
      <c r="J899" s="261"/>
      <c r="K899" s="261"/>
      <c r="L899" s="260" t="s">
        <v>120</v>
      </c>
    </row>
    <row r="900" spans="1:12" ht="17.399999999999999" x14ac:dyDescent="0.3">
      <c r="A900" s="221" t="s">
        <v>3732</v>
      </c>
      <c r="B900" s="221" t="s">
        <v>3735</v>
      </c>
      <c r="C900" s="214" t="s">
        <v>2426</v>
      </c>
      <c r="D900" s="213" t="s">
        <v>2414</v>
      </c>
      <c r="E900" s="263" t="s">
        <v>2427</v>
      </c>
      <c r="F900" s="260" t="s">
        <v>323</v>
      </c>
      <c r="G900" s="261"/>
      <c r="H900" s="261"/>
      <c r="I900" s="261"/>
      <c r="J900" s="261"/>
      <c r="K900" s="261"/>
      <c r="L900" s="260" t="s">
        <v>120</v>
      </c>
    </row>
    <row r="901" spans="1:12" ht="17.399999999999999" x14ac:dyDescent="0.3">
      <c r="A901" s="221" t="s">
        <v>3732</v>
      </c>
      <c r="B901" s="221" t="s">
        <v>3735</v>
      </c>
      <c r="C901" s="214" t="s">
        <v>2428</v>
      </c>
      <c r="D901" s="214" t="s">
        <v>2326</v>
      </c>
      <c r="E901" s="263" t="s">
        <v>2429</v>
      </c>
      <c r="F901" s="260" t="s">
        <v>323</v>
      </c>
      <c r="G901" s="261"/>
      <c r="H901" s="261"/>
      <c r="I901" s="261"/>
      <c r="J901" s="261"/>
      <c r="K901" s="261"/>
      <c r="L901" s="260" t="s">
        <v>120</v>
      </c>
    </row>
    <row r="902" spans="1:12" ht="17.399999999999999" x14ac:dyDescent="0.3">
      <c r="A902" s="221" t="s">
        <v>3732</v>
      </c>
      <c r="B902" s="221" t="s">
        <v>3735</v>
      </c>
      <c r="C902" s="214" t="s">
        <v>2430</v>
      </c>
      <c r="D902" s="214" t="s">
        <v>2327</v>
      </c>
      <c r="E902" s="263" t="s">
        <v>2431</v>
      </c>
      <c r="F902" s="260" t="s">
        <v>323</v>
      </c>
      <c r="G902" s="261"/>
      <c r="H902" s="261"/>
      <c r="I902" s="261"/>
      <c r="J902" s="261"/>
      <c r="K902" s="261"/>
      <c r="L902" s="260" t="s">
        <v>120</v>
      </c>
    </row>
    <row r="903" spans="1:12" ht="17.399999999999999" x14ac:dyDescent="0.3">
      <c r="A903" s="221" t="s">
        <v>3732</v>
      </c>
      <c r="B903" s="221" t="s">
        <v>3735</v>
      </c>
      <c r="C903" s="214" t="s">
        <v>2432</v>
      </c>
      <c r="D903" s="214" t="s">
        <v>2328</v>
      </c>
      <c r="E903" s="263" t="s">
        <v>2433</v>
      </c>
      <c r="F903" s="260" t="s">
        <v>323</v>
      </c>
      <c r="G903" s="261"/>
      <c r="H903" s="261"/>
      <c r="I903" s="261"/>
      <c r="J903" s="261"/>
      <c r="K903" s="261"/>
      <c r="L903" s="260" t="s">
        <v>120</v>
      </c>
    </row>
    <row r="904" spans="1:12" ht="17.399999999999999" x14ac:dyDescent="0.3">
      <c r="A904" s="221" t="s">
        <v>3732</v>
      </c>
      <c r="B904" s="221" t="s">
        <v>3735</v>
      </c>
      <c r="C904" s="214" t="s">
        <v>2434</v>
      </c>
      <c r="D904" s="214" t="s">
        <v>2329</v>
      </c>
      <c r="E904" s="263" t="s">
        <v>2435</v>
      </c>
      <c r="F904" s="260" t="s">
        <v>323</v>
      </c>
      <c r="G904" s="261"/>
      <c r="H904" s="261"/>
      <c r="I904" s="261"/>
      <c r="J904" s="261"/>
      <c r="K904" s="261"/>
      <c r="L904" s="260" t="s">
        <v>120</v>
      </c>
    </row>
    <row r="905" spans="1:12" ht="17.399999999999999" x14ac:dyDescent="0.3">
      <c r="A905" s="233"/>
      <c r="B905" s="233"/>
      <c r="C905" s="155"/>
      <c r="D905" s="233"/>
      <c r="E905" s="233"/>
      <c r="F905" s="234"/>
      <c r="G905" s="234"/>
      <c r="H905" s="234"/>
      <c r="I905" s="234"/>
      <c r="J905" s="234"/>
      <c r="K905" s="234"/>
      <c r="L905" s="234"/>
    </row>
    <row r="906" spans="1:12" ht="17.399999999999999" x14ac:dyDescent="0.3">
      <c r="A906" s="222" t="s">
        <v>3736</v>
      </c>
      <c r="B906" s="221" t="s">
        <v>3737</v>
      </c>
      <c r="C906" s="292" t="str">
        <f>HYPERLINK("[Codebook_HIS_2013_ext_v1601.xlsx]GP01_X","GP01")</f>
        <v>GP01</v>
      </c>
      <c r="D906" s="221" t="s">
        <v>444</v>
      </c>
      <c r="E906" s="222" t="s">
        <v>495</v>
      </c>
      <c r="F906" s="223" t="s">
        <v>323</v>
      </c>
      <c r="G906" s="223" t="s">
        <v>120</v>
      </c>
      <c r="H906" s="223" t="s">
        <v>120</v>
      </c>
      <c r="I906" s="223" t="s">
        <v>120</v>
      </c>
      <c r="J906" s="223" t="s">
        <v>120</v>
      </c>
      <c r="K906" s="223" t="s">
        <v>120</v>
      </c>
      <c r="L906" s="223" t="s">
        <v>120</v>
      </c>
    </row>
    <row r="907" spans="1:12" ht="17.399999999999999" x14ac:dyDescent="0.3">
      <c r="A907" s="222" t="s">
        <v>3736</v>
      </c>
      <c r="B907" s="221" t="s">
        <v>3737</v>
      </c>
      <c r="C907" s="292" t="str">
        <f>HYPERLINK("[Codebook_HIS_2013_ext_v1601.xlsx]GP01_1_X","GP01_1")</f>
        <v>GP01_1</v>
      </c>
      <c r="D907" s="230" t="s">
        <v>444</v>
      </c>
      <c r="E907" s="222" t="s">
        <v>495</v>
      </c>
      <c r="F907" s="223" t="s">
        <v>323</v>
      </c>
      <c r="G907" s="223" t="s">
        <v>120</v>
      </c>
      <c r="H907" s="223" t="s">
        <v>120</v>
      </c>
      <c r="I907" s="223" t="s">
        <v>120</v>
      </c>
      <c r="J907" s="223" t="s">
        <v>120</v>
      </c>
      <c r="K907" s="223" t="s">
        <v>120</v>
      </c>
      <c r="L907" s="223" t="s">
        <v>120</v>
      </c>
    </row>
    <row r="908" spans="1:12" ht="17.399999999999999" x14ac:dyDescent="0.3">
      <c r="A908" s="222" t="s">
        <v>3736</v>
      </c>
      <c r="B908" s="221" t="s">
        <v>3737</v>
      </c>
      <c r="C908" s="292" t="str">
        <f>HYPERLINK("[Codebook_HIS_2013_ext_v1601.xlsx]GP02_X","GP02")</f>
        <v>GP02</v>
      </c>
      <c r="D908" s="230" t="s">
        <v>626</v>
      </c>
      <c r="E908" s="222" t="s">
        <v>496</v>
      </c>
      <c r="F908" s="223" t="s">
        <v>323</v>
      </c>
      <c r="G908" s="223"/>
      <c r="H908" s="223"/>
      <c r="I908" s="223"/>
      <c r="J908" s="223" t="s">
        <v>120</v>
      </c>
      <c r="K908" s="223" t="s">
        <v>120</v>
      </c>
      <c r="L908" s="223" t="s">
        <v>120</v>
      </c>
    </row>
    <row r="909" spans="1:12" ht="17.399999999999999" x14ac:dyDescent="0.3">
      <c r="A909" s="222" t="s">
        <v>3736</v>
      </c>
      <c r="B909" s="221" t="s">
        <v>3737</v>
      </c>
      <c r="C909" s="292" t="str">
        <f>HYPERLINK("[Codebook_HIS_2013_ext_v1601.xlsx]GP02_1_X","GP02_1")</f>
        <v>GP02_1</v>
      </c>
      <c r="D909" s="230" t="s">
        <v>626</v>
      </c>
      <c r="E909" s="222" t="s">
        <v>569</v>
      </c>
      <c r="F909" s="223" t="s">
        <v>323</v>
      </c>
      <c r="G909" s="223" t="s">
        <v>120</v>
      </c>
      <c r="H909" s="223" t="s">
        <v>120</v>
      </c>
      <c r="I909" s="223" t="s">
        <v>120</v>
      </c>
      <c r="J909" s="223" t="s">
        <v>120</v>
      </c>
      <c r="K909" s="223" t="s">
        <v>120</v>
      </c>
      <c r="L909" s="223" t="s">
        <v>120</v>
      </c>
    </row>
    <row r="910" spans="1:12" ht="17.399999999999999" x14ac:dyDescent="0.3">
      <c r="A910" s="222" t="s">
        <v>3736</v>
      </c>
      <c r="B910" s="221" t="s">
        <v>3737</v>
      </c>
      <c r="C910" s="292" t="str">
        <f>HYPERLINK("[Codebook_HIS_2013_ext_v1601.xlsx]GP02_2_X","GP02_2")</f>
        <v>GP02_2</v>
      </c>
      <c r="D910" s="230" t="s">
        <v>626</v>
      </c>
      <c r="E910" s="222" t="s">
        <v>2490</v>
      </c>
      <c r="F910" s="223" t="s">
        <v>323</v>
      </c>
      <c r="G910" s="223" t="s">
        <v>120</v>
      </c>
      <c r="H910" s="223" t="s">
        <v>120</v>
      </c>
      <c r="I910" s="223" t="s">
        <v>120</v>
      </c>
      <c r="J910" s="223" t="s">
        <v>120</v>
      </c>
      <c r="K910" s="223" t="s">
        <v>120</v>
      </c>
      <c r="L910" s="223" t="s">
        <v>120</v>
      </c>
    </row>
    <row r="911" spans="1:12" ht="17.399999999999999" x14ac:dyDescent="0.3">
      <c r="A911" s="222" t="s">
        <v>3736</v>
      </c>
      <c r="B911" s="221" t="s">
        <v>3737</v>
      </c>
      <c r="C911" s="292" t="str">
        <f>HYPERLINK("[Codebook_HIS_2013_ext_v1601.xlsx]GP03_X","GP03")</f>
        <v>GP03</v>
      </c>
      <c r="D911" s="230" t="s">
        <v>445</v>
      </c>
      <c r="E911" s="222" t="s">
        <v>2489</v>
      </c>
      <c r="F911" s="223" t="s">
        <v>323</v>
      </c>
      <c r="G911" s="223"/>
      <c r="H911" s="223"/>
      <c r="I911" s="223"/>
      <c r="J911" s="223" t="s">
        <v>120</v>
      </c>
      <c r="K911" s="223"/>
      <c r="L911" s="223" t="s">
        <v>120</v>
      </c>
    </row>
    <row r="912" spans="1:12" ht="17.399999999999999" x14ac:dyDescent="0.3">
      <c r="A912" s="222" t="s">
        <v>3736</v>
      </c>
      <c r="B912" s="221" t="s">
        <v>3737</v>
      </c>
      <c r="C912" s="292" t="str">
        <f>HYPERLINK("[Codebook_HIS_2013_ext_v1601.xlsx]GP03_1_X","GP03_1")</f>
        <v>GP03_1</v>
      </c>
      <c r="D912" s="230" t="s">
        <v>445</v>
      </c>
      <c r="E912" s="222" t="s">
        <v>2489</v>
      </c>
      <c r="F912" s="223" t="s">
        <v>323</v>
      </c>
      <c r="G912" s="223"/>
      <c r="H912" s="223"/>
      <c r="I912" s="223"/>
      <c r="J912" s="223" t="s">
        <v>120</v>
      </c>
      <c r="K912" s="223"/>
      <c r="L912" s="223" t="s">
        <v>120</v>
      </c>
    </row>
    <row r="913" spans="1:12" ht="17.399999999999999" x14ac:dyDescent="0.3">
      <c r="A913" s="222" t="s">
        <v>3736</v>
      </c>
      <c r="B913" s="221" t="s">
        <v>3737</v>
      </c>
      <c r="C913" s="292" t="str">
        <f>HYPERLINK("[Codebook_HIS_2013_ext_v1601.xlsx]GP03_2_X","GP03_2")</f>
        <v>GP03_2</v>
      </c>
      <c r="D913" s="230" t="s">
        <v>445</v>
      </c>
      <c r="E913" s="222" t="s">
        <v>2491</v>
      </c>
      <c r="F913" s="223" t="s">
        <v>323</v>
      </c>
      <c r="G913" s="223"/>
      <c r="H913" s="223"/>
      <c r="I913" s="223"/>
      <c r="J913" s="223" t="s">
        <v>120</v>
      </c>
      <c r="K913" s="223"/>
      <c r="L913" s="223" t="s">
        <v>120</v>
      </c>
    </row>
    <row r="914" spans="1:12" ht="17.399999999999999" x14ac:dyDescent="0.3">
      <c r="A914" s="222" t="s">
        <v>3736</v>
      </c>
      <c r="B914" s="221" t="s">
        <v>3670</v>
      </c>
      <c r="C914" s="292" t="str">
        <f>HYPERLINK("[Codebook_HIS_2013_ext_v1601.xlsx]SP01_X","SP01")</f>
        <v>SP01</v>
      </c>
      <c r="D914" s="230" t="s">
        <v>214</v>
      </c>
      <c r="E914" s="222" t="s">
        <v>321</v>
      </c>
      <c r="F914" s="223" t="s">
        <v>323</v>
      </c>
      <c r="G914" s="223"/>
      <c r="H914" s="223"/>
      <c r="I914" s="223"/>
      <c r="J914" s="223" t="s">
        <v>120</v>
      </c>
      <c r="K914" s="220" t="s">
        <v>120</v>
      </c>
      <c r="L914" s="223" t="s">
        <v>120</v>
      </c>
    </row>
    <row r="915" spans="1:12" ht="17.399999999999999" x14ac:dyDescent="0.3">
      <c r="A915" s="222" t="s">
        <v>3736</v>
      </c>
      <c r="B915" s="221" t="s">
        <v>3670</v>
      </c>
      <c r="C915" s="292" t="str">
        <f>HYPERLINK("[Codebook_HIS_2013_ext_v1601.xlsx]SP01_1_X","SP01_1")</f>
        <v>SP01_1</v>
      </c>
      <c r="D915" s="230" t="s">
        <v>214</v>
      </c>
      <c r="E915" s="222" t="s">
        <v>2493</v>
      </c>
      <c r="F915" s="223" t="s">
        <v>323</v>
      </c>
      <c r="G915" s="223" t="s">
        <v>120</v>
      </c>
      <c r="H915" s="223" t="s">
        <v>120</v>
      </c>
      <c r="I915" s="223" t="s">
        <v>120</v>
      </c>
      <c r="J915" s="223" t="s">
        <v>120</v>
      </c>
      <c r="K915" s="220" t="s">
        <v>120</v>
      </c>
      <c r="L915" s="223" t="s">
        <v>120</v>
      </c>
    </row>
    <row r="916" spans="1:12" ht="17.399999999999999" x14ac:dyDescent="0.3">
      <c r="A916" s="222" t="s">
        <v>3736</v>
      </c>
      <c r="B916" s="221" t="s">
        <v>3670</v>
      </c>
      <c r="C916" s="292" t="str">
        <f>HYPERLINK("[Codebook_HIS_2013_ext_v1601.xlsx]SP01_2_X","SP01_2")</f>
        <v>SP01_2</v>
      </c>
      <c r="D916" s="230" t="s">
        <v>214</v>
      </c>
      <c r="E916" s="222" t="s">
        <v>2495</v>
      </c>
      <c r="F916" s="223" t="s">
        <v>323</v>
      </c>
      <c r="G916" s="223" t="s">
        <v>120</v>
      </c>
      <c r="H916" s="223" t="s">
        <v>120</v>
      </c>
      <c r="I916" s="223" t="s">
        <v>120</v>
      </c>
      <c r="J916" s="223" t="s">
        <v>120</v>
      </c>
      <c r="K916" s="220" t="s">
        <v>120</v>
      </c>
      <c r="L916" s="223" t="s">
        <v>120</v>
      </c>
    </row>
    <row r="917" spans="1:12" ht="17.399999999999999" x14ac:dyDescent="0.3">
      <c r="A917" s="222" t="s">
        <v>3736</v>
      </c>
      <c r="B917" s="221" t="s">
        <v>3670</v>
      </c>
      <c r="C917" s="292" t="str">
        <f>HYPERLINK("[Codebook_HIS_2013_ext_v1601.xlsx]SP02_X","SP02")</f>
        <v>SP02</v>
      </c>
      <c r="D917" s="230" t="s">
        <v>215</v>
      </c>
      <c r="E917" s="222" t="s">
        <v>2492</v>
      </c>
      <c r="F917" s="223" t="s">
        <v>323</v>
      </c>
      <c r="G917" s="223"/>
      <c r="H917" s="223"/>
      <c r="I917" s="223"/>
      <c r="J917" s="223" t="s">
        <v>120</v>
      </c>
      <c r="K917" s="220"/>
      <c r="L917" s="223" t="s">
        <v>120</v>
      </c>
    </row>
    <row r="918" spans="1:12" ht="17.399999999999999" x14ac:dyDescent="0.3">
      <c r="A918" s="222" t="s">
        <v>3736</v>
      </c>
      <c r="B918" s="221" t="s">
        <v>3670</v>
      </c>
      <c r="C918" s="292" t="str">
        <f>HYPERLINK("[Codebook_HIS_2013_ext_v1601.xlsx]SP02_1_X","SP02_1")</f>
        <v>SP02_1</v>
      </c>
      <c r="D918" s="230" t="s">
        <v>215</v>
      </c>
      <c r="E918" s="222" t="s">
        <v>2492</v>
      </c>
      <c r="F918" s="223" t="s">
        <v>323</v>
      </c>
      <c r="G918" s="223"/>
      <c r="H918" s="223"/>
      <c r="I918" s="223"/>
      <c r="J918" s="223" t="s">
        <v>120</v>
      </c>
      <c r="K918" s="220"/>
      <c r="L918" s="223" t="s">
        <v>120</v>
      </c>
    </row>
    <row r="919" spans="1:12" ht="17.399999999999999" x14ac:dyDescent="0.3">
      <c r="A919" s="222" t="s">
        <v>3736</v>
      </c>
      <c r="B919" s="221" t="s">
        <v>3670</v>
      </c>
      <c r="C919" s="292" t="str">
        <f>HYPERLINK("[Codebook_HIS_2013_ext_v1601.xlsx]SP02_2_X","SP02_2")</f>
        <v>SP02_2</v>
      </c>
      <c r="D919" s="230" t="s">
        <v>215</v>
      </c>
      <c r="E919" s="222" t="s">
        <v>2494</v>
      </c>
      <c r="F919" s="223" t="s">
        <v>323</v>
      </c>
      <c r="G919" s="223"/>
      <c r="H919" s="223"/>
      <c r="I919" s="223"/>
      <c r="J919" s="223" t="s">
        <v>120</v>
      </c>
      <c r="K919" s="220"/>
      <c r="L919" s="223" t="s">
        <v>120</v>
      </c>
    </row>
    <row r="920" spans="1:12" ht="17.399999999999999" x14ac:dyDescent="0.3">
      <c r="A920" s="222" t="s">
        <v>3736</v>
      </c>
      <c r="B920" s="221" t="s">
        <v>3738</v>
      </c>
      <c r="C920" s="292" t="str">
        <f>HYPERLINK("[Codebook_HIS_2013_ext_v1601.xlsx]DC01_X","DC01")</f>
        <v>DC01</v>
      </c>
      <c r="D920" s="230" t="s">
        <v>2496</v>
      </c>
      <c r="E920" s="222" t="s">
        <v>374</v>
      </c>
      <c r="F920" s="223" t="s">
        <v>323</v>
      </c>
      <c r="G920" s="223"/>
      <c r="H920" s="223"/>
      <c r="I920" s="223"/>
      <c r="J920" s="223" t="s">
        <v>120</v>
      </c>
      <c r="K920" s="220" t="s">
        <v>120</v>
      </c>
      <c r="L920" s="223" t="s">
        <v>120</v>
      </c>
    </row>
    <row r="921" spans="1:12" ht="17.399999999999999" x14ac:dyDescent="0.3">
      <c r="A921" s="222" t="s">
        <v>3736</v>
      </c>
      <c r="B921" s="221" t="s">
        <v>3738</v>
      </c>
      <c r="C921" s="292" t="str">
        <f>HYPERLINK("[Codebook_HIS_2013_ext_v1601.xlsx]DC01_1_X","DC01_1")</f>
        <v>DC01_1</v>
      </c>
      <c r="D921" s="230" t="s">
        <v>2496</v>
      </c>
      <c r="E921" s="222" t="s">
        <v>374</v>
      </c>
      <c r="F921" s="223" t="s">
        <v>323</v>
      </c>
      <c r="G921" s="223" t="s">
        <v>120</v>
      </c>
      <c r="H921" s="223" t="s">
        <v>120</v>
      </c>
      <c r="I921" s="223" t="s">
        <v>120</v>
      </c>
      <c r="J921" s="223" t="s">
        <v>120</v>
      </c>
      <c r="K921" s="220" t="s">
        <v>120</v>
      </c>
      <c r="L921" s="223" t="s">
        <v>120</v>
      </c>
    </row>
    <row r="922" spans="1:12" ht="17.399999999999999" x14ac:dyDescent="0.3">
      <c r="A922" s="222" t="s">
        <v>3736</v>
      </c>
      <c r="B922" s="221" t="s">
        <v>3738</v>
      </c>
      <c r="C922" s="292" t="str">
        <f>HYPERLINK("[Codebook_HIS_2013_ext_v1601.xlsx]DC01_2_X","DC01_2")</f>
        <v>DC01_2</v>
      </c>
      <c r="D922" s="230" t="s">
        <v>2496</v>
      </c>
      <c r="E922" s="222" t="s">
        <v>486</v>
      </c>
      <c r="F922" s="223" t="s">
        <v>323</v>
      </c>
      <c r="G922" s="223" t="s">
        <v>120</v>
      </c>
      <c r="H922" s="223" t="s">
        <v>120</v>
      </c>
      <c r="I922" s="223" t="s">
        <v>120</v>
      </c>
      <c r="J922" s="223" t="s">
        <v>120</v>
      </c>
      <c r="K922" s="220" t="s">
        <v>120</v>
      </c>
      <c r="L922" s="223" t="s">
        <v>120</v>
      </c>
    </row>
    <row r="923" spans="1:12" ht="17.399999999999999" x14ac:dyDescent="0.3">
      <c r="A923" s="222" t="s">
        <v>3736</v>
      </c>
      <c r="B923" s="221" t="s">
        <v>3738</v>
      </c>
      <c r="C923" s="292" t="str">
        <f>HYPERLINK("[Codebook_HIS_2013_ext_v1601.xlsx]DC01_3_X","DC01_3")</f>
        <v>DC01_3</v>
      </c>
      <c r="D923" s="230" t="s">
        <v>2496</v>
      </c>
      <c r="E923" s="222" t="s">
        <v>2497</v>
      </c>
      <c r="F923" s="223" t="s">
        <v>323</v>
      </c>
      <c r="G923" s="223" t="s">
        <v>120</v>
      </c>
      <c r="H923" s="223" t="s">
        <v>120</v>
      </c>
      <c r="I923" s="223" t="s">
        <v>120</v>
      </c>
      <c r="J923" s="223" t="s">
        <v>120</v>
      </c>
      <c r="K923" s="220" t="s">
        <v>120</v>
      </c>
      <c r="L923" s="223" t="s">
        <v>120</v>
      </c>
    </row>
    <row r="924" spans="1:12" ht="17.399999999999999" x14ac:dyDescent="0.3">
      <c r="A924" s="222" t="s">
        <v>3736</v>
      </c>
      <c r="B924" s="221" t="s">
        <v>3739</v>
      </c>
      <c r="C924" s="292" t="str">
        <f>HYPERLINK("[Codebook_HIS_2013_ext_v1601.xlsx]PM01_X","PM01")</f>
        <v>PM01</v>
      </c>
      <c r="D924" s="230" t="s">
        <v>1849</v>
      </c>
      <c r="E924" s="232" t="s">
        <v>1565</v>
      </c>
      <c r="F924" s="223" t="s">
        <v>323</v>
      </c>
      <c r="G924" s="223" t="s">
        <v>120</v>
      </c>
      <c r="H924" s="223" t="s">
        <v>120</v>
      </c>
      <c r="I924" s="223" t="s">
        <v>120</v>
      </c>
      <c r="J924" s="223" t="s">
        <v>120</v>
      </c>
      <c r="K924" s="220" t="s">
        <v>120</v>
      </c>
      <c r="L924" s="223" t="s">
        <v>120</v>
      </c>
    </row>
    <row r="925" spans="1:12" ht="17.399999999999999" x14ac:dyDescent="0.3">
      <c r="A925" s="222" t="s">
        <v>3736</v>
      </c>
      <c r="B925" s="221" t="s">
        <v>3739</v>
      </c>
      <c r="C925" s="292" t="str">
        <f>HYPERLINK("[Codebook_HIS_2013_ext_v1601.xlsx]PM01_1_X","PM01_1")</f>
        <v>PM01_1</v>
      </c>
      <c r="D925" s="230" t="s">
        <v>1849</v>
      </c>
      <c r="E925" s="232" t="s">
        <v>1565</v>
      </c>
      <c r="F925" s="223" t="s">
        <v>323</v>
      </c>
      <c r="G925" s="223" t="s">
        <v>120</v>
      </c>
      <c r="H925" s="223" t="s">
        <v>120</v>
      </c>
      <c r="I925" s="223" t="s">
        <v>120</v>
      </c>
      <c r="J925" s="223" t="s">
        <v>120</v>
      </c>
      <c r="K925" s="220" t="s">
        <v>120</v>
      </c>
      <c r="L925" s="223" t="s">
        <v>120</v>
      </c>
    </row>
    <row r="926" spans="1:12" ht="17.399999999999999" x14ac:dyDescent="0.3">
      <c r="A926" s="222" t="s">
        <v>3736</v>
      </c>
      <c r="B926" s="221" t="s">
        <v>3739</v>
      </c>
      <c r="C926" s="292" t="str">
        <f>HYPERLINK("[Codebook_HIS_2013_ext_v1601.xlsx]PM02_X","PM02")</f>
        <v>PM02</v>
      </c>
      <c r="D926" s="230" t="s">
        <v>1850</v>
      </c>
      <c r="E926" s="232" t="s">
        <v>1566</v>
      </c>
      <c r="F926" s="223" t="s">
        <v>323</v>
      </c>
      <c r="G926" s="223" t="s">
        <v>120</v>
      </c>
      <c r="H926" s="223" t="s">
        <v>120</v>
      </c>
      <c r="I926" s="223" t="s">
        <v>120</v>
      </c>
      <c r="J926" s="223" t="s">
        <v>120</v>
      </c>
      <c r="K926" s="220" t="s">
        <v>120</v>
      </c>
      <c r="L926" s="223" t="s">
        <v>120</v>
      </c>
    </row>
    <row r="927" spans="1:12" ht="17.399999999999999" x14ac:dyDescent="0.3">
      <c r="A927" s="222" t="s">
        <v>3736</v>
      </c>
      <c r="B927" s="221" t="s">
        <v>3739</v>
      </c>
      <c r="C927" s="292" t="str">
        <f>HYPERLINK("[Codebook_HIS_2013_ext_v1601.xlsx]PM02_1_X","PM02_1")</f>
        <v>PM02_1</v>
      </c>
      <c r="D927" s="230" t="s">
        <v>1850</v>
      </c>
      <c r="E927" s="232" t="s">
        <v>1566</v>
      </c>
      <c r="F927" s="223" t="s">
        <v>323</v>
      </c>
      <c r="G927" s="223" t="s">
        <v>120</v>
      </c>
      <c r="H927" s="223" t="s">
        <v>120</v>
      </c>
      <c r="I927" s="223" t="s">
        <v>120</v>
      </c>
      <c r="J927" s="223" t="s">
        <v>120</v>
      </c>
      <c r="K927" s="220" t="s">
        <v>120</v>
      </c>
      <c r="L927" s="223" t="s">
        <v>120</v>
      </c>
    </row>
    <row r="928" spans="1:12" ht="17.399999999999999" x14ac:dyDescent="0.3">
      <c r="A928" s="222" t="s">
        <v>3736</v>
      </c>
      <c r="B928" s="221" t="s">
        <v>3739</v>
      </c>
      <c r="C928" s="292" t="str">
        <f>HYPERLINK("[Codebook_HIS_2013_ext_v1601.xlsx]PM03_X","PM03")</f>
        <v>PM03</v>
      </c>
      <c r="D928" s="230" t="s">
        <v>1851</v>
      </c>
      <c r="E928" s="232" t="s">
        <v>1848</v>
      </c>
      <c r="F928" s="223" t="s">
        <v>323</v>
      </c>
      <c r="G928" s="223"/>
      <c r="H928" s="223"/>
      <c r="I928" s="223"/>
      <c r="J928" s="223"/>
      <c r="K928" s="220"/>
      <c r="L928" s="223" t="s">
        <v>120</v>
      </c>
    </row>
    <row r="929" spans="1:12" ht="17.399999999999999" x14ac:dyDescent="0.3">
      <c r="A929" s="222" t="s">
        <v>3736</v>
      </c>
      <c r="B929" s="221" t="s">
        <v>3739</v>
      </c>
      <c r="C929" s="292" t="str">
        <f>HYPERLINK("[Codebook_HIS_2013_ext_v1601.xlsx]PM03_1_X","PM03_1")</f>
        <v>PM03_1</v>
      </c>
      <c r="D929" s="230" t="s">
        <v>1851</v>
      </c>
      <c r="E929" s="232" t="s">
        <v>1848</v>
      </c>
      <c r="F929" s="223" t="s">
        <v>323</v>
      </c>
      <c r="G929" s="223"/>
      <c r="H929" s="223"/>
      <c r="I929" s="223"/>
      <c r="J929" s="223"/>
      <c r="K929" s="220"/>
      <c r="L929" s="223" t="s">
        <v>120</v>
      </c>
    </row>
    <row r="930" spans="1:12" ht="17.399999999999999" x14ac:dyDescent="0.3">
      <c r="A930" s="222" t="s">
        <v>3736</v>
      </c>
      <c r="B930" s="221" t="s">
        <v>3741</v>
      </c>
      <c r="C930" s="292" t="str">
        <f>HYPERLINK("[Codebook_HIS_2013_ext_v1601.xlsx]NC01_X","NC01")</f>
        <v>NC01</v>
      </c>
      <c r="D930" s="230" t="s">
        <v>2155</v>
      </c>
      <c r="E930" s="222" t="s">
        <v>1567</v>
      </c>
      <c r="F930" s="223" t="s">
        <v>323</v>
      </c>
      <c r="G930" s="223"/>
      <c r="H930" s="223" t="s">
        <v>120</v>
      </c>
      <c r="I930" s="223" t="s">
        <v>120</v>
      </c>
      <c r="J930" s="223" t="s">
        <v>120</v>
      </c>
      <c r="K930" s="220" t="s">
        <v>120</v>
      </c>
      <c r="L930" s="223" t="s">
        <v>120</v>
      </c>
    </row>
    <row r="931" spans="1:12" ht="17.399999999999999" x14ac:dyDescent="0.3">
      <c r="A931" s="222" t="s">
        <v>3736</v>
      </c>
      <c r="B931" s="221" t="s">
        <v>3741</v>
      </c>
      <c r="C931" s="292" t="str">
        <f>HYPERLINK("[Codebook_HIS_2013_ext_v1601.xlsx]NC01_1_X","NC01_1")</f>
        <v>NC01_1</v>
      </c>
      <c r="D931" s="230" t="s">
        <v>1852</v>
      </c>
      <c r="E931" s="222" t="s">
        <v>1567</v>
      </c>
      <c r="F931" s="223" t="s">
        <v>323</v>
      </c>
      <c r="G931" s="223"/>
      <c r="H931" s="223" t="s">
        <v>120</v>
      </c>
      <c r="I931" s="223" t="s">
        <v>120</v>
      </c>
      <c r="J931" s="223" t="s">
        <v>120</v>
      </c>
      <c r="K931" s="220" t="s">
        <v>120</v>
      </c>
      <c r="L931" s="223" t="s">
        <v>120</v>
      </c>
    </row>
    <row r="932" spans="1:12" ht="17.399999999999999" x14ac:dyDescent="0.3">
      <c r="A932" s="222" t="s">
        <v>3736</v>
      </c>
      <c r="B932" s="221" t="s">
        <v>3741</v>
      </c>
      <c r="C932" s="292" t="str">
        <f>HYPERLINK("[Codebook_HIS_2013_ext_v1601.xlsx]NC02_X","NC02")</f>
        <v>NC02</v>
      </c>
      <c r="D932" s="230" t="s">
        <v>1853</v>
      </c>
      <c r="E932" s="222" t="s">
        <v>1568</v>
      </c>
      <c r="F932" s="223" t="s">
        <v>323</v>
      </c>
      <c r="G932" s="223"/>
      <c r="H932" s="223" t="s">
        <v>120</v>
      </c>
      <c r="I932" s="223" t="s">
        <v>120</v>
      </c>
      <c r="J932" s="223" t="s">
        <v>120</v>
      </c>
      <c r="K932" s="220" t="s">
        <v>120</v>
      </c>
      <c r="L932" s="223" t="s">
        <v>120</v>
      </c>
    </row>
    <row r="933" spans="1:12" ht="17.399999999999999" x14ac:dyDescent="0.3">
      <c r="A933" s="222" t="s">
        <v>3736</v>
      </c>
      <c r="B933" s="221" t="s">
        <v>3741</v>
      </c>
      <c r="C933" s="292" t="str">
        <f>HYPERLINK("[Codebook_HIS_2013_ext_v1601.xlsx]NC02_1_X","NC02_1")</f>
        <v>NC02_1</v>
      </c>
      <c r="D933" s="230" t="s">
        <v>1853</v>
      </c>
      <c r="E933" s="222" t="s">
        <v>1568</v>
      </c>
      <c r="F933" s="223" t="s">
        <v>323</v>
      </c>
      <c r="G933" s="223"/>
      <c r="H933" s="223" t="s">
        <v>120</v>
      </c>
      <c r="I933" s="223" t="s">
        <v>120</v>
      </c>
      <c r="J933" s="223" t="s">
        <v>120</v>
      </c>
      <c r="K933" s="220" t="s">
        <v>120</v>
      </c>
      <c r="L933" s="223" t="s">
        <v>120</v>
      </c>
    </row>
    <row r="934" spans="1:12" ht="17.399999999999999" x14ac:dyDescent="0.3">
      <c r="A934" s="222" t="s">
        <v>3736</v>
      </c>
      <c r="B934" s="221" t="s">
        <v>3741</v>
      </c>
      <c r="C934" s="292" t="str">
        <f>HYPERLINK("[Codebook_HIS_2013_ext_v1601.xlsx]NC03_X","NC03")</f>
        <v>NC03</v>
      </c>
      <c r="D934" s="230" t="s">
        <v>1854</v>
      </c>
      <c r="E934" s="222" t="s">
        <v>1569</v>
      </c>
      <c r="F934" s="223" t="s">
        <v>323</v>
      </c>
      <c r="G934" s="223"/>
      <c r="H934" s="223" t="s">
        <v>120</v>
      </c>
      <c r="I934" s="223" t="s">
        <v>120</v>
      </c>
      <c r="J934" s="223" t="s">
        <v>120</v>
      </c>
      <c r="K934" s="220" t="s">
        <v>120</v>
      </c>
      <c r="L934" s="223" t="s">
        <v>120</v>
      </c>
    </row>
    <row r="935" spans="1:12" ht="17.399999999999999" x14ac:dyDescent="0.3">
      <c r="A935" s="222" t="s">
        <v>3736</v>
      </c>
      <c r="B935" s="221" t="s">
        <v>3741</v>
      </c>
      <c r="C935" s="292" t="str">
        <f>HYPERLINK("[Codebook_HIS_2013_ext_v1601.xlsx]NC03_1_X","NC03_1")</f>
        <v>NC03_1</v>
      </c>
      <c r="D935" s="230" t="s">
        <v>1854</v>
      </c>
      <c r="E935" s="222" t="s">
        <v>1569</v>
      </c>
      <c r="F935" s="223" t="s">
        <v>323</v>
      </c>
      <c r="G935" s="223"/>
      <c r="H935" s="223" t="s">
        <v>120</v>
      </c>
      <c r="I935" s="223" t="s">
        <v>120</v>
      </c>
      <c r="J935" s="223" t="s">
        <v>120</v>
      </c>
      <c r="K935" s="220" t="s">
        <v>120</v>
      </c>
      <c r="L935" s="223" t="s">
        <v>120</v>
      </c>
    </row>
    <row r="936" spans="1:12" ht="17.399999999999999" x14ac:dyDescent="0.3">
      <c r="A936" s="222" t="s">
        <v>3736</v>
      </c>
      <c r="B936" s="221" t="s">
        <v>3741</v>
      </c>
      <c r="C936" s="292" t="str">
        <f>HYPERLINK("[Codebook_HIS_2013_ext_v1601.xlsx]NC04_X","NC04")</f>
        <v>NC04</v>
      </c>
      <c r="D936" s="230" t="s">
        <v>1855</v>
      </c>
      <c r="E936" s="222" t="s">
        <v>232</v>
      </c>
      <c r="F936" s="223" t="s">
        <v>323</v>
      </c>
      <c r="G936" s="223"/>
      <c r="H936" s="223" t="s">
        <v>120</v>
      </c>
      <c r="I936" s="223" t="s">
        <v>120</v>
      </c>
      <c r="J936" s="223" t="s">
        <v>120</v>
      </c>
      <c r="K936" s="220" t="s">
        <v>120</v>
      </c>
      <c r="L936" s="223" t="s">
        <v>120</v>
      </c>
    </row>
    <row r="937" spans="1:12" ht="17.399999999999999" x14ac:dyDescent="0.3">
      <c r="A937" s="222" t="s">
        <v>3736</v>
      </c>
      <c r="B937" s="221" t="s">
        <v>3741</v>
      </c>
      <c r="C937" s="292" t="str">
        <f>HYPERLINK("[Codebook_HIS_2013_ext_v1601.xlsx]NC04_1_X","NC04_1")</f>
        <v>NC04_1</v>
      </c>
      <c r="D937" s="230" t="s">
        <v>1855</v>
      </c>
      <c r="E937" s="222" t="s">
        <v>232</v>
      </c>
      <c r="F937" s="223" t="s">
        <v>323</v>
      </c>
      <c r="G937" s="223"/>
      <c r="H937" s="223" t="s">
        <v>120</v>
      </c>
      <c r="I937" s="223" t="s">
        <v>120</v>
      </c>
      <c r="J937" s="223" t="s">
        <v>120</v>
      </c>
      <c r="K937" s="220" t="s">
        <v>120</v>
      </c>
      <c r="L937" s="223" t="s">
        <v>120</v>
      </c>
    </row>
    <row r="938" spans="1:12" ht="17.399999999999999" x14ac:dyDescent="0.3">
      <c r="A938" s="222" t="s">
        <v>3736</v>
      </c>
      <c r="B938" s="221" t="s">
        <v>3741</v>
      </c>
      <c r="C938" s="292" t="str">
        <f>HYPERLINK("[Codebook_HIS_2013_ext_v1601.xlsx]NC_1_X","NC_1")</f>
        <v>NC_1</v>
      </c>
      <c r="D938" s="230" t="s">
        <v>1856</v>
      </c>
      <c r="E938" s="222" t="s">
        <v>1570</v>
      </c>
      <c r="F938" s="223" t="s">
        <v>323</v>
      </c>
      <c r="G938" s="223"/>
      <c r="H938" s="223" t="s">
        <v>120</v>
      </c>
      <c r="I938" s="223" t="s">
        <v>120</v>
      </c>
      <c r="J938" s="223" t="s">
        <v>120</v>
      </c>
      <c r="K938" s="220" t="s">
        <v>120</v>
      </c>
      <c r="L938" s="223" t="s">
        <v>120</v>
      </c>
    </row>
    <row r="939" spans="1:12" ht="17.399999999999999" x14ac:dyDescent="0.3">
      <c r="A939" s="222" t="s">
        <v>3736</v>
      </c>
      <c r="B939" s="221" t="s">
        <v>3742</v>
      </c>
      <c r="C939" s="292" t="str">
        <f>HYPERLINK("[Codebook_HIS_2013_ext_v1601.xlsx]HO01_X","HO01")</f>
        <v>HO01</v>
      </c>
      <c r="D939" s="230" t="s">
        <v>79</v>
      </c>
      <c r="E939" s="222" t="s">
        <v>435</v>
      </c>
      <c r="F939" s="223" t="s">
        <v>323</v>
      </c>
      <c r="G939" s="223"/>
      <c r="H939" s="223"/>
      <c r="I939" s="223" t="s">
        <v>120</v>
      </c>
      <c r="J939" s="223" t="s">
        <v>120</v>
      </c>
      <c r="K939" s="223" t="s">
        <v>120</v>
      </c>
      <c r="L939" s="223" t="s">
        <v>120</v>
      </c>
    </row>
    <row r="940" spans="1:12" ht="17.399999999999999" x14ac:dyDescent="0.3">
      <c r="A940" s="222" t="s">
        <v>3736</v>
      </c>
      <c r="B940" s="221" t="s">
        <v>3742</v>
      </c>
      <c r="C940" s="292" t="str">
        <f>HYPERLINK("[Codebook_HIS_2013_ext_v1601.xlsx]HO01_1_X","HO01_1")</f>
        <v>HO01_1</v>
      </c>
      <c r="D940" s="230" t="s">
        <v>79</v>
      </c>
      <c r="E940" s="222" t="s">
        <v>435</v>
      </c>
      <c r="F940" s="223" t="s">
        <v>323</v>
      </c>
      <c r="G940" s="223"/>
      <c r="H940" s="223"/>
      <c r="I940" s="223" t="s">
        <v>120</v>
      </c>
      <c r="J940" s="223" t="s">
        <v>120</v>
      </c>
      <c r="K940" s="223" t="s">
        <v>120</v>
      </c>
      <c r="L940" s="223" t="s">
        <v>120</v>
      </c>
    </row>
    <row r="941" spans="1:12" ht="17.399999999999999" x14ac:dyDescent="0.3">
      <c r="A941" s="222" t="s">
        <v>3736</v>
      </c>
      <c r="B941" s="221" t="s">
        <v>3742</v>
      </c>
      <c r="C941" s="292" t="str">
        <f>HYPERLINK("[Codebook_HIS_2013_ext_v1601.xlsx]HO02_X","HO02")</f>
        <v>HO02</v>
      </c>
      <c r="D941" s="230" t="s">
        <v>80</v>
      </c>
      <c r="E941" s="222" t="s">
        <v>2223</v>
      </c>
      <c r="F941" s="223" t="s">
        <v>323</v>
      </c>
      <c r="G941" s="223"/>
      <c r="H941" s="223"/>
      <c r="I941" s="223" t="s">
        <v>120</v>
      </c>
      <c r="J941" s="223" t="s">
        <v>120</v>
      </c>
      <c r="K941" s="223" t="s">
        <v>120</v>
      </c>
      <c r="L941" s="223" t="s">
        <v>120</v>
      </c>
    </row>
    <row r="942" spans="1:12" ht="17.399999999999999" x14ac:dyDescent="0.3">
      <c r="A942" s="222" t="s">
        <v>3736</v>
      </c>
      <c r="B942" s="221" t="s">
        <v>3742</v>
      </c>
      <c r="C942" s="292" t="str">
        <f>HYPERLINK("[Codebook_HIS_2013_ext_v1601.xlsx]HO02_1_X","HO02_1")</f>
        <v>HO02_1</v>
      </c>
      <c r="D942" s="230" t="s">
        <v>80</v>
      </c>
      <c r="E942" s="222" t="s">
        <v>2224</v>
      </c>
      <c r="F942" s="223" t="s">
        <v>323</v>
      </c>
      <c r="G942" s="223"/>
      <c r="H942" s="223"/>
      <c r="I942" s="223" t="s">
        <v>120</v>
      </c>
      <c r="J942" s="223" t="s">
        <v>120</v>
      </c>
      <c r="K942" s="223" t="s">
        <v>120</v>
      </c>
      <c r="L942" s="223" t="s">
        <v>120</v>
      </c>
    </row>
    <row r="943" spans="1:12" ht="17.399999999999999" x14ac:dyDescent="0.3">
      <c r="A943" s="222" t="s">
        <v>3736</v>
      </c>
      <c r="B943" s="221" t="s">
        <v>3742</v>
      </c>
      <c r="C943" s="292" t="s">
        <v>2230</v>
      </c>
      <c r="D943" s="230" t="s">
        <v>80</v>
      </c>
      <c r="E943" s="222" t="s">
        <v>2231</v>
      </c>
      <c r="F943" s="223" t="s">
        <v>323</v>
      </c>
      <c r="G943" s="223"/>
      <c r="H943" s="223"/>
      <c r="I943" s="223" t="s">
        <v>120</v>
      </c>
      <c r="J943" s="223" t="s">
        <v>120</v>
      </c>
      <c r="K943" s="223" t="s">
        <v>120</v>
      </c>
      <c r="L943" s="223" t="s">
        <v>120</v>
      </c>
    </row>
    <row r="944" spans="1:12" ht="17.399999999999999" x14ac:dyDescent="0.3">
      <c r="A944" s="222" t="s">
        <v>3736</v>
      </c>
      <c r="B944" s="221" t="s">
        <v>3742</v>
      </c>
      <c r="C944" s="292" t="s">
        <v>377</v>
      </c>
      <c r="D944" s="230" t="s">
        <v>81</v>
      </c>
      <c r="E944" s="222" t="s">
        <v>265</v>
      </c>
      <c r="F944" s="223" t="s">
        <v>323</v>
      </c>
      <c r="G944" s="223"/>
      <c r="H944" s="223"/>
      <c r="I944" s="223" t="s">
        <v>120</v>
      </c>
      <c r="J944" s="223" t="s">
        <v>120</v>
      </c>
      <c r="K944" s="223" t="s">
        <v>120</v>
      </c>
      <c r="L944" s="223" t="s">
        <v>120</v>
      </c>
    </row>
    <row r="945" spans="1:12" ht="17.399999999999999" x14ac:dyDescent="0.3">
      <c r="A945" s="222" t="s">
        <v>3736</v>
      </c>
      <c r="B945" s="221" t="s">
        <v>3742</v>
      </c>
      <c r="C945" s="292" t="s">
        <v>2232</v>
      </c>
      <c r="D945" s="230" t="s">
        <v>81</v>
      </c>
      <c r="E945" s="222" t="s">
        <v>265</v>
      </c>
      <c r="F945" s="223" t="s">
        <v>323</v>
      </c>
      <c r="G945" s="223"/>
      <c r="H945" s="223"/>
      <c r="I945" s="223" t="s">
        <v>120</v>
      </c>
      <c r="J945" s="223" t="s">
        <v>120</v>
      </c>
      <c r="K945" s="223" t="s">
        <v>120</v>
      </c>
      <c r="L945" s="223" t="s">
        <v>120</v>
      </c>
    </row>
    <row r="946" spans="1:12" ht="17.399999999999999" x14ac:dyDescent="0.3">
      <c r="A946" s="222" t="s">
        <v>3736</v>
      </c>
      <c r="B946" s="221" t="s">
        <v>3742</v>
      </c>
      <c r="C946" s="292" t="s">
        <v>367</v>
      </c>
      <c r="D946" s="230" t="s">
        <v>82</v>
      </c>
      <c r="E946" s="222" t="s">
        <v>494</v>
      </c>
      <c r="F946" s="223" t="s">
        <v>323</v>
      </c>
      <c r="G946" s="223"/>
      <c r="H946" s="223"/>
      <c r="I946" s="223" t="s">
        <v>120</v>
      </c>
      <c r="J946" s="223" t="s">
        <v>120</v>
      </c>
      <c r="K946" s="223" t="s">
        <v>120</v>
      </c>
      <c r="L946" s="223" t="s">
        <v>120</v>
      </c>
    </row>
    <row r="947" spans="1:12" ht="17.399999999999999" x14ac:dyDescent="0.3">
      <c r="A947" s="222" t="s">
        <v>3736</v>
      </c>
      <c r="B947" s="221" t="s">
        <v>3742</v>
      </c>
      <c r="C947" s="292" t="s">
        <v>2233</v>
      </c>
      <c r="D947" s="230" t="s">
        <v>82</v>
      </c>
      <c r="E947" s="222" t="s">
        <v>2234</v>
      </c>
      <c r="F947" s="223" t="s">
        <v>323</v>
      </c>
      <c r="G947" s="223"/>
      <c r="H947" s="223"/>
      <c r="I947" s="223" t="s">
        <v>120</v>
      </c>
      <c r="J947" s="223" t="s">
        <v>120</v>
      </c>
      <c r="K947" s="223" t="s">
        <v>120</v>
      </c>
      <c r="L947" s="223" t="s">
        <v>120</v>
      </c>
    </row>
    <row r="948" spans="1:12" ht="17.399999999999999" x14ac:dyDescent="0.3">
      <c r="A948" s="222" t="s">
        <v>3736</v>
      </c>
      <c r="B948" s="221" t="s">
        <v>3742</v>
      </c>
      <c r="C948" s="292" t="s">
        <v>2238</v>
      </c>
      <c r="D948" s="230" t="s">
        <v>82</v>
      </c>
      <c r="E948" s="222" t="s">
        <v>2239</v>
      </c>
      <c r="F948" s="223" t="s">
        <v>323</v>
      </c>
      <c r="G948" s="223"/>
      <c r="H948" s="223"/>
      <c r="I948" s="223" t="s">
        <v>120</v>
      </c>
      <c r="J948" s="223" t="s">
        <v>120</v>
      </c>
      <c r="K948" s="223" t="s">
        <v>120</v>
      </c>
      <c r="L948" s="223" t="s">
        <v>120</v>
      </c>
    </row>
    <row r="949" spans="1:12" ht="17.399999999999999" x14ac:dyDescent="0.3">
      <c r="A949" s="222" t="s">
        <v>3736</v>
      </c>
      <c r="B949" s="221" t="s">
        <v>3743</v>
      </c>
      <c r="C949" s="292" t="str">
        <f>HYPERLINK("[Codebook_HIS_2013_ext_v1601.xlsx]HS01_X","HS01")</f>
        <v>HS01</v>
      </c>
      <c r="D949" s="230" t="s">
        <v>1904</v>
      </c>
      <c r="E949" s="222" t="s">
        <v>1572</v>
      </c>
      <c r="F949" s="223" t="s">
        <v>323</v>
      </c>
      <c r="G949" s="223"/>
      <c r="H949" s="223"/>
      <c r="I949" s="223"/>
      <c r="J949" s="223"/>
      <c r="K949" s="220" t="s">
        <v>120</v>
      </c>
      <c r="L949" s="223" t="s">
        <v>120</v>
      </c>
    </row>
    <row r="950" spans="1:12" ht="17.399999999999999" x14ac:dyDescent="0.3">
      <c r="A950" s="222" t="s">
        <v>3736</v>
      </c>
      <c r="B950" s="221" t="s">
        <v>3743</v>
      </c>
      <c r="C950" s="292" t="str">
        <f>HYPERLINK("[Codebook_HIS_2013_ext_v1601.xlsx]HS01_1_X","HS01_1")</f>
        <v>HS01_1</v>
      </c>
      <c r="D950" s="230" t="s">
        <v>1904</v>
      </c>
      <c r="E950" s="222" t="s">
        <v>1572</v>
      </c>
      <c r="F950" s="223" t="s">
        <v>323</v>
      </c>
      <c r="G950" s="223"/>
      <c r="H950" s="223"/>
      <c r="I950" s="223"/>
      <c r="J950" s="223"/>
      <c r="K950" s="220" t="s">
        <v>120</v>
      </c>
      <c r="L950" s="223" t="s">
        <v>120</v>
      </c>
    </row>
    <row r="951" spans="1:12" ht="17.399999999999999" x14ac:dyDescent="0.3">
      <c r="A951" s="222" t="s">
        <v>3736</v>
      </c>
      <c r="B951" s="221" t="s">
        <v>3743</v>
      </c>
      <c r="C951" s="292" t="str">
        <f>HYPERLINK("[Codebook_HIS_2013_ext_v1601.xlsx]HS01_1_X","HS01_2")</f>
        <v>HS01_2</v>
      </c>
      <c r="D951" s="230" t="s">
        <v>1905</v>
      </c>
      <c r="E951" s="222" t="s">
        <v>1906</v>
      </c>
      <c r="F951" s="223" t="s">
        <v>323</v>
      </c>
      <c r="G951" s="223"/>
      <c r="H951" s="223"/>
      <c r="I951" s="223"/>
      <c r="J951" s="223"/>
      <c r="K951" s="220" t="s">
        <v>120</v>
      </c>
      <c r="L951" s="223" t="s">
        <v>120</v>
      </c>
    </row>
    <row r="952" spans="1:12" ht="17.399999999999999" x14ac:dyDescent="0.3">
      <c r="A952" s="222" t="s">
        <v>3736</v>
      </c>
      <c r="B952" s="221" t="s">
        <v>3743</v>
      </c>
      <c r="C952" s="292" t="str">
        <f>HYPERLINK("[Codebook_HIS_2013_ext_v1601.xlsx]HS0101_X","HS0101")</f>
        <v>HS0101</v>
      </c>
      <c r="D952" s="230" t="s">
        <v>1907</v>
      </c>
      <c r="E952" s="222" t="s">
        <v>1908</v>
      </c>
      <c r="F952" s="223" t="s">
        <v>323</v>
      </c>
      <c r="G952" s="223"/>
      <c r="H952" s="223"/>
      <c r="I952" s="223"/>
      <c r="J952" s="223"/>
      <c r="K952" s="220" t="s">
        <v>120</v>
      </c>
      <c r="L952" s="223" t="s">
        <v>120</v>
      </c>
    </row>
    <row r="953" spans="1:12" ht="17.399999999999999" x14ac:dyDescent="0.3">
      <c r="A953" s="222" t="s">
        <v>3736</v>
      </c>
      <c r="B953" s="221" t="s">
        <v>3743</v>
      </c>
      <c r="C953" s="292" t="str">
        <f>HYPERLINK("[Codebook_HIS_2013_ext_v1601.xlsx]HS0101_1_X","HS0101_1")</f>
        <v>HS0101_1</v>
      </c>
      <c r="D953" s="230" t="s">
        <v>1907</v>
      </c>
      <c r="E953" s="222" t="s">
        <v>1908</v>
      </c>
      <c r="F953" s="223" t="s">
        <v>323</v>
      </c>
      <c r="G953" s="223"/>
      <c r="H953" s="223"/>
      <c r="I953" s="223"/>
      <c r="J953" s="223"/>
      <c r="K953" s="220" t="s">
        <v>120</v>
      </c>
      <c r="L953" s="223" t="s">
        <v>120</v>
      </c>
    </row>
    <row r="954" spans="1:12" ht="17.399999999999999" x14ac:dyDescent="0.3">
      <c r="A954" s="222" t="s">
        <v>3736</v>
      </c>
      <c r="B954" s="221" t="s">
        <v>3743</v>
      </c>
      <c r="C954" s="292" t="str">
        <f>HYPERLINK("[Codebook_HIS_2013_ext_v1601.xlsx]HS010101_X","HS010101")</f>
        <v>HS010101</v>
      </c>
      <c r="D954" s="230" t="s">
        <v>1909</v>
      </c>
      <c r="E954" s="222" t="s">
        <v>1914</v>
      </c>
      <c r="F954" s="223" t="s">
        <v>323</v>
      </c>
      <c r="G954" s="223"/>
      <c r="H954" s="223"/>
      <c r="I954" s="223"/>
      <c r="J954" s="223"/>
      <c r="K954" s="220"/>
      <c r="L954" s="223" t="s">
        <v>120</v>
      </c>
    </row>
    <row r="955" spans="1:12" ht="17.399999999999999" x14ac:dyDescent="0.3">
      <c r="A955" s="222" t="s">
        <v>3736</v>
      </c>
      <c r="B955" s="221" t="s">
        <v>3743</v>
      </c>
      <c r="C955" s="292" t="str">
        <f>HYPERLINK("[Codebook_HIS_2013_ext_v1601.xlsx]HS010101_1_X","HS010101_1")</f>
        <v>HS010101_1</v>
      </c>
      <c r="D955" s="230" t="s">
        <v>1909</v>
      </c>
      <c r="E955" s="222" t="s">
        <v>1914</v>
      </c>
      <c r="F955" s="223" t="s">
        <v>323</v>
      </c>
      <c r="G955" s="223"/>
      <c r="H955" s="223"/>
      <c r="I955" s="223"/>
      <c r="J955" s="223"/>
      <c r="K955" s="220"/>
      <c r="L955" s="223" t="s">
        <v>120</v>
      </c>
    </row>
    <row r="956" spans="1:12" ht="17.399999999999999" x14ac:dyDescent="0.3">
      <c r="A956" s="222" t="s">
        <v>3736</v>
      </c>
      <c r="B956" s="221" t="s">
        <v>3743</v>
      </c>
      <c r="C956" s="292" t="str">
        <f>HYPERLINK("[Codebook_HIS_2013_ext_v1601.xlsx]HS0102_X","HS0102")</f>
        <v>HS0102</v>
      </c>
      <c r="D956" s="230" t="s">
        <v>1910</v>
      </c>
      <c r="E956" s="222" t="s">
        <v>1912</v>
      </c>
      <c r="F956" s="223" t="s">
        <v>323</v>
      </c>
      <c r="G956" s="223"/>
      <c r="H956" s="223"/>
      <c r="I956" s="223"/>
      <c r="J956" s="223"/>
      <c r="K956" s="220" t="s">
        <v>120</v>
      </c>
      <c r="L956" s="223" t="s">
        <v>120</v>
      </c>
    </row>
    <row r="957" spans="1:12" ht="17.399999999999999" x14ac:dyDescent="0.3">
      <c r="A957" s="222" t="s">
        <v>3736</v>
      </c>
      <c r="B957" s="221" t="s">
        <v>3743</v>
      </c>
      <c r="C957" s="292" t="str">
        <f>HYPERLINK("[Codebook_HIS_2013_ext_v1601.xlsx]HS0102_1_X","HS0102_1")</f>
        <v>HS0102_1</v>
      </c>
      <c r="D957" s="230" t="s">
        <v>1910</v>
      </c>
      <c r="E957" s="222" t="s">
        <v>1912</v>
      </c>
      <c r="F957" s="223" t="s">
        <v>323</v>
      </c>
      <c r="G957" s="223"/>
      <c r="H957" s="223"/>
      <c r="I957" s="223"/>
      <c r="J957" s="223"/>
      <c r="K957" s="220" t="s">
        <v>120</v>
      </c>
      <c r="L957" s="223" t="s">
        <v>120</v>
      </c>
    </row>
    <row r="958" spans="1:12" ht="17.399999999999999" x14ac:dyDescent="0.3">
      <c r="A958" s="222" t="s">
        <v>3736</v>
      </c>
      <c r="B958" s="221" t="s">
        <v>3743</v>
      </c>
      <c r="C958" s="292" t="str">
        <f>HYPERLINK("[Codebook_HIS_2013_ext_v1601.xlsx]HS010201_X","HS010201")</f>
        <v>HS010201</v>
      </c>
      <c r="D958" s="230" t="s">
        <v>1911</v>
      </c>
      <c r="E958" s="222" t="s">
        <v>1913</v>
      </c>
      <c r="F958" s="223" t="s">
        <v>323</v>
      </c>
      <c r="G958" s="223"/>
      <c r="H958" s="223"/>
      <c r="I958" s="223"/>
      <c r="J958" s="223"/>
      <c r="K958" s="220"/>
      <c r="L958" s="223" t="s">
        <v>120</v>
      </c>
    </row>
    <row r="959" spans="1:12" ht="17.399999999999999" x14ac:dyDescent="0.3">
      <c r="A959" s="222" t="s">
        <v>3736</v>
      </c>
      <c r="B959" s="221" t="s">
        <v>3743</v>
      </c>
      <c r="C959" s="292" t="str">
        <f>HYPERLINK("[Codebook_HIS_2013_ext_v1601.xlsx]HS010201_1_X","HS010201_1")</f>
        <v>HS010201_1</v>
      </c>
      <c r="D959" s="230" t="s">
        <v>1911</v>
      </c>
      <c r="E959" s="222" t="s">
        <v>1913</v>
      </c>
      <c r="F959" s="223" t="s">
        <v>323</v>
      </c>
      <c r="G959" s="223"/>
      <c r="H959" s="223"/>
      <c r="I959" s="223"/>
      <c r="J959" s="223"/>
      <c r="K959" s="220"/>
      <c r="L959" s="223" t="s">
        <v>120</v>
      </c>
    </row>
    <row r="960" spans="1:12" ht="17.399999999999999" x14ac:dyDescent="0.3">
      <c r="A960" s="222" t="s">
        <v>3736</v>
      </c>
      <c r="B960" s="221" t="s">
        <v>3747</v>
      </c>
      <c r="C960" s="292" t="str">
        <f>HYPERLINK("[Codebook_HIS_2013_ext_v1601.xlsx]DR_1_X","DR_1 ")</f>
        <v xml:space="preserve">DR_1 </v>
      </c>
      <c r="D960" s="228" t="s">
        <v>2508</v>
      </c>
      <c r="E960" s="229" t="s">
        <v>2506</v>
      </c>
      <c r="F960" s="223" t="s">
        <v>323</v>
      </c>
      <c r="G960" s="223"/>
      <c r="H960" s="223"/>
      <c r="I960" s="223" t="s">
        <v>120</v>
      </c>
      <c r="J960" s="223" t="s">
        <v>120</v>
      </c>
      <c r="K960" s="223" t="s">
        <v>120</v>
      </c>
      <c r="L960" s="223" t="s">
        <v>120</v>
      </c>
    </row>
    <row r="961" spans="1:12" ht="17.399999999999999" x14ac:dyDescent="0.3">
      <c r="A961" s="222" t="s">
        <v>3736</v>
      </c>
      <c r="B961" s="221" t="s">
        <v>3747</v>
      </c>
      <c r="C961" s="292" t="str">
        <f>HYPERLINK("[Codebook_HIS_2013_ext_v1601.xlsx]DR_2_X","DR_2 ")</f>
        <v xml:space="preserve">DR_2 </v>
      </c>
      <c r="D961" s="228" t="s">
        <v>2508</v>
      </c>
      <c r="E961" s="229" t="s">
        <v>2507</v>
      </c>
      <c r="F961" s="223" t="s">
        <v>323</v>
      </c>
      <c r="G961" s="223"/>
      <c r="H961" s="223"/>
      <c r="I961" s="223"/>
      <c r="J961" s="223"/>
      <c r="K961" s="223" t="s">
        <v>120</v>
      </c>
      <c r="L961" s="223" t="s">
        <v>120</v>
      </c>
    </row>
    <row r="962" spans="1:12" ht="17.399999999999999" x14ac:dyDescent="0.3">
      <c r="A962" s="222" t="s">
        <v>3736</v>
      </c>
      <c r="B962" s="221" t="s">
        <v>3747</v>
      </c>
      <c r="C962" s="292" t="str">
        <f>HYPERLINK("[Codebook_HIS_2013_ext_v1601.xlsx]DR_3_X","DR_3 ")</f>
        <v xml:space="preserve">DR_3 </v>
      </c>
      <c r="D962" s="228" t="s">
        <v>2508</v>
      </c>
      <c r="E962" s="229" t="s">
        <v>1477</v>
      </c>
      <c r="F962" s="223" t="s">
        <v>323</v>
      </c>
      <c r="G962" s="223"/>
      <c r="H962" s="223"/>
      <c r="I962" s="223"/>
      <c r="J962" s="223"/>
      <c r="K962" s="223" t="s">
        <v>120</v>
      </c>
      <c r="L962" s="223" t="s">
        <v>120</v>
      </c>
    </row>
    <row r="963" spans="1:12" ht="17.399999999999999" x14ac:dyDescent="0.3">
      <c r="A963" s="222" t="s">
        <v>3736</v>
      </c>
      <c r="B963" s="221" t="s">
        <v>3747</v>
      </c>
      <c r="C963" s="292" t="str">
        <f>HYPERLINK("[Codebook_HIS_2013_ext_v1601.xlsx]DR_4_X","DR_4 ")</f>
        <v xml:space="preserve">DR_4 </v>
      </c>
      <c r="D963" s="228" t="s">
        <v>2508</v>
      </c>
      <c r="E963" s="229" t="s">
        <v>1478</v>
      </c>
      <c r="F963" s="223" t="s">
        <v>323</v>
      </c>
      <c r="G963" s="223"/>
      <c r="H963" s="223"/>
      <c r="I963" s="223"/>
      <c r="J963" s="223"/>
      <c r="K963" s="223" t="s">
        <v>120</v>
      </c>
      <c r="L963" s="223" t="s">
        <v>120</v>
      </c>
    </row>
    <row r="964" spans="1:12" ht="17.399999999999999" x14ac:dyDescent="0.3">
      <c r="A964" s="222" t="s">
        <v>3736</v>
      </c>
      <c r="B964" s="221" t="s">
        <v>3747</v>
      </c>
      <c r="C964" s="292" t="str">
        <f>HYPERLINK("[Codebook_HIS_2013_ext_v1601.xlsx]DR_5_X","DR_5 ")</f>
        <v xml:space="preserve">DR_5 </v>
      </c>
      <c r="D964" s="228" t="s">
        <v>2508</v>
      </c>
      <c r="E964" s="229" t="s">
        <v>1479</v>
      </c>
      <c r="F964" s="223" t="s">
        <v>323</v>
      </c>
      <c r="G964" s="223"/>
      <c r="H964" s="223"/>
      <c r="I964" s="223" t="s">
        <v>120</v>
      </c>
      <c r="J964" s="223" t="s">
        <v>120</v>
      </c>
      <c r="K964" s="223" t="s">
        <v>120</v>
      </c>
      <c r="L964" s="223" t="s">
        <v>120</v>
      </c>
    </row>
    <row r="965" spans="1:12" ht="17.399999999999999" x14ac:dyDescent="0.3">
      <c r="A965" s="222" t="s">
        <v>3736</v>
      </c>
      <c r="B965" s="221" t="s">
        <v>3747</v>
      </c>
      <c r="C965" s="292" t="str">
        <f>HYPERLINK("[Codebook_HIS_2013_ext_v1601.xlsx]DR_6_X","DR_6 ")</f>
        <v xml:space="preserve">DR_6 </v>
      </c>
      <c r="D965" s="228" t="s">
        <v>2508</v>
      </c>
      <c r="E965" s="229" t="s">
        <v>1480</v>
      </c>
      <c r="F965" s="223" t="s">
        <v>323</v>
      </c>
      <c r="G965" s="223"/>
      <c r="H965" s="223"/>
      <c r="I965" s="223" t="s">
        <v>120</v>
      </c>
      <c r="J965" s="223" t="s">
        <v>120</v>
      </c>
      <c r="K965" s="223" t="s">
        <v>120</v>
      </c>
      <c r="L965" s="223" t="s">
        <v>120</v>
      </c>
    </row>
    <row r="966" spans="1:12" ht="17.399999999999999" x14ac:dyDescent="0.3">
      <c r="A966" s="222" t="s">
        <v>3736</v>
      </c>
      <c r="B966" s="221" t="s">
        <v>3747</v>
      </c>
      <c r="C966" s="292" t="str">
        <f>HYPERLINK("[Codebook_HIS_2013_ext_v1601.xlsx]DR_A10_X","DR_A10")</f>
        <v>DR_A10</v>
      </c>
      <c r="D966" s="228" t="s">
        <v>2508</v>
      </c>
      <c r="E966" s="229" t="s">
        <v>1481</v>
      </c>
      <c r="F966" s="223" t="s">
        <v>323</v>
      </c>
      <c r="G966" s="223"/>
      <c r="H966" s="223"/>
      <c r="I966" s="223" t="s">
        <v>120</v>
      </c>
      <c r="J966" s="223" t="s">
        <v>120</v>
      </c>
      <c r="K966" s="223" t="s">
        <v>120</v>
      </c>
      <c r="L966" s="223" t="s">
        <v>120</v>
      </c>
    </row>
    <row r="967" spans="1:12" ht="17.399999999999999" x14ac:dyDescent="0.3">
      <c r="A967" s="222" t="s">
        <v>3736</v>
      </c>
      <c r="B967" s="221" t="s">
        <v>3747</v>
      </c>
      <c r="C967" s="292" t="str">
        <f>HYPERLINK("[Codebook_HIS_2013_ext_v1601.xlsx]DR_A10A_X","DR_A10A")</f>
        <v>DR_A10A</v>
      </c>
      <c r="D967" s="228" t="s">
        <v>2508</v>
      </c>
      <c r="E967" s="229" t="s">
        <v>2509</v>
      </c>
      <c r="F967" s="223" t="s">
        <v>323</v>
      </c>
      <c r="G967" s="223"/>
      <c r="H967" s="223"/>
      <c r="I967" s="223" t="s">
        <v>120</v>
      </c>
      <c r="J967" s="223" t="s">
        <v>120</v>
      </c>
      <c r="K967" s="223" t="s">
        <v>120</v>
      </c>
      <c r="L967" s="223" t="s">
        <v>120</v>
      </c>
    </row>
    <row r="968" spans="1:12" ht="17.399999999999999" x14ac:dyDescent="0.3">
      <c r="A968" s="222" t="s">
        <v>3736</v>
      </c>
      <c r="B968" s="221" t="s">
        <v>3747</v>
      </c>
      <c r="C968" s="292" t="str">
        <f>HYPERLINK("[Codebook_HIS_2013_ext_v1601.xlsx]DR_A10B_X","DR_A10B ")</f>
        <v xml:space="preserve">DR_A10B </v>
      </c>
      <c r="D968" s="228" t="s">
        <v>2508</v>
      </c>
      <c r="E968" s="229" t="s">
        <v>2510</v>
      </c>
      <c r="F968" s="223" t="s">
        <v>323</v>
      </c>
      <c r="G968" s="223"/>
      <c r="H968" s="223"/>
      <c r="I968" s="223" t="s">
        <v>120</v>
      </c>
      <c r="J968" s="223" t="s">
        <v>120</v>
      </c>
      <c r="K968" s="223" t="s">
        <v>120</v>
      </c>
      <c r="L968" s="223" t="s">
        <v>120</v>
      </c>
    </row>
    <row r="969" spans="1:12" ht="17.399999999999999" x14ac:dyDescent="0.3">
      <c r="A969" s="222" t="s">
        <v>3736</v>
      </c>
      <c r="B969" s="221" t="s">
        <v>3747</v>
      </c>
      <c r="C969" s="292" t="str">
        <f>HYPERLINK("[Codebook_HIS_2013_ext_v1601.xlsx]DR_C10_X","DR_C10 ")</f>
        <v xml:space="preserve">DR_C10 </v>
      </c>
      <c r="D969" s="228" t="s">
        <v>2508</v>
      </c>
      <c r="E969" s="229" t="s">
        <v>2511</v>
      </c>
      <c r="F969" s="223" t="s">
        <v>323</v>
      </c>
      <c r="G969" s="223"/>
      <c r="H969" s="223"/>
      <c r="I969" s="223" t="s">
        <v>120</v>
      </c>
      <c r="J969" s="223" t="s">
        <v>120</v>
      </c>
      <c r="K969" s="223" t="s">
        <v>120</v>
      </c>
      <c r="L969" s="223" t="s">
        <v>120</v>
      </c>
    </row>
    <row r="970" spans="1:12" ht="17.399999999999999" x14ac:dyDescent="0.3">
      <c r="A970" s="222" t="s">
        <v>3736</v>
      </c>
      <c r="B970" s="221" t="s">
        <v>3747</v>
      </c>
      <c r="C970" s="292" t="str">
        <f>HYPERLINK("[Codebook_HIS_2013_ext_v1601.xlsx]DR_C10A_X","DR_C10A ")</f>
        <v xml:space="preserve">DR_C10A </v>
      </c>
      <c r="D970" s="228" t="s">
        <v>2508</v>
      </c>
      <c r="E970" s="229" t="s">
        <v>2513</v>
      </c>
      <c r="F970" s="223" t="s">
        <v>323</v>
      </c>
      <c r="G970" s="223"/>
      <c r="H970" s="223"/>
      <c r="I970" s="223" t="s">
        <v>120</v>
      </c>
      <c r="J970" s="223" t="s">
        <v>120</v>
      </c>
      <c r="K970" s="223" t="s">
        <v>120</v>
      </c>
      <c r="L970" s="223" t="s">
        <v>120</v>
      </c>
    </row>
    <row r="971" spans="1:12" ht="17.399999999999999" x14ac:dyDescent="0.3">
      <c r="A971" s="222" t="s">
        <v>3736</v>
      </c>
      <c r="B971" s="221" t="s">
        <v>3747</v>
      </c>
      <c r="C971" s="292" t="str">
        <f>HYPERLINK("[Codebook_HIS_2013_ext_v1601.xlsx]DR_C10A_X","DR_C10AA ")</f>
        <v xml:space="preserve">DR_C10AA </v>
      </c>
      <c r="D971" s="228" t="s">
        <v>2508</v>
      </c>
      <c r="E971" s="229" t="s">
        <v>2512</v>
      </c>
      <c r="F971" s="223" t="s">
        <v>323</v>
      </c>
      <c r="G971" s="223"/>
      <c r="H971" s="223"/>
      <c r="I971" s="223" t="s">
        <v>120</v>
      </c>
      <c r="J971" s="223" t="s">
        <v>120</v>
      </c>
      <c r="K971" s="223" t="s">
        <v>120</v>
      </c>
      <c r="L971" s="223" t="s">
        <v>120</v>
      </c>
    </row>
    <row r="972" spans="1:12" ht="17.399999999999999" x14ac:dyDescent="0.3">
      <c r="A972" s="222" t="s">
        <v>3736</v>
      </c>
      <c r="B972" s="221" t="s">
        <v>3747</v>
      </c>
      <c r="C972" s="292" t="str">
        <f>HYPERLINK("[Codebook_HIS_2013_ext_v1601.xlsx]DR_J01_X","DR_J01 ")</f>
        <v xml:space="preserve">DR_J01 </v>
      </c>
      <c r="D972" s="228" t="s">
        <v>2508</v>
      </c>
      <c r="E972" s="229" t="s">
        <v>1482</v>
      </c>
      <c r="F972" s="223" t="s">
        <v>323</v>
      </c>
      <c r="G972" s="223"/>
      <c r="H972" s="223"/>
      <c r="I972" s="223" t="s">
        <v>120</v>
      </c>
      <c r="J972" s="223" t="s">
        <v>120</v>
      </c>
      <c r="K972" s="223" t="s">
        <v>120</v>
      </c>
      <c r="L972" s="223" t="s">
        <v>120</v>
      </c>
    </row>
    <row r="973" spans="1:12" ht="17.399999999999999" x14ac:dyDescent="0.3">
      <c r="A973" s="222" t="s">
        <v>3736</v>
      </c>
      <c r="B973" s="221" t="s">
        <v>3747</v>
      </c>
      <c r="C973" s="292" t="str">
        <f>HYPERLINK("[Codebook_HIS_2013_ext_v1601.xlsx]DR_M01_X","DR_M01 ")</f>
        <v xml:space="preserve">DR_M01 </v>
      </c>
      <c r="D973" s="228" t="s">
        <v>2508</v>
      </c>
      <c r="E973" s="229" t="s">
        <v>1483</v>
      </c>
      <c r="F973" s="223" t="s">
        <v>323</v>
      </c>
      <c r="G973" s="223"/>
      <c r="H973" s="223"/>
      <c r="I973" s="223" t="s">
        <v>120</v>
      </c>
      <c r="J973" s="223" t="s">
        <v>120</v>
      </c>
      <c r="K973" s="223" t="s">
        <v>120</v>
      </c>
      <c r="L973" s="223" t="s">
        <v>120</v>
      </c>
    </row>
    <row r="974" spans="1:12" ht="19.2" customHeight="1" x14ac:dyDescent="0.3">
      <c r="A974" s="222" t="s">
        <v>3736</v>
      </c>
      <c r="B974" s="221" t="s">
        <v>3747</v>
      </c>
      <c r="C974" s="292" t="str">
        <f>HYPERLINK("[Codebook_HIS_2013_ext_v1601.xlsx]DR_M0101_X","DR_M0101 ")</f>
        <v xml:space="preserve">DR_M0101 </v>
      </c>
      <c r="D974" s="228" t="s">
        <v>2508</v>
      </c>
      <c r="E974" s="251" t="s">
        <v>2514</v>
      </c>
      <c r="F974" s="223" t="s">
        <v>323</v>
      </c>
      <c r="G974" s="223"/>
      <c r="H974" s="223"/>
      <c r="I974" s="223" t="s">
        <v>120</v>
      </c>
      <c r="J974" s="223" t="s">
        <v>120</v>
      </c>
      <c r="K974" s="223" t="s">
        <v>120</v>
      </c>
      <c r="L974" s="223" t="s">
        <v>120</v>
      </c>
    </row>
    <row r="975" spans="1:12" ht="17.399999999999999" x14ac:dyDescent="0.3">
      <c r="A975" s="222" t="s">
        <v>3736</v>
      </c>
      <c r="B975" s="221" t="s">
        <v>3747</v>
      </c>
      <c r="C975" s="292" t="str">
        <f>HYPERLINK("[Codebook_HIS_2013_ext_v1601.xlsx]DR_N02_X","DR_N02")</f>
        <v>DR_N02</v>
      </c>
      <c r="D975" s="228" t="s">
        <v>2508</v>
      </c>
      <c r="E975" s="229" t="s">
        <v>1484</v>
      </c>
      <c r="F975" s="223" t="s">
        <v>323</v>
      </c>
      <c r="G975" s="223"/>
      <c r="H975" s="223"/>
      <c r="I975" s="223" t="s">
        <v>120</v>
      </c>
      <c r="J975" s="223" t="s">
        <v>120</v>
      </c>
      <c r="K975" s="223" t="s">
        <v>120</v>
      </c>
      <c r="L975" s="223" t="s">
        <v>120</v>
      </c>
    </row>
    <row r="976" spans="1:12" ht="17.399999999999999" x14ac:dyDescent="0.3">
      <c r="A976" s="222" t="s">
        <v>3736</v>
      </c>
      <c r="B976" s="221" t="s">
        <v>3747</v>
      </c>
      <c r="C976" s="292" t="str">
        <f>HYPERLINK("[Codebook_HIS_2013_ext_v1601.xlsx]DR_N0201_X","DR_N0201")</f>
        <v>DR_N0201</v>
      </c>
      <c r="D976" s="228" t="s">
        <v>2508</v>
      </c>
      <c r="E976" s="229" t="s">
        <v>2515</v>
      </c>
      <c r="F976" s="223" t="s">
        <v>323</v>
      </c>
      <c r="G976" s="223"/>
      <c r="H976" s="223"/>
      <c r="I976" s="223" t="s">
        <v>120</v>
      </c>
      <c r="J976" s="223" t="s">
        <v>120</v>
      </c>
      <c r="K976" s="223" t="s">
        <v>120</v>
      </c>
      <c r="L976" s="223" t="s">
        <v>120</v>
      </c>
    </row>
    <row r="977" spans="1:12" ht="17.399999999999999" x14ac:dyDescent="0.3">
      <c r="A977" s="222" t="s">
        <v>3736</v>
      </c>
      <c r="B977" s="221" t="s">
        <v>3747</v>
      </c>
      <c r="C977" s="292" t="str">
        <f>HYPERLINK("[Codebook_HIS_2013_ext_v1601.xlsx]DR_N02A_X","DR_N02A")</f>
        <v>DR_N02A</v>
      </c>
      <c r="D977" s="228" t="s">
        <v>2508</v>
      </c>
      <c r="E977" s="229" t="s">
        <v>2517</v>
      </c>
      <c r="F977" s="223" t="s">
        <v>323</v>
      </c>
      <c r="G977" s="223"/>
      <c r="H977" s="223"/>
      <c r="I977" s="223" t="s">
        <v>120</v>
      </c>
      <c r="J977" s="223" t="s">
        <v>120</v>
      </c>
      <c r="K977" s="223" t="s">
        <v>120</v>
      </c>
      <c r="L977" s="223" t="s">
        <v>120</v>
      </c>
    </row>
    <row r="978" spans="1:12" ht="17.399999999999999" x14ac:dyDescent="0.3">
      <c r="A978" s="222" t="s">
        <v>3736</v>
      </c>
      <c r="B978" s="221" t="s">
        <v>3747</v>
      </c>
      <c r="C978" s="292" t="str">
        <f>HYPERLINK("[Codebook_HIS_2013_ext_v1601.xlsx]DR_N02A01_X","DR_N02A01")</f>
        <v>DR_N02A01</v>
      </c>
      <c r="D978" s="228" t="s">
        <v>2508</v>
      </c>
      <c r="E978" s="229" t="s">
        <v>2516</v>
      </c>
      <c r="F978" s="223" t="s">
        <v>323</v>
      </c>
      <c r="G978" s="223"/>
      <c r="H978" s="223"/>
      <c r="I978" s="223" t="s">
        <v>120</v>
      </c>
      <c r="J978" s="223" t="s">
        <v>120</v>
      </c>
      <c r="K978" s="223" t="s">
        <v>120</v>
      </c>
      <c r="L978" s="223" t="s">
        <v>120</v>
      </c>
    </row>
    <row r="979" spans="1:12" ht="17.399999999999999" x14ac:dyDescent="0.3">
      <c r="A979" s="222" t="s">
        <v>3736</v>
      </c>
      <c r="B979" s="221" t="s">
        <v>3747</v>
      </c>
      <c r="C979" s="292" t="str">
        <f>HYPERLINK("[Codebook_HIS_2013_ext_v1601.xlsx]DR_N02B_X","DR_N02B")</f>
        <v>DR_N02B</v>
      </c>
      <c r="D979" s="228" t="s">
        <v>2508</v>
      </c>
      <c r="E979" s="229" t="s">
        <v>2518</v>
      </c>
      <c r="F979" s="223" t="s">
        <v>323</v>
      </c>
      <c r="G979" s="223"/>
      <c r="H979" s="223"/>
      <c r="I979" s="223" t="s">
        <v>120</v>
      </c>
      <c r="J979" s="223" t="s">
        <v>120</v>
      </c>
      <c r="K979" s="223" t="s">
        <v>120</v>
      </c>
      <c r="L979" s="223" t="s">
        <v>120</v>
      </c>
    </row>
    <row r="980" spans="1:12" ht="17.399999999999999" x14ac:dyDescent="0.3">
      <c r="A980" s="222" t="s">
        <v>3736</v>
      </c>
      <c r="B980" s="221" t="s">
        <v>3747</v>
      </c>
      <c r="C980" s="292" t="str">
        <f>HYPERLINK("[Codebook_HIS_2013_ext_v1601.xlsx]DR_N02B01_X","DR_N02B01")</f>
        <v>DR_N02B01</v>
      </c>
      <c r="D980" s="228" t="s">
        <v>2508</v>
      </c>
      <c r="E980" s="229" t="s">
        <v>2519</v>
      </c>
      <c r="F980" s="223" t="s">
        <v>323</v>
      </c>
      <c r="G980" s="223"/>
      <c r="H980" s="223"/>
      <c r="I980" s="223" t="s">
        <v>120</v>
      </c>
      <c r="J980" s="223" t="s">
        <v>120</v>
      </c>
      <c r="K980" s="223" t="s">
        <v>120</v>
      </c>
      <c r="L980" s="223" t="s">
        <v>120</v>
      </c>
    </row>
    <row r="981" spans="1:12" ht="17.399999999999999" x14ac:dyDescent="0.3">
      <c r="A981" s="222" t="s">
        <v>3736</v>
      </c>
      <c r="B981" s="221" t="s">
        <v>3747</v>
      </c>
      <c r="C981" s="292" t="str">
        <f>HYPERLINK("[Codebook_HIS_2013_ext_v1601.xlsx]DR_N02C_X","DR_N02C")</f>
        <v>DR_N02C</v>
      </c>
      <c r="D981" s="228" t="s">
        <v>2508</v>
      </c>
      <c r="E981" s="229" t="s">
        <v>1484</v>
      </c>
      <c r="F981" s="223" t="s">
        <v>323</v>
      </c>
      <c r="G981" s="223"/>
      <c r="H981" s="223"/>
      <c r="I981" s="223" t="s">
        <v>120</v>
      </c>
      <c r="J981" s="223" t="s">
        <v>120</v>
      </c>
      <c r="K981" s="223" t="s">
        <v>120</v>
      </c>
      <c r="L981" s="223" t="s">
        <v>120</v>
      </c>
    </row>
    <row r="982" spans="1:12" ht="17.399999999999999" x14ac:dyDescent="0.3">
      <c r="A982" s="222" t="s">
        <v>3736</v>
      </c>
      <c r="B982" s="221" t="s">
        <v>3747</v>
      </c>
      <c r="C982" s="292" t="str">
        <f>HYPERLINK("[Codebook_HIS_2013_ext_v1601.xlsx]DR_N0501_X","DR_N0501")</f>
        <v>DR_N0501</v>
      </c>
      <c r="D982" s="228" t="s">
        <v>2508</v>
      </c>
      <c r="E982" s="229" t="s">
        <v>2520</v>
      </c>
      <c r="F982" s="223" t="s">
        <v>323</v>
      </c>
      <c r="G982" s="223"/>
      <c r="H982" s="223"/>
      <c r="I982" s="223" t="s">
        <v>120</v>
      </c>
      <c r="J982" s="223" t="s">
        <v>120</v>
      </c>
      <c r="K982" s="223" t="s">
        <v>120</v>
      </c>
      <c r="L982" s="223" t="s">
        <v>120</v>
      </c>
    </row>
    <row r="983" spans="1:12" ht="17.399999999999999" x14ac:dyDescent="0.3">
      <c r="A983" s="222" t="s">
        <v>3736</v>
      </c>
      <c r="B983" s="221" t="s">
        <v>3747</v>
      </c>
      <c r="C983" s="292" t="str">
        <f>HYPERLINK("[Codebook_HIS_2013_ext_v1601.xlsx]DR_N0502_X","DR_N0502")</f>
        <v>DR_N0502</v>
      </c>
      <c r="D983" s="228" t="s">
        <v>2508</v>
      </c>
      <c r="E983" s="229" t="s">
        <v>2521</v>
      </c>
      <c r="F983" s="223" t="s">
        <v>323</v>
      </c>
      <c r="G983" s="223"/>
      <c r="H983" s="223"/>
      <c r="I983" s="223" t="s">
        <v>120</v>
      </c>
      <c r="J983" s="223" t="s">
        <v>120</v>
      </c>
      <c r="K983" s="223" t="s">
        <v>120</v>
      </c>
      <c r="L983" s="223" t="s">
        <v>120</v>
      </c>
    </row>
    <row r="984" spans="1:12" ht="17.399999999999999" x14ac:dyDescent="0.3">
      <c r="A984" s="222" t="s">
        <v>3736</v>
      </c>
      <c r="B984" s="221" t="s">
        <v>3747</v>
      </c>
      <c r="C984" s="292" t="str">
        <f>HYPERLINK("[Codebook_HIS_2013_ext_v1601.xlsx]DR_N0503_X","DR_N0503")</f>
        <v>DR_N0503</v>
      </c>
      <c r="D984" s="228" t="s">
        <v>2508</v>
      </c>
      <c r="E984" s="229" t="s">
        <v>2522</v>
      </c>
      <c r="F984" s="223" t="s">
        <v>323</v>
      </c>
      <c r="G984" s="223"/>
      <c r="H984" s="223"/>
      <c r="I984" s="223" t="s">
        <v>120</v>
      </c>
      <c r="J984" s="223" t="s">
        <v>120</v>
      </c>
      <c r="K984" s="223" t="s">
        <v>120</v>
      </c>
      <c r="L984" s="223" t="s">
        <v>120</v>
      </c>
    </row>
    <row r="985" spans="1:12" ht="17.399999999999999" x14ac:dyDescent="0.3">
      <c r="A985" s="222" t="s">
        <v>3736</v>
      </c>
      <c r="B985" s="221" t="s">
        <v>3747</v>
      </c>
      <c r="C985" s="292" t="str">
        <f>HYPERLINK("[Codebook_HIS_2013_ext_v1601.xlsx]DR_N0504_X","DR_N0504")</f>
        <v>DR_N0504</v>
      </c>
      <c r="D985" s="228" t="s">
        <v>2508</v>
      </c>
      <c r="E985" s="229" t="s">
        <v>2523</v>
      </c>
      <c r="F985" s="223" t="s">
        <v>323</v>
      </c>
      <c r="G985" s="223"/>
      <c r="H985" s="223"/>
      <c r="I985" s="223" t="s">
        <v>120</v>
      </c>
      <c r="J985" s="223" t="s">
        <v>120</v>
      </c>
      <c r="K985" s="223" t="s">
        <v>120</v>
      </c>
      <c r="L985" s="223" t="s">
        <v>120</v>
      </c>
    </row>
    <row r="986" spans="1:12" ht="17.399999999999999" x14ac:dyDescent="0.3">
      <c r="A986" s="222" t="s">
        <v>3736</v>
      </c>
      <c r="B986" s="221" t="s">
        <v>3747</v>
      </c>
      <c r="C986" s="292" t="str">
        <f>HYPERLINK("[Codebook_HIS_2013_ext_v1601.xlsx]DR_N050101_X","DR_N050101")</f>
        <v>DR_N050101</v>
      </c>
      <c r="D986" s="228" t="s">
        <v>2508</v>
      </c>
      <c r="E986" s="229" t="s">
        <v>2524</v>
      </c>
      <c r="F986" s="223" t="s">
        <v>323</v>
      </c>
      <c r="G986" s="223"/>
      <c r="H986" s="223"/>
      <c r="I986" s="223"/>
      <c r="J986" s="223"/>
      <c r="K986" s="223"/>
      <c r="L986" s="223" t="s">
        <v>120</v>
      </c>
    </row>
    <row r="987" spans="1:12" ht="17.399999999999999" x14ac:dyDescent="0.3">
      <c r="A987" s="222" t="s">
        <v>3736</v>
      </c>
      <c r="B987" s="221" t="s">
        <v>3747</v>
      </c>
      <c r="C987" s="292" t="str">
        <f>HYPERLINK("[Codebook_HIS_2013_ext_v1601.xlsx]DR_N050201_X","DR_N050201")</f>
        <v>DR_N050201</v>
      </c>
      <c r="D987" s="228" t="s">
        <v>2508</v>
      </c>
      <c r="E987" s="229" t="s">
        <v>2525</v>
      </c>
      <c r="F987" s="223" t="s">
        <v>323</v>
      </c>
      <c r="G987" s="223"/>
      <c r="H987" s="223"/>
      <c r="I987" s="223"/>
      <c r="J987" s="223"/>
      <c r="K987" s="223"/>
      <c r="L987" s="223" t="s">
        <v>120</v>
      </c>
    </row>
    <row r="988" spans="1:12" ht="17.399999999999999" x14ac:dyDescent="0.3">
      <c r="A988" s="222" t="s">
        <v>3736</v>
      </c>
      <c r="B988" s="221" t="s">
        <v>3747</v>
      </c>
      <c r="C988" s="292" t="str">
        <f>HYPERLINK("[Codebook_HIS_2013_ext_v1601.xlsx]DR_N050301_X","DR_N050301")</f>
        <v>DR_N050301</v>
      </c>
      <c r="D988" s="228" t="s">
        <v>2508</v>
      </c>
      <c r="E988" s="229" t="s">
        <v>2526</v>
      </c>
      <c r="F988" s="223" t="s">
        <v>323</v>
      </c>
      <c r="G988" s="223"/>
      <c r="H988" s="223"/>
      <c r="I988" s="223"/>
      <c r="J988" s="223"/>
      <c r="K988" s="223"/>
      <c r="L988" s="223" t="s">
        <v>120</v>
      </c>
    </row>
    <row r="989" spans="1:12" ht="17.399999999999999" x14ac:dyDescent="0.3">
      <c r="A989" s="222" t="s">
        <v>3736</v>
      </c>
      <c r="B989" s="221" t="s">
        <v>3747</v>
      </c>
      <c r="C989" s="292" t="str">
        <f>HYPERLINK("[Codebook_HIS_2013_ext_v1601.xlsx]DR_N050401_X","DR_N050401")</f>
        <v>DR_N050401</v>
      </c>
      <c r="D989" s="228" t="s">
        <v>2508</v>
      </c>
      <c r="E989" s="229" t="s">
        <v>2527</v>
      </c>
      <c r="F989" s="223" t="s">
        <v>323</v>
      </c>
      <c r="G989" s="223"/>
      <c r="H989" s="223"/>
      <c r="I989" s="223"/>
      <c r="J989" s="223"/>
      <c r="K989" s="223"/>
      <c r="L989" s="223" t="s">
        <v>120</v>
      </c>
    </row>
    <row r="990" spans="1:12" ht="17.399999999999999" x14ac:dyDescent="0.3">
      <c r="A990" s="222" t="s">
        <v>3736</v>
      </c>
      <c r="B990" s="221" t="s">
        <v>3747</v>
      </c>
      <c r="C990" s="292" t="str">
        <f>HYPERLINK("[Codebook_HIS_2013_ext_v1601.xlsx]DR_N06A_X","DR_N06A ")</f>
        <v xml:space="preserve">DR_N06A </v>
      </c>
      <c r="D990" s="228" t="s">
        <v>2508</v>
      </c>
      <c r="E990" s="229" t="s">
        <v>376</v>
      </c>
      <c r="F990" s="223" t="s">
        <v>323</v>
      </c>
      <c r="G990" s="223"/>
      <c r="H990" s="223"/>
      <c r="I990" s="223" t="s">
        <v>120</v>
      </c>
      <c r="J990" s="223" t="s">
        <v>120</v>
      </c>
      <c r="K990" s="223" t="s">
        <v>120</v>
      </c>
      <c r="L990" s="223" t="s">
        <v>120</v>
      </c>
    </row>
    <row r="991" spans="1:12" ht="17.399999999999999" x14ac:dyDescent="0.3">
      <c r="A991" s="222" t="s">
        <v>3736</v>
      </c>
      <c r="B991" s="221" t="s">
        <v>3747</v>
      </c>
      <c r="C991" s="292" t="str">
        <f>HYPERLINK("[Codebook_HIS_2013_ext_v1601.xlsx]DR_N06A01_X","DR_N06A01 ")</f>
        <v xml:space="preserve">DR_N06A01 </v>
      </c>
      <c r="D991" s="228" t="s">
        <v>2508</v>
      </c>
      <c r="E991" s="229" t="s">
        <v>2528</v>
      </c>
      <c r="F991" s="223" t="s">
        <v>323</v>
      </c>
      <c r="G991" s="223"/>
      <c r="H991" s="223"/>
      <c r="I991" s="223"/>
      <c r="J991" s="223"/>
      <c r="K991" s="223"/>
      <c r="L991" s="223" t="s">
        <v>120</v>
      </c>
    </row>
    <row r="992" spans="1:12" ht="17.399999999999999" x14ac:dyDescent="0.3">
      <c r="A992" s="222" t="s">
        <v>3736</v>
      </c>
      <c r="B992" s="221" t="s">
        <v>3747</v>
      </c>
      <c r="C992" s="292" t="str">
        <f>HYPERLINK("[Codebook_HIS_2013_ext_v1601.xlsx]DR_N06B_X","DR_N06B")</f>
        <v>DR_N06B</v>
      </c>
      <c r="D992" s="228" t="s">
        <v>2508</v>
      </c>
      <c r="E992" s="229" t="s">
        <v>2529</v>
      </c>
      <c r="F992" s="223" t="s">
        <v>323</v>
      </c>
      <c r="G992" s="223"/>
      <c r="H992" s="223"/>
      <c r="I992" s="223" t="s">
        <v>120</v>
      </c>
      <c r="J992" s="223" t="s">
        <v>120</v>
      </c>
      <c r="K992" s="223" t="s">
        <v>120</v>
      </c>
      <c r="L992" s="223" t="s">
        <v>120</v>
      </c>
    </row>
    <row r="993" spans="1:12" ht="17.399999999999999" x14ac:dyDescent="0.3">
      <c r="A993" s="222" t="s">
        <v>3736</v>
      </c>
      <c r="B993" s="221" t="s">
        <v>3747</v>
      </c>
      <c r="C993" s="292" t="str">
        <f>HYPERLINK("[Codebook_HIS_2013_ext_v1601.xlsx]DR01_X","DR01")</f>
        <v>DR01</v>
      </c>
      <c r="D993" s="228" t="s">
        <v>116</v>
      </c>
      <c r="E993" s="229" t="s">
        <v>36</v>
      </c>
      <c r="F993" s="223" t="s">
        <v>323</v>
      </c>
      <c r="G993" s="223" t="s">
        <v>120</v>
      </c>
      <c r="H993" s="223" t="s">
        <v>120</v>
      </c>
      <c r="I993" s="223" t="s">
        <v>120</v>
      </c>
      <c r="J993" s="223" t="s">
        <v>120</v>
      </c>
      <c r="K993" s="223" t="s">
        <v>120</v>
      </c>
      <c r="L993" s="223" t="s">
        <v>120</v>
      </c>
    </row>
    <row r="994" spans="1:12" ht="17.399999999999999" x14ac:dyDescent="0.3">
      <c r="A994" s="222" t="s">
        <v>3736</v>
      </c>
      <c r="B994" s="221" t="s">
        <v>3747</v>
      </c>
      <c r="C994" s="292" t="str">
        <f>HYPERLINK("[Codebook_HIS_2013_ext_v1601.xlsx]DR01_1_X","DR01_1 ")</f>
        <v xml:space="preserve">DR01_1 </v>
      </c>
      <c r="D994" s="228" t="s">
        <v>116</v>
      </c>
      <c r="E994" s="229" t="s">
        <v>36</v>
      </c>
      <c r="F994" s="223" t="s">
        <v>323</v>
      </c>
      <c r="G994" s="223" t="s">
        <v>120</v>
      </c>
      <c r="H994" s="223" t="s">
        <v>120</v>
      </c>
      <c r="I994" s="223" t="s">
        <v>120</v>
      </c>
      <c r="J994" s="223" t="s">
        <v>120</v>
      </c>
      <c r="K994" s="223" t="s">
        <v>120</v>
      </c>
      <c r="L994" s="223" t="s">
        <v>120</v>
      </c>
    </row>
    <row r="995" spans="1:12" ht="17.399999999999999" x14ac:dyDescent="0.3">
      <c r="A995" s="222" t="s">
        <v>3736</v>
      </c>
      <c r="B995" s="221" t="s">
        <v>3747</v>
      </c>
      <c r="C995" s="292" t="str">
        <f>HYPERLINK("[Codebook_HIS_2013_ext_v1601.xlsx]DR02_X","DR02")</f>
        <v>DR02</v>
      </c>
      <c r="D995" s="228" t="s">
        <v>121</v>
      </c>
      <c r="E995" s="229" t="s">
        <v>2530</v>
      </c>
      <c r="F995" s="223" t="s">
        <v>323</v>
      </c>
      <c r="G995" s="223"/>
      <c r="H995" s="223"/>
      <c r="I995" s="223"/>
      <c r="J995" s="223"/>
      <c r="K995" s="223" t="s">
        <v>120</v>
      </c>
      <c r="L995" s="223" t="s">
        <v>120</v>
      </c>
    </row>
    <row r="996" spans="1:12" ht="17.399999999999999" x14ac:dyDescent="0.3">
      <c r="A996" s="222" t="s">
        <v>3736</v>
      </c>
      <c r="B996" s="221" t="s">
        <v>3747</v>
      </c>
      <c r="C996" s="292" t="str">
        <f>HYPERLINK("[Codebook_HIS_2013_ext_v1601.xlsx]DR03_X","DR03")</f>
        <v>DR03</v>
      </c>
      <c r="D996" s="228" t="s">
        <v>117</v>
      </c>
      <c r="E996" s="229" t="s">
        <v>2531</v>
      </c>
      <c r="F996" s="223" t="s">
        <v>323</v>
      </c>
      <c r="G996" s="223"/>
      <c r="H996" s="223"/>
      <c r="I996" s="223" t="s">
        <v>120</v>
      </c>
      <c r="J996" s="223"/>
      <c r="K996" s="223" t="s">
        <v>120</v>
      </c>
      <c r="L996" s="223" t="s">
        <v>120</v>
      </c>
    </row>
    <row r="997" spans="1:12" ht="17.399999999999999" x14ac:dyDescent="0.3">
      <c r="A997" s="222" t="s">
        <v>3736</v>
      </c>
      <c r="B997" s="221" t="s">
        <v>3747</v>
      </c>
      <c r="C997" s="292" t="str">
        <f>HYPERLINK("[Codebook_HIS_2013_ext_v1601.xlsx]DR04_X","DR04")</f>
        <v>DR04</v>
      </c>
      <c r="D997" s="228" t="s">
        <v>122</v>
      </c>
      <c r="E997" s="229" t="s">
        <v>2532</v>
      </c>
      <c r="F997" s="223" t="s">
        <v>323</v>
      </c>
      <c r="G997" s="223" t="s">
        <v>120</v>
      </c>
      <c r="H997" s="223" t="s">
        <v>120</v>
      </c>
      <c r="I997" s="223" t="s">
        <v>120</v>
      </c>
      <c r="J997" s="223" t="s">
        <v>120</v>
      </c>
      <c r="K997" s="223" t="s">
        <v>120</v>
      </c>
      <c r="L997" s="223" t="s">
        <v>120</v>
      </c>
    </row>
    <row r="998" spans="1:12" ht="17.399999999999999" x14ac:dyDescent="0.3">
      <c r="A998" s="222" t="s">
        <v>3736</v>
      </c>
      <c r="B998" s="221" t="s">
        <v>3747</v>
      </c>
      <c r="C998" s="292" t="str">
        <f>HYPERLINK("[Codebook_HIS_2013_ext_v1601.xlsx]DR04_1_X","DR04_1 ")</f>
        <v xml:space="preserve">DR04_1 </v>
      </c>
      <c r="D998" s="228" t="s">
        <v>122</v>
      </c>
      <c r="E998" s="229" t="s">
        <v>37</v>
      </c>
      <c r="F998" s="223" t="s">
        <v>323</v>
      </c>
      <c r="G998" s="223" t="s">
        <v>120</v>
      </c>
      <c r="H998" s="223" t="s">
        <v>120</v>
      </c>
      <c r="I998" s="223" t="s">
        <v>120</v>
      </c>
      <c r="J998" s="223" t="s">
        <v>120</v>
      </c>
      <c r="K998" s="223" t="s">
        <v>120</v>
      </c>
      <c r="L998" s="223" t="s">
        <v>120</v>
      </c>
    </row>
    <row r="999" spans="1:12" ht="17.399999999999999" x14ac:dyDescent="0.3">
      <c r="A999" s="222" t="s">
        <v>3736</v>
      </c>
      <c r="B999" s="221" t="s">
        <v>3747</v>
      </c>
      <c r="C999" s="292" t="str">
        <f>HYPERLINK("[Codebook_HIS_2013_ext_v1601.xlsx]DR05_X","DR05")</f>
        <v>DR05</v>
      </c>
      <c r="D999" s="228" t="s">
        <v>118</v>
      </c>
      <c r="E999" s="229" t="s">
        <v>1485</v>
      </c>
      <c r="F999" s="223" t="s">
        <v>323</v>
      </c>
      <c r="G999" s="223"/>
      <c r="H999" s="223"/>
      <c r="I999" s="223"/>
      <c r="J999" s="223"/>
      <c r="K999" s="223" t="s">
        <v>120</v>
      </c>
      <c r="L999" s="223" t="s">
        <v>120</v>
      </c>
    </row>
    <row r="1000" spans="1:12" ht="17.399999999999999" x14ac:dyDescent="0.3">
      <c r="A1000" s="222" t="s">
        <v>3736</v>
      </c>
      <c r="B1000" s="221" t="s">
        <v>3747</v>
      </c>
      <c r="C1000" s="292" t="str">
        <f>HYPERLINK("[Codebook_HIS_2013_ext_v1601.xlsx]DR05_1_X","DR05_1 ")</f>
        <v xml:space="preserve">DR05_1 </v>
      </c>
      <c r="D1000" s="228" t="s">
        <v>118</v>
      </c>
      <c r="E1000" s="229" t="s">
        <v>1485</v>
      </c>
      <c r="F1000" s="223" t="s">
        <v>323</v>
      </c>
      <c r="G1000" s="223"/>
      <c r="H1000" s="223"/>
      <c r="I1000" s="223"/>
      <c r="J1000" s="223"/>
      <c r="K1000" s="223" t="s">
        <v>120</v>
      </c>
      <c r="L1000" s="223" t="s">
        <v>120</v>
      </c>
    </row>
    <row r="1001" spans="1:12" ht="17.399999999999999" x14ac:dyDescent="0.3">
      <c r="A1001" s="222" t="s">
        <v>3736</v>
      </c>
      <c r="B1001" s="221" t="s">
        <v>3747</v>
      </c>
      <c r="C1001" s="292" t="str">
        <f>HYPERLINK("[Codebook_HIS_2013_ext_v1601.xlsx]DR06_X","DR06")</f>
        <v>DR06</v>
      </c>
      <c r="D1001" s="228" t="s">
        <v>368</v>
      </c>
      <c r="E1001" s="229" t="s">
        <v>2533</v>
      </c>
      <c r="F1001" s="223" t="s">
        <v>323</v>
      </c>
      <c r="G1001" s="223"/>
      <c r="H1001" s="223"/>
      <c r="I1001" s="223" t="s">
        <v>120</v>
      </c>
      <c r="J1001" s="223" t="s">
        <v>120</v>
      </c>
      <c r="K1001" s="223" t="s">
        <v>120</v>
      </c>
      <c r="L1001" s="223" t="s">
        <v>120</v>
      </c>
    </row>
    <row r="1002" spans="1:12" ht="17.399999999999999" x14ac:dyDescent="0.3">
      <c r="A1002" s="222" t="s">
        <v>3736</v>
      </c>
      <c r="B1002" s="221" t="s">
        <v>3751</v>
      </c>
      <c r="C1002" s="292" t="str">
        <f>HYPERLINK("[Codebook_HIS_2013_ext_v1601.xlsx]PE0101_X","PE0101")</f>
        <v>PE0101</v>
      </c>
      <c r="D1002" s="228" t="s">
        <v>1391</v>
      </c>
      <c r="E1002" s="229" t="s">
        <v>1392</v>
      </c>
      <c r="F1002" s="223" t="s">
        <v>323</v>
      </c>
      <c r="G1002" s="222"/>
      <c r="H1002" s="222"/>
      <c r="I1002" s="222"/>
      <c r="J1002" s="222"/>
      <c r="K1002" s="223" t="s">
        <v>120</v>
      </c>
      <c r="L1002" s="223" t="s">
        <v>120</v>
      </c>
    </row>
    <row r="1003" spans="1:12" ht="17.399999999999999" x14ac:dyDescent="0.3">
      <c r="A1003" s="222" t="s">
        <v>3736</v>
      </c>
      <c r="B1003" s="221" t="s">
        <v>3751</v>
      </c>
      <c r="C1003" s="292" t="str">
        <f>HYPERLINK("[Codebook_HIS_2013_ext_v1601.xlsx]PE0102_X","PE0102")</f>
        <v>PE0102</v>
      </c>
      <c r="D1003" s="228" t="s">
        <v>1393</v>
      </c>
      <c r="E1003" s="229" t="s">
        <v>1394</v>
      </c>
      <c r="F1003" s="223" t="s">
        <v>323</v>
      </c>
      <c r="G1003" s="222"/>
      <c r="H1003" s="222"/>
      <c r="I1003" s="222"/>
      <c r="J1003" s="222"/>
      <c r="K1003" s="223" t="s">
        <v>120</v>
      </c>
      <c r="L1003" s="223" t="s">
        <v>120</v>
      </c>
    </row>
    <row r="1004" spans="1:12" ht="17.399999999999999" x14ac:dyDescent="0.3">
      <c r="A1004" s="222" t="s">
        <v>3736</v>
      </c>
      <c r="B1004" s="221" t="s">
        <v>3751</v>
      </c>
      <c r="C1004" s="292" t="str">
        <f>HYPERLINK("[Codebook_HIS_2013_ext_v1601.xlsx]PE0103_X","PE0103")</f>
        <v>PE0103</v>
      </c>
      <c r="D1004" s="228" t="s">
        <v>1395</v>
      </c>
      <c r="E1004" s="229" t="s">
        <v>1396</v>
      </c>
      <c r="F1004" s="223" t="s">
        <v>323</v>
      </c>
      <c r="G1004" s="222"/>
      <c r="H1004" s="222"/>
      <c r="I1004" s="222"/>
      <c r="J1004" s="222"/>
      <c r="K1004" s="223" t="s">
        <v>120</v>
      </c>
      <c r="L1004" s="223" t="s">
        <v>120</v>
      </c>
    </row>
    <row r="1005" spans="1:12" ht="17.399999999999999" x14ac:dyDescent="0.3">
      <c r="A1005" s="222" t="s">
        <v>3736</v>
      </c>
      <c r="B1005" s="221" t="s">
        <v>3751</v>
      </c>
      <c r="C1005" s="292" t="str">
        <f>HYPERLINK("[Codebook_HIS_2013_ext_v1601.xlsx]PE02_X","PE02")</f>
        <v>PE02</v>
      </c>
      <c r="D1005" s="228" t="s">
        <v>1397</v>
      </c>
      <c r="E1005" s="229" t="s">
        <v>1398</v>
      </c>
      <c r="F1005" s="223" t="s">
        <v>323</v>
      </c>
      <c r="G1005" s="222"/>
      <c r="H1005" s="222"/>
      <c r="I1005" s="222"/>
      <c r="J1005" s="222"/>
      <c r="K1005" s="223" t="s">
        <v>120</v>
      </c>
      <c r="L1005" s="223" t="s">
        <v>120</v>
      </c>
    </row>
    <row r="1006" spans="1:12" ht="17.399999999999999" x14ac:dyDescent="0.3">
      <c r="A1006" s="222" t="s">
        <v>3736</v>
      </c>
      <c r="B1006" s="221" t="s">
        <v>3751</v>
      </c>
      <c r="C1006" s="292" t="str">
        <f>HYPERLINK("[Codebook_HIS_2013_ext_v1601.xlsx]PE02_1_X","PE02_1")</f>
        <v>PE02_1</v>
      </c>
      <c r="D1006" s="228" t="s">
        <v>1399</v>
      </c>
      <c r="E1006" s="229" t="s">
        <v>1400</v>
      </c>
      <c r="F1006" s="223" t="s">
        <v>323</v>
      </c>
      <c r="G1006" s="222"/>
      <c r="H1006" s="222"/>
      <c r="I1006" s="222"/>
      <c r="J1006" s="222"/>
      <c r="K1006" s="223" t="s">
        <v>120</v>
      </c>
      <c r="L1006" s="223" t="s">
        <v>120</v>
      </c>
    </row>
    <row r="1007" spans="1:12" ht="17.399999999999999" x14ac:dyDescent="0.3">
      <c r="A1007" s="222" t="s">
        <v>3736</v>
      </c>
      <c r="B1007" s="221" t="s">
        <v>3751</v>
      </c>
      <c r="C1007" s="292" t="str">
        <f>HYPERLINK("[Codebook_HIS_2013_ext_v1601.xlsx]PE02_2_X","PE02_2")</f>
        <v>PE02_2</v>
      </c>
      <c r="D1007" s="228" t="s">
        <v>1399</v>
      </c>
      <c r="E1007" s="229" t="s">
        <v>1401</v>
      </c>
      <c r="F1007" s="223" t="s">
        <v>323</v>
      </c>
      <c r="G1007" s="222"/>
      <c r="H1007" s="222"/>
      <c r="I1007" s="222"/>
      <c r="J1007" s="222"/>
      <c r="K1007" s="223" t="s">
        <v>120</v>
      </c>
      <c r="L1007" s="223" t="s">
        <v>120</v>
      </c>
    </row>
    <row r="1008" spans="1:12" ht="17.399999999999999" x14ac:dyDescent="0.3">
      <c r="A1008" s="222" t="s">
        <v>3736</v>
      </c>
      <c r="B1008" s="221" t="s">
        <v>3751</v>
      </c>
      <c r="C1008" s="292" t="str">
        <f>HYPERLINK("[Codebook_HIS_2013_ext_v1601.xlsx]PE02_3_X","PE02_3")</f>
        <v>PE02_3</v>
      </c>
      <c r="D1008" s="228" t="s">
        <v>1399</v>
      </c>
      <c r="E1008" s="229" t="s">
        <v>1402</v>
      </c>
      <c r="F1008" s="223" t="s">
        <v>323</v>
      </c>
      <c r="G1008" s="222"/>
      <c r="H1008" s="222"/>
      <c r="I1008" s="222"/>
      <c r="J1008" s="222"/>
      <c r="K1008" s="223" t="s">
        <v>120</v>
      </c>
      <c r="L1008" s="223" t="s">
        <v>120</v>
      </c>
    </row>
    <row r="1009" spans="1:12" ht="17.399999999999999" x14ac:dyDescent="0.3">
      <c r="A1009" s="222" t="s">
        <v>3736</v>
      </c>
      <c r="B1009" s="221" t="s">
        <v>3751</v>
      </c>
      <c r="C1009" s="292" t="str">
        <f>HYPERLINK("[Codebook_HIS_2013_ext_v1601.xlsx]PE03_X","PE03")</f>
        <v>PE03</v>
      </c>
      <c r="D1009" s="228" t="s">
        <v>1403</v>
      </c>
      <c r="E1009" s="229" t="s">
        <v>1404</v>
      </c>
      <c r="F1009" s="223" t="s">
        <v>323</v>
      </c>
      <c r="G1009" s="222"/>
      <c r="H1009" s="222"/>
      <c r="I1009" s="222"/>
      <c r="J1009" s="222"/>
      <c r="K1009" s="223" t="s">
        <v>120</v>
      </c>
      <c r="L1009" s="223" t="s">
        <v>120</v>
      </c>
    </row>
    <row r="1010" spans="1:12" ht="17.399999999999999" x14ac:dyDescent="0.3">
      <c r="A1010" s="222" t="s">
        <v>3736</v>
      </c>
      <c r="B1010" s="221" t="s">
        <v>3751</v>
      </c>
      <c r="C1010" s="292" t="str">
        <f>HYPERLINK("[Codebook_HIS_2013_ext_v1601.xlsx]PE03_1_X","PE03_1")</f>
        <v>PE03_1</v>
      </c>
      <c r="D1010" s="228" t="s">
        <v>1405</v>
      </c>
      <c r="E1010" s="229" t="s">
        <v>1406</v>
      </c>
      <c r="F1010" s="223" t="s">
        <v>323</v>
      </c>
      <c r="G1010" s="222"/>
      <c r="H1010" s="222"/>
      <c r="I1010" s="222"/>
      <c r="J1010" s="222"/>
      <c r="K1010" s="223" t="s">
        <v>120</v>
      </c>
      <c r="L1010" s="223" t="s">
        <v>120</v>
      </c>
    </row>
    <row r="1011" spans="1:12" ht="17.399999999999999" x14ac:dyDescent="0.3">
      <c r="A1011" s="222" t="s">
        <v>3736</v>
      </c>
      <c r="B1011" s="221" t="s">
        <v>3751</v>
      </c>
      <c r="C1011" s="292" t="str">
        <f>HYPERLINK("[Codebook_HIS_2013_ext_v1601.xlsx]PE03_2_X","PE03_2")</f>
        <v>PE03_2</v>
      </c>
      <c r="D1011" s="228" t="s">
        <v>1405</v>
      </c>
      <c r="E1011" s="229" t="s">
        <v>1407</v>
      </c>
      <c r="F1011" s="223" t="s">
        <v>323</v>
      </c>
      <c r="G1011" s="222"/>
      <c r="H1011" s="222"/>
      <c r="I1011" s="222"/>
      <c r="J1011" s="222"/>
      <c r="K1011" s="223" t="s">
        <v>120</v>
      </c>
      <c r="L1011" s="223" t="s">
        <v>120</v>
      </c>
    </row>
    <row r="1012" spans="1:12" ht="17.399999999999999" x14ac:dyDescent="0.3">
      <c r="A1012" s="222" t="s">
        <v>3736</v>
      </c>
      <c r="B1012" s="221" t="s">
        <v>3751</v>
      </c>
      <c r="C1012" s="292" t="str">
        <f>HYPERLINK("[Codebook_HIS_2013_ext_v1601.xlsx]PE03_3 _X","PE03_3 ")</f>
        <v xml:space="preserve">PE03_3 </v>
      </c>
      <c r="D1012" s="228" t="s">
        <v>1405</v>
      </c>
      <c r="E1012" s="229" t="s">
        <v>1408</v>
      </c>
      <c r="F1012" s="223" t="s">
        <v>323</v>
      </c>
      <c r="G1012" s="222"/>
      <c r="H1012" s="222"/>
      <c r="I1012" s="222"/>
      <c r="J1012" s="222"/>
      <c r="K1012" s="223" t="s">
        <v>120</v>
      </c>
      <c r="L1012" s="223" t="s">
        <v>120</v>
      </c>
    </row>
    <row r="1013" spans="1:12" ht="17.399999999999999" x14ac:dyDescent="0.3">
      <c r="A1013" s="222" t="s">
        <v>3736</v>
      </c>
      <c r="B1013" s="221" t="s">
        <v>3751</v>
      </c>
      <c r="C1013" s="292" t="str">
        <f>HYPERLINK("[Codebook_HIS_2013_ext_v1601.xlsx]PE04_X","PE04")</f>
        <v>PE04</v>
      </c>
      <c r="D1013" s="228" t="s">
        <v>1409</v>
      </c>
      <c r="E1013" s="229" t="s">
        <v>1410</v>
      </c>
      <c r="F1013" s="223" t="s">
        <v>323</v>
      </c>
      <c r="G1013" s="222"/>
      <c r="H1013" s="222"/>
      <c r="I1013" s="222"/>
      <c r="J1013" s="222"/>
      <c r="K1013" s="223" t="s">
        <v>120</v>
      </c>
      <c r="L1013" s="223" t="s">
        <v>120</v>
      </c>
    </row>
    <row r="1014" spans="1:12" ht="17.399999999999999" x14ac:dyDescent="0.3">
      <c r="A1014" s="222" t="s">
        <v>3736</v>
      </c>
      <c r="B1014" s="221" t="s">
        <v>3751</v>
      </c>
      <c r="C1014" s="292" t="str">
        <f>HYPERLINK("[Codebook_HIS_2013_ext_v1601.xlsx]PE04_1_X","PE04_1")</f>
        <v>PE04_1</v>
      </c>
      <c r="D1014" s="228" t="s">
        <v>1411</v>
      </c>
      <c r="E1014" s="229" t="s">
        <v>1412</v>
      </c>
      <c r="F1014" s="223" t="s">
        <v>323</v>
      </c>
      <c r="G1014" s="222"/>
      <c r="H1014" s="222"/>
      <c r="I1014" s="222"/>
      <c r="J1014" s="222"/>
      <c r="K1014" s="223" t="s">
        <v>120</v>
      </c>
      <c r="L1014" s="223" t="s">
        <v>120</v>
      </c>
    </row>
    <row r="1015" spans="1:12" ht="17.399999999999999" x14ac:dyDescent="0.3">
      <c r="A1015" s="222" t="s">
        <v>3736</v>
      </c>
      <c r="B1015" s="221" t="s">
        <v>3751</v>
      </c>
      <c r="C1015" s="292" t="str">
        <f>HYPERLINK("[Codebook_HIS_2013_ext_v1601.xlsx]PE04_2_X","PE04_2")</f>
        <v>PE04_2</v>
      </c>
      <c r="D1015" s="228" t="s">
        <v>1411</v>
      </c>
      <c r="E1015" s="229" t="s">
        <v>1413</v>
      </c>
      <c r="F1015" s="223" t="s">
        <v>323</v>
      </c>
      <c r="G1015" s="222"/>
      <c r="H1015" s="222"/>
      <c r="I1015" s="222"/>
      <c r="J1015" s="222"/>
      <c r="K1015" s="223" t="s">
        <v>120</v>
      </c>
      <c r="L1015" s="223" t="s">
        <v>120</v>
      </c>
    </row>
    <row r="1016" spans="1:12" ht="17.399999999999999" x14ac:dyDescent="0.3">
      <c r="A1016" s="222" t="s">
        <v>3736</v>
      </c>
      <c r="B1016" s="221" t="s">
        <v>3751</v>
      </c>
      <c r="C1016" s="292" t="str">
        <f>HYPERLINK("[Codebook_HIS_2013_ext_v1601.xlsx]PE04_3_X","PE04_3")</f>
        <v>PE04_3</v>
      </c>
      <c r="D1016" s="228" t="s">
        <v>1411</v>
      </c>
      <c r="E1016" s="229" t="s">
        <v>1414</v>
      </c>
      <c r="F1016" s="223" t="s">
        <v>323</v>
      </c>
      <c r="G1016" s="222"/>
      <c r="H1016" s="222"/>
      <c r="I1016" s="222"/>
      <c r="J1016" s="222"/>
      <c r="K1016" s="223" t="s">
        <v>120</v>
      </c>
      <c r="L1016" s="223" t="s">
        <v>120</v>
      </c>
    </row>
    <row r="1017" spans="1:12" ht="17.399999999999999" x14ac:dyDescent="0.3">
      <c r="A1017" s="222" t="s">
        <v>3736</v>
      </c>
      <c r="B1017" s="221" t="s">
        <v>3751</v>
      </c>
      <c r="C1017" s="292" t="str">
        <f>HYPERLINK("[Codebook_HIS_2013_ext_v1601.xlsx]PE05_X","PE05")</f>
        <v>PE05</v>
      </c>
      <c r="D1017" s="228" t="s">
        <v>1415</v>
      </c>
      <c r="E1017" s="229" t="s">
        <v>1416</v>
      </c>
      <c r="F1017" s="223" t="s">
        <v>323</v>
      </c>
      <c r="G1017" s="222"/>
      <c r="H1017" s="222"/>
      <c r="I1017" s="222"/>
      <c r="J1017" s="222"/>
      <c r="K1017" s="223" t="s">
        <v>120</v>
      </c>
      <c r="L1017" s="223" t="s">
        <v>120</v>
      </c>
    </row>
    <row r="1018" spans="1:12" ht="17.399999999999999" x14ac:dyDescent="0.3">
      <c r="A1018" s="222" t="s">
        <v>3736</v>
      </c>
      <c r="B1018" s="221" t="s">
        <v>3751</v>
      </c>
      <c r="C1018" s="292" t="str">
        <f>HYPERLINK("[Codebook_HIS_2013_ext_v1601.xlsx]PE05_1_X","PE05_1")</f>
        <v>PE05_1</v>
      </c>
      <c r="D1018" s="228" t="s">
        <v>1417</v>
      </c>
      <c r="E1018" s="229" t="s">
        <v>1418</v>
      </c>
      <c r="F1018" s="223" t="s">
        <v>323</v>
      </c>
      <c r="G1018" s="222"/>
      <c r="H1018" s="222"/>
      <c r="I1018" s="222"/>
      <c r="J1018" s="222"/>
      <c r="K1018" s="223" t="s">
        <v>120</v>
      </c>
      <c r="L1018" s="223" t="s">
        <v>120</v>
      </c>
    </row>
    <row r="1019" spans="1:12" ht="17.399999999999999" x14ac:dyDescent="0.3">
      <c r="A1019" s="222" t="s">
        <v>3736</v>
      </c>
      <c r="B1019" s="221" t="s">
        <v>3751</v>
      </c>
      <c r="C1019" s="292" t="str">
        <f>HYPERLINK("[Codebook_HIS_2013_ext_v1601.xlsx]PE05_2_X","PE05_2")</f>
        <v>PE05_2</v>
      </c>
      <c r="D1019" s="228" t="s">
        <v>1417</v>
      </c>
      <c r="E1019" s="229" t="s">
        <v>1419</v>
      </c>
      <c r="F1019" s="223" t="s">
        <v>323</v>
      </c>
      <c r="G1019" s="222"/>
      <c r="H1019" s="222"/>
      <c r="I1019" s="222"/>
      <c r="J1019" s="222"/>
      <c r="K1019" s="223" t="s">
        <v>120</v>
      </c>
      <c r="L1019" s="223" t="s">
        <v>120</v>
      </c>
    </row>
    <row r="1020" spans="1:12" ht="17.399999999999999" x14ac:dyDescent="0.3">
      <c r="A1020" s="222" t="s">
        <v>3736</v>
      </c>
      <c r="B1020" s="221" t="s">
        <v>3751</v>
      </c>
      <c r="C1020" s="292" t="str">
        <f>HYPERLINK("[Codebook_HIS_2013_ext_v1601.xlsx]PE05_3_X","PE05_3")</f>
        <v>PE05_3</v>
      </c>
      <c r="D1020" s="228" t="s">
        <v>1417</v>
      </c>
      <c r="E1020" s="229" t="s">
        <v>1420</v>
      </c>
      <c r="F1020" s="223" t="s">
        <v>323</v>
      </c>
      <c r="G1020" s="222"/>
      <c r="H1020" s="222"/>
      <c r="I1020" s="222"/>
      <c r="J1020" s="222"/>
      <c r="K1020" s="223" t="s">
        <v>120</v>
      </c>
      <c r="L1020" s="223" t="s">
        <v>120</v>
      </c>
    </row>
    <row r="1021" spans="1:12" ht="17.399999999999999" x14ac:dyDescent="0.3">
      <c r="A1021" s="222" t="s">
        <v>3736</v>
      </c>
      <c r="B1021" s="221" t="s">
        <v>3751</v>
      </c>
      <c r="C1021" s="292" t="str">
        <f>HYPERLINK("[Codebook_HIS_2013_ext_v1601.xlsx]PE06_X","PE06")</f>
        <v>PE06</v>
      </c>
      <c r="D1021" s="228" t="s">
        <v>1421</v>
      </c>
      <c r="E1021" s="229" t="s">
        <v>1422</v>
      </c>
      <c r="F1021" s="223" t="s">
        <v>323</v>
      </c>
      <c r="G1021" s="222"/>
      <c r="H1021" s="222"/>
      <c r="I1021" s="222"/>
      <c r="J1021" s="222"/>
      <c r="K1021" s="223" t="s">
        <v>120</v>
      </c>
      <c r="L1021" s="223" t="s">
        <v>120</v>
      </c>
    </row>
    <row r="1022" spans="1:12" ht="17.399999999999999" x14ac:dyDescent="0.3">
      <c r="A1022" s="222" t="s">
        <v>3736</v>
      </c>
      <c r="B1022" s="221" t="s">
        <v>3751</v>
      </c>
      <c r="C1022" s="292" t="str">
        <f>HYPERLINK("[Codebook_HIS_2013_ext_v1601.xlsx]PE06_1_X","PE06_1")</f>
        <v>PE06_1</v>
      </c>
      <c r="D1022" s="228" t="s">
        <v>1423</v>
      </c>
      <c r="E1022" s="229" t="s">
        <v>1740</v>
      </c>
      <c r="F1022" s="223" t="s">
        <v>323</v>
      </c>
      <c r="G1022" s="222"/>
      <c r="H1022" s="222"/>
      <c r="I1022" s="222"/>
      <c r="J1022" s="222"/>
      <c r="K1022" s="223" t="s">
        <v>120</v>
      </c>
      <c r="L1022" s="223" t="s">
        <v>120</v>
      </c>
    </row>
    <row r="1023" spans="1:12" ht="17.399999999999999" x14ac:dyDescent="0.3">
      <c r="A1023" s="222" t="s">
        <v>3736</v>
      </c>
      <c r="B1023" s="221" t="s">
        <v>3751</v>
      </c>
      <c r="C1023" s="292" t="str">
        <f>HYPERLINK("[Codebook_HIS_2013_ext_v1601.xlsx]PE06_2_X","PE06_2")</f>
        <v>PE06_2</v>
      </c>
      <c r="D1023" s="228" t="s">
        <v>1423</v>
      </c>
      <c r="E1023" s="229" t="s">
        <v>1741</v>
      </c>
      <c r="F1023" s="223" t="s">
        <v>323</v>
      </c>
      <c r="G1023" s="222"/>
      <c r="H1023" s="222"/>
      <c r="I1023" s="222"/>
      <c r="J1023" s="222"/>
      <c r="K1023" s="223" t="s">
        <v>120</v>
      </c>
      <c r="L1023" s="223" t="s">
        <v>120</v>
      </c>
    </row>
    <row r="1024" spans="1:12" ht="17.399999999999999" x14ac:dyDescent="0.3">
      <c r="A1024" s="222" t="s">
        <v>3736</v>
      </c>
      <c r="B1024" s="221" t="s">
        <v>3751</v>
      </c>
      <c r="C1024" s="292" t="str">
        <f>HYPERLINK("[Codebook_HIS_2013_ext_v1601.xlsx]PE06_3_X","PE06_3")</f>
        <v>PE06_3</v>
      </c>
      <c r="D1024" s="228" t="s">
        <v>1423</v>
      </c>
      <c r="E1024" s="229" t="s">
        <v>1742</v>
      </c>
      <c r="F1024" s="223" t="s">
        <v>323</v>
      </c>
      <c r="G1024" s="222"/>
      <c r="H1024" s="222"/>
      <c r="I1024" s="222"/>
      <c r="J1024" s="222"/>
      <c r="K1024" s="223" t="s">
        <v>120</v>
      </c>
      <c r="L1024" s="223" t="s">
        <v>120</v>
      </c>
    </row>
    <row r="1025" spans="1:12" ht="17.399999999999999" x14ac:dyDescent="0.3">
      <c r="A1025" s="222" t="s">
        <v>3736</v>
      </c>
      <c r="B1025" s="221" t="s">
        <v>3751</v>
      </c>
      <c r="C1025" s="292" t="str">
        <f>HYPERLINK("[Codebook_HIS_2013_ext_v1601.xlsx]PE06_4_X","PE06_4")</f>
        <v>PE06_4</v>
      </c>
      <c r="D1025" s="228" t="s">
        <v>1423</v>
      </c>
      <c r="E1025" s="229" t="s">
        <v>1743</v>
      </c>
      <c r="F1025" s="223" t="s">
        <v>323</v>
      </c>
      <c r="G1025" s="222"/>
      <c r="H1025" s="222"/>
      <c r="I1025" s="222"/>
      <c r="J1025" s="222"/>
      <c r="K1025" s="223" t="s">
        <v>120</v>
      </c>
      <c r="L1025" s="223" t="s">
        <v>120</v>
      </c>
    </row>
    <row r="1026" spans="1:12" ht="17.399999999999999" x14ac:dyDescent="0.3">
      <c r="A1026" s="222" t="s">
        <v>3736</v>
      </c>
      <c r="B1026" s="221" t="s">
        <v>3751</v>
      </c>
      <c r="C1026" s="292" t="str">
        <f>HYPERLINK("[Codebook_HIS_2013_ext_v1601.xlsx]PE06_5_X","PE06_5")</f>
        <v>PE06_5</v>
      </c>
      <c r="D1026" s="228" t="s">
        <v>1423</v>
      </c>
      <c r="E1026" s="229" t="s">
        <v>1744</v>
      </c>
      <c r="F1026" s="223" t="s">
        <v>323</v>
      </c>
      <c r="G1026" s="222"/>
      <c r="H1026" s="222"/>
      <c r="I1026" s="222"/>
      <c r="J1026" s="222"/>
      <c r="K1026" s="223" t="s">
        <v>120</v>
      </c>
      <c r="L1026" s="223" t="s">
        <v>120</v>
      </c>
    </row>
    <row r="1027" spans="1:12" ht="17.399999999999999" x14ac:dyDescent="0.3">
      <c r="A1027" s="222" t="s">
        <v>3736</v>
      </c>
      <c r="B1027" s="221" t="s">
        <v>3751</v>
      </c>
      <c r="C1027" s="292" t="str">
        <f>HYPERLINK("[Codebook_HIS_2013_ext_v1601.xlsx]PE06_6_X","PE06_6")</f>
        <v>PE06_6</v>
      </c>
      <c r="D1027" s="228" t="s">
        <v>1423</v>
      </c>
      <c r="E1027" s="229" t="s">
        <v>1745</v>
      </c>
      <c r="F1027" s="223" t="s">
        <v>323</v>
      </c>
      <c r="G1027" s="222"/>
      <c r="H1027" s="222"/>
      <c r="I1027" s="222"/>
      <c r="J1027" s="222"/>
      <c r="K1027" s="223" t="s">
        <v>120</v>
      </c>
      <c r="L1027" s="223" t="s">
        <v>120</v>
      </c>
    </row>
    <row r="1028" spans="1:12" ht="17.399999999999999" x14ac:dyDescent="0.3">
      <c r="A1028" s="222" t="s">
        <v>3736</v>
      </c>
      <c r="B1028" s="221" t="s">
        <v>3751</v>
      </c>
      <c r="C1028" s="292" t="str">
        <f>HYPERLINK("[Codebook_HIS_2013_ext_v1601.xlsx]PE07_X","PE07")</f>
        <v>PE07</v>
      </c>
      <c r="D1028" s="228" t="s">
        <v>1424</v>
      </c>
      <c r="E1028" s="229" t="s">
        <v>1425</v>
      </c>
      <c r="F1028" s="223" t="s">
        <v>323</v>
      </c>
      <c r="G1028" s="222"/>
      <c r="H1028" s="222"/>
      <c r="I1028" s="222"/>
      <c r="J1028" s="222"/>
      <c r="K1028" s="223" t="s">
        <v>120</v>
      </c>
      <c r="L1028" s="223" t="s">
        <v>120</v>
      </c>
    </row>
    <row r="1029" spans="1:12" ht="17.399999999999999" x14ac:dyDescent="0.3">
      <c r="A1029" s="222" t="s">
        <v>3736</v>
      </c>
      <c r="B1029" s="221" t="s">
        <v>3751</v>
      </c>
      <c r="C1029" s="292" t="str">
        <f>HYPERLINK("[Codebook_HIS_2013_ext_v1601.xlsx]PE07_1_X","PE07_1")</f>
        <v>PE07_1</v>
      </c>
      <c r="D1029" s="228" t="s">
        <v>1426</v>
      </c>
      <c r="E1029" s="229" t="s">
        <v>1746</v>
      </c>
      <c r="F1029" s="223" t="s">
        <v>323</v>
      </c>
      <c r="G1029" s="222"/>
      <c r="H1029" s="222"/>
      <c r="I1029" s="222"/>
      <c r="J1029" s="222"/>
      <c r="K1029" s="223" t="s">
        <v>120</v>
      </c>
      <c r="L1029" s="223" t="s">
        <v>120</v>
      </c>
    </row>
    <row r="1030" spans="1:12" ht="17.399999999999999" x14ac:dyDescent="0.3">
      <c r="A1030" s="222" t="s">
        <v>3736</v>
      </c>
      <c r="B1030" s="221" t="s">
        <v>3751</v>
      </c>
      <c r="C1030" s="292" t="str">
        <f>HYPERLINK("[Codebook_HIS_2013_ext_v1601.xlsx]PE07_2_X","PE07_2")</f>
        <v>PE07_2</v>
      </c>
      <c r="D1030" s="228" t="s">
        <v>1426</v>
      </c>
      <c r="E1030" s="229" t="s">
        <v>1747</v>
      </c>
      <c r="F1030" s="223" t="s">
        <v>323</v>
      </c>
      <c r="G1030" s="222"/>
      <c r="H1030" s="222"/>
      <c r="I1030" s="222"/>
      <c r="J1030" s="222"/>
      <c r="K1030" s="223" t="s">
        <v>120</v>
      </c>
      <c r="L1030" s="223" t="s">
        <v>120</v>
      </c>
    </row>
    <row r="1031" spans="1:12" ht="17.399999999999999" x14ac:dyDescent="0.3">
      <c r="A1031" s="222" t="s">
        <v>3736</v>
      </c>
      <c r="B1031" s="221" t="s">
        <v>3751</v>
      </c>
      <c r="C1031" s="292" t="str">
        <f>HYPERLINK("[Codebook_HIS_2013_ext_v1601.xlsx]PE07_3_X","PE07_3")</f>
        <v>PE07_3</v>
      </c>
      <c r="D1031" s="228" t="s">
        <v>1426</v>
      </c>
      <c r="E1031" s="229" t="s">
        <v>1748</v>
      </c>
      <c r="F1031" s="223" t="s">
        <v>323</v>
      </c>
      <c r="G1031" s="222"/>
      <c r="H1031" s="222"/>
      <c r="I1031" s="222"/>
      <c r="J1031" s="222"/>
      <c r="K1031" s="223" t="s">
        <v>120</v>
      </c>
      <c r="L1031" s="223" t="s">
        <v>120</v>
      </c>
    </row>
    <row r="1032" spans="1:12" ht="17.399999999999999" x14ac:dyDescent="0.3">
      <c r="A1032" s="222" t="s">
        <v>3736</v>
      </c>
      <c r="B1032" s="221" t="s">
        <v>3751</v>
      </c>
      <c r="C1032" s="292" t="str">
        <f>HYPERLINK("[Codebook_HIS_2013_ext_v1601.xlsx]PE07_4_X","PE07_4")</f>
        <v>PE07_4</v>
      </c>
      <c r="D1032" s="228" t="s">
        <v>1426</v>
      </c>
      <c r="E1032" s="229" t="s">
        <v>1749</v>
      </c>
      <c r="F1032" s="223" t="s">
        <v>323</v>
      </c>
      <c r="G1032" s="222"/>
      <c r="H1032" s="222"/>
      <c r="I1032" s="222"/>
      <c r="J1032" s="222"/>
      <c r="K1032" s="223" t="s">
        <v>120</v>
      </c>
      <c r="L1032" s="223" t="s">
        <v>120</v>
      </c>
    </row>
    <row r="1033" spans="1:12" ht="17.399999999999999" x14ac:dyDescent="0.3">
      <c r="A1033" s="222" t="s">
        <v>3736</v>
      </c>
      <c r="B1033" s="221" t="s">
        <v>3751</v>
      </c>
      <c r="C1033" s="292" t="str">
        <f>HYPERLINK("[Codebook_HIS_2013_ext_v1601.xlsx]PE07_5_X","PE07_5")</f>
        <v>PE07_5</v>
      </c>
      <c r="D1033" s="228" t="s">
        <v>1426</v>
      </c>
      <c r="E1033" s="229" t="s">
        <v>1750</v>
      </c>
      <c r="F1033" s="223" t="s">
        <v>323</v>
      </c>
      <c r="G1033" s="222"/>
      <c r="H1033" s="222"/>
      <c r="I1033" s="222"/>
      <c r="J1033" s="222"/>
      <c r="K1033" s="223" t="s">
        <v>120</v>
      </c>
      <c r="L1033" s="223" t="s">
        <v>120</v>
      </c>
    </row>
    <row r="1034" spans="1:12" ht="17.399999999999999" x14ac:dyDescent="0.3">
      <c r="A1034" s="222" t="s">
        <v>3736</v>
      </c>
      <c r="B1034" s="221" t="s">
        <v>3751</v>
      </c>
      <c r="C1034" s="292" t="str">
        <f>HYPERLINK("[Codebook_HIS_2013_ext_v1601.xlsx]PE07_6_X","PE07_6 ")</f>
        <v xml:space="preserve">PE07_6 </v>
      </c>
      <c r="D1034" s="228" t="s">
        <v>1426</v>
      </c>
      <c r="E1034" s="229" t="s">
        <v>1751</v>
      </c>
      <c r="F1034" s="223" t="s">
        <v>323</v>
      </c>
      <c r="G1034" s="222"/>
      <c r="H1034" s="222"/>
      <c r="I1034" s="222"/>
      <c r="J1034" s="222"/>
      <c r="K1034" s="223" t="s">
        <v>120</v>
      </c>
      <c r="L1034" s="223" t="s">
        <v>120</v>
      </c>
    </row>
    <row r="1035" spans="1:12" ht="17.399999999999999" x14ac:dyDescent="0.3">
      <c r="A1035" s="222" t="s">
        <v>3736</v>
      </c>
      <c r="B1035" s="221" t="s">
        <v>3751</v>
      </c>
      <c r="C1035" s="292" t="str">
        <f>HYPERLINK("[Codebook_HIS_2013_ext_v1601.xlsx]PE08_X","PE08")</f>
        <v>PE08</v>
      </c>
      <c r="D1035" s="228" t="s">
        <v>1427</v>
      </c>
      <c r="E1035" s="229" t="s">
        <v>1428</v>
      </c>
      <c r="F1035" s="223" t="s">
        <v>323</v>
      </c>
      <c r="G1035" s="222"/>
      <c r="H1035" s="222"/>
      <c r="I1035" s="222"/>
      <c r="J1035" s="222"/>
      <c r="K1035" s="223" t="s">
        <v>120</v>
      </c>
      <c r="L1035" s="223" t="s">
        <v>120</v>
      </c>
    </row>
    <row r="1036" spans="1:12" ht="17.399999999999999" x14ac:dyDescent="0.3">
      <c r="A1036" s="222" t="s">
        <v>3736</v>
      </c>
      <c r="B1036" s="221" t="s">
        <v>3751</v>
      </c>
      <c r="C1036" s="292" t="str">
        <f>HYPERLINK("[Codebook_HIS_2013_ext_v1601.xlsx]PE08_1 _X","PE08_1 ")</f>
        <v xml:space="preserve">PE08_1 </v>
      </c>
      <c r="D1036" s="228" t="s">
        <v>1429</v>
      </c>
      <c r="E1036" s="229" t="s">
        <v>1752</v>
      </c>
      <c r="F1036" s="223" t="s">
        <v>323</v>
      </c>
      <c r="G1036" s="222"/>
      <c r="H1036" s="222"/>
      <c r="I1036" s="222"/>
      <c r="J1036" s="222"/>
      <c r="K1036" s="223" t="s">
        <v>120</v>
      </c>
      <c r="L1036" s="223" t="s">
        <v>120</v>
      </c>
    </row>
    <row r="1037" spans="1:12" ht="17.399999999999999" x14ac:dyDescent="0.3">
      <c r="A1037" s="222" t="s">
        <v>3736</v>
      </c>
      <c r="B1037" s="221" t="s">
        <v>3751</v>
      </c>
      <c r="C1037" s="292" t="str">
        <f>HYPERLINK("[Codebook_HIS_2013_ext_v1601.xlsx]PE08_2_X","PE08_2")</f>
        <v>PE08_2</v>
      </c>
      <c r="D1037" s="228" t="s">
        <v>1429</v>
      </c>
      <c r="E1037" s="229" t="s">
        <v>1753</v>
      </c>
      <c r="F1037" s="223" t="s">
        <v>323</v>
      </c>
      <c r="G1037" s="222"/>
      <c r="H1037" s="222"/>
      <c r="I1037" s="222"/>
      <c r="J1037" s="222"/>
      <c r="K1037" s="223" t="s">
        <v>120</v>
      </c>
      <c r="L1037" s="223" t="s">
        <v>120</v>
      </c>
    </row>
    <row r="1038" spans="1:12" ht="17.399999999999999" x14ac:dyDescent="0.3">
      <c r="A1038" s="222" t="s">
        <v>3736</v>
      </c>
      <c r="B1038" s="221" t="s">
        <v>3751</v>
      </c>
      <c r="C1038" s="292" t="str">
        <f>HYPERLINK("[Codebook_HIS_2013_ext_v1601.xlsx]PE08_3_X","PE08_3")</f>
        <v>PE08_3</v>
      </c>
      <c r="D1038" s="228" t="s">
        <v>1429</v>
      </c>
      <c r="E1038" s="229" t="s">
        <v>1754</v>
      </c>
      <c r="F1038" s="223" t="s">
        <v>323</v>
      </c>
      <c r="G1038" s="222"/>
      <c r="H1038" s="222"/>
      <c r="I1038" s="222"/>
      <c r="J1038" s="222"/>
      <c r="K1038" s="223" t="s">
        <v>120</v>
      </c>
      <c r="L1038" s="223" t="s">
        <v>120</v>
      </c>
    </row>
    <row r="1039" spans="1:12" ht="17.399999999999999" x14ac:dyDescent="0.3">
      <c r="A1039" s="222" t="s">
        <v>3736</v>
      </c>
      <c r="B1039" s="221" t="s">
        <v>3751</v>
      </c>
      <c r="C1039" s="292" t="str">
        <f>HYPERLINK("[Codebook_HIS_2013_ext_v1601.xlsx]PE08_4_X","PE08_4")</f>
        <v>PE08_4</v>
      </c>
      <c r="D1039" s="228" t="s">
        <v>1429</v>
      </c>
      <c r="E1039" s="229" t="s">
        <v>1755</v>
      </c>
      <c r="F1039" s="223" t="s">
        <v>323</v>
      </c>
      <c r="G1039" s="222"/>
      <c r="H1039" s="222"/>
      <c r="I1039" s="222"/>
      <c r="J1039" s="222"/>
      <c r="K1039" s="223" t="s">
        <v>120</v>
      </c>
      <c r="L1039" s="223" t="s">
        <v>120</v>
      </c>
    </row>
    <row r="1040" spans="1:12" ht="17.399999999999999" x14ac:dyDescent="0.3">
      <c r="A1040" s="222" t="s">
        <v>3736</v>
      </c>
      <c r="B1040" s="221" t="s">
        <v>3751</v>
      </c>
      <c r="C1040" s="292" t="str">
        <f>HYPERLINK("[Codebook_HIS_2013_ext_v1601.xlsx]PE08_5_X","PE08_5")</f>
        <v>PE08_5</v>
      </c>
      <c r="D1040" s="228" t="s">
        <v>1429</v>
      </c>
      <c r="E1040" s="229" t="s">
        <v>1756</v>
      </c>
      <c r="F1040" s="223" t="s">
        <v>323</v>
      </c>
      <c r="G1040" s="222"/>
      <c r="H1040" s="222"/>
      <c r="I1040" s="222"/>
      <c r="J1040" s="222"/>
      <c r="K1040" s="223" t="s">
        <v>120</v>
      </c>
      <c r="L1040" s="223" t="s">
        <v>120</v>
      </c>
    </row>
    <row r="1041" spans="1:12" ht="17.399999999999999" x14ac:dyDescent="0.3">
      <c r="A1041" s="222" t="s">
        <v>3736</v>
      </c>
      <c r="B1041" s="221" t="s">
        <v>3751</v>
      </c>
      <c r="C1041" s="292" t="str">
        <f>HYPERLINK("[Codebook_HIS_2013_ext_v1601.xlsx]PE08_6_X","PE08_6")</f>
        <v>PE08_6</v>
      </c>
      <c r="D1041" s="228" t="s">
        <v>1429</v>
      </c>
      <c r="E1041" s="229" t="s">
        <v>1757</v>
      </c>
      <c r="F1041" s="223" t="s">
        <v>323</v>
      </c>
      <c r="G1041" s="222"/>
      <c r="H1041" s="222"/>
      <c r="I1041" s="222"/>
      <c r="J1041" s="222"/>
      <c r="K1041" s="223" t="s">
        <v>120</v>
      </c>
      <c r="L1041" s="223" t="s">
        <v>120</v>
      </c>
    </row>
    <row r="1042" spans="1:12" ht="17.399999999999999" x14ac:dyDescent="0.3">
      <c r="A1042" s="222" t="s">
        <v>3736</v>
      </c>
      <c r="B1042" s="221" t="s">
        <v>3751</v>
      </c>
      <c r="C1042" s="292" t="str">
        <f>HYPERLINK("[Codebook_HIS_2013_ext_v1601.xlsx]PE09_X","PE09")</f>
        <v>PE09</v>
      </c>
      <c r="D1042" s="228" t="s">
        <v>1430</v>
      </c>
      <c r="E1042" s="229" t="s">
        <v>1431</v>
      </c>
      <c r="F1042" s="223" t="s">
        <v>323</v>
      </c>
      <c r="G1042" s="222"/>
      <c r="H1042" s="222"/>
      <c r="I1042" s="222"/>
      <c r="J1042" s="222"/>
      <c r="K1042" s="223" t="s">
        <v>120</v>
      </c>
      <c r="L1042" s="223" t="s">
        <v>120</v>
      </c>
    </row>
    <row r="1043" spans="1:12" ht="17.399999999999999" x14ac:dyDescent="0.3">
      <c r="A1043" s="222" t="s">
        <v>3736</v>
      </c>
      <c r="B1043" s="221" t="s">
        <v>3751</v>
      </c>
      <c r="C1043" s="292" t="str">
        <f>HYPERLINK("[Codebook_HIS_2013_ext_v1601.xlsx]PE09_1_X","PE09_1")</f>
        <v>PE09_1</v>
      </c>
      <c r="D1043" s="228" t="s">
        <v>1432</v>
      </c>
      <c r="E1043" s="229" t="s">
        <v>1758</v>
      </c>
      <c r="F1043" s="223" t="s">
        <v>323</v>
      </c>
      <c r="G1043" s="222"/>
      <c r="H1043" s="222"/>
      <c r="I1043" s="222"/>
      <c r="J1043" s="222"/>
      <c r="K1043" s="223" t="s">
        <v>120</v>
      </c>
      <c r="L1043" s="223" t="s">
        <v>120</v>
      </c>
    </row>
    <row r="1044" spans="1:12" ht="17.399999999999999" x14ac:dyDescent="0.3">
      <c r="A1044" s="222" t="s">
        <v>3736</v>
      </c>
      <c r="B1044" s="221" t="s">
        <v>3751</v>
      </c>
      <c r="C1044" s="292" t="str">
        <f>HYPERLINK("[Codebook_HIS_2013_ext_v1601.xlsx]PE09_2_X","PE09_2")</f>
        <v>PE09_2</v>
      </c>
      <c r="D1044" s="228" t="s">
        <v>1432</v>
      </c>
      <c r="E1044" s="229" t="s">
        <v>1759</v>
      </c>
      <c r="F1044" s="223" t="s">
        <v>323</v>
      </c>
      <c r="G1044" s="222"/>
      <c r="H1044" s="222"/>
      <c r="I1044" s="222"/>
      <c r="J1044" s="222"/>
      <c r="K1044" s="223" t="s">
        <v>120</v>
      </c>
      <c r="L1044" s="223" t="s">
        <v>120</v>
      </c>
    </row>
    <row r="1045" spans="1:12" ht="17.399999999999999" x14ac:dyDescent="0.3">
      <c r="A1045" s="222" t="s">
        <v>3736</v>
      </c>
      <c r="B1045" s="221" t="s">
        <v>3751</v>
      </c>
      <c r="C1045" s="292" t="str">
        <f>HYPERLINK("[Codebook_HIS_2013_ext_v1601.xlsx]PE09_3_X","PE09_3")</f>
        <v>PE09_3</v>
      </c>
      <c r="D1045" s="228" t="s">
        <v>1432</v>
      </c>
      <c r="E1045" s="229" t="s">
        <v>1760</v>
      </c>
      <c r="F1045" s="223" t="s">
        <v>323</v>
      </c>
      <c r="G1045" s="222"/>
      <c r="H1045" s="222"/>
      <c r="I1045" s="222"/>
      <c r="J1045" s="222"/>
      <c r="K1045" s="223" t="s">
        <v>120</v>
      </c>
      <c r="L1045" s="223" t="s">
        <v>120</v>
      </c>
    </row>
    <row r="1046" spans="1:12" ht="17.399999999999999" x14ac:dyDescent="0.3">
      <c r="A1046" s="222" t="s">
        <v>3736</v>
      </c>
      <c r="B1046" s="221" t="s">
        <v>3751</v>
      </c>
      <c r="C1046" s="292" t="str">
        <f>HYPERLINK("[Codebook_HIS_2013_ext_v1601.xlsx]PE09_4_X","PE09_4")</f>
        <v>PE09_4</v>
      </c>
      <c r="D1046" s="228" t="s">
        <v>1432</v>
      </c>
      <c r="E1046" s="229" t="s">
        <v>1761</v>
      </c>
      <c r="F1046" s="223" t="s">
        <v>323</v>
      </c>
      <c r="G1046" s="222"/>
      <c r="H1046" s="222"/>
      <c r="I1046" s="222"/>
      <c r="J1046" s="222"/>
      <c r="K1046" s="223" t="s">
        <v>120</v>
      </c>
      <c r="L1046" s="223" t="s">
        <v>120</v>
      </c>
    </row>
    <row r="1047" spans="1:12" ht="17.399999999999999" x14ac:dyDescent="0.3">
      <c r="A1047" s="222" t="s">
        <v>3736</v>
      </c>
      <c r="B1047" s="221" t="s">
        <v>3751</v>
      </c>
      <c r="C1047" s="292" t="str">
        <f>HYPERLINK("[Codebook_HIS_2013_ext_v1601.xlsx]PE09_5_X","PE09_5")</f>
        <v>PE09_5</v>
      </c>
      <c r="D1047" s="228" t="s">
        <v>1432</v>
      </c>
      <c r="E1047" s="229" t="s">
        <v>1762</v>
      </c>
      <c r="F1047" s="223" t="s">
        <v>323</v>
      </c>
      <c r="G1047" s="222"/>
      <c r="H1047" s="222"/>
      <c r="I1047" s="222"/>
      <c r="J1047" s="222"/>
      <c r="K1047" s="223" t="s">
        <v>120</v>
      </c>
      <c r="L1047" s="223" t="s">
        <v>120</v>
      </c>
    </row>
    <row r="1048" spans="1:12" ht="17.399999999999999" x14ac:dyDescent="0.3">
      <c r="A1048" s="222" t="s">
        <v>3736</v>
      </c>
      <c r="B1048" s="221" t="s">
        <v>3751</v>
      </c>
      <c r="C1048" s="292" t="str">
        <f>HYPERLINK("[Codebook_HIS_2013_ext_v1601.xlsx]PE09_6_X","PE09_6")</f>
        <v>PE09_6</v>
      </c>
      <c r="D1048" s="228" t="s">
        <v>1432</v>
      </c>
      <c r="E1048" s="229" t="s">
        <v>1763</v>
      </c>
      <c r="F1048" s="223" t="s">
        <v>323</v>
      </c>
      <c r="G1048" s="222"/>
      <c r="H1048" s="222"/>
      <c r="I1048" s="222"/>
      <c r="J1048" s="222"/>
      <c r="K1048" s="223" t="s">
        <v>120</v>
      </c>
      <c r="L1048" s="223" t="s">
        <v>120</v>
      </c>
    </row>
    <row r="1049" spans="1:12" ht="17.399999999999999" x14ac:dyDescent="0.3">
      <c r="A1049" s="222" t="s">
        <v>3736</v>
      </c>
      <c r="B1049" s="221" t="s">
        <v>3751</v>
      </c>
      <c r="C1049" s="292" t="str">
        <f>HYPERLINK("[Codebook_HIS_2013_ext_v1601.xlsx]PE10_X","PE10")</f>
        <v>PE10</v>
      </c>
      <c r="D1049" s="228" t="s">
        <v>1433</v>
      </c>
      <c r="E1049" s="229" t="s">
        <v>1434</v>
      </c>
      <c r="F1049" s="223" t="s">
        <v>323</v>
      </c>
      <c r="G1049" s="222"/>
      <c r="H1049" s="222"/>
      <c r="I1049" s="222"/>
      <c r="J1049" s="222"/>
      <c r="K1049" s="223" t="s">
        <v>120</v>
      </c>
      <c r="L1049" s="223" t="s">
        <v>120</v>
      </c>
    </row>
    <row r="1050" spans="1:12" ht="17.399999999999999" x14ac:dyDescent="0.3">
      <c r="A1050" s="222" t="s">
        <v>3736</v>
      </c>
      <c r="B1050" s="221" t="s">
        <v>3751</v>
      </c>
      <c r="C1050" s="292" t="str">
        <f>HYPERLINK("[Codebook_HIS_2013_ext_v1601.xlsx]PE10_1_X","PE10_1")</f>
        <v>PE10_1</v>
      </c>
      <c r="D1050" s="228" t="s">
        <v>1433</v>
      </c>
      <c r="E1050" s="229" t="s">
        <v>1435</v>
      </c>
      <c r="F1050" s="223" t="s">
        <v>323</v>
      </c>
      <c r="G1050" s="222"/>
      <c r="H1050" s="222"/>
      <c r="I1050" s="222"/>
      <c r="J1050" s="222"/>
      <c r="K1050" s="223" t="s">
        <v>120</v>
      </c>
      <c r="L1050" s="223" t="s">
        <v>120</v>
      </c>
    </row>
    <row r="1051" spans="1:12" ht="17.399999999999999" x14ac:dyDescent="0.3">
      <c r="A1051" s="222" t="s">
        <v>3736</v>
      </c>
      <c r="B1051" s="221" t="s">
        <v>3751</v>
      </c>
      <c r="C1051" s="292" t="str">
        <f>HYPERLINK("[Codebook_HIS_2013_ext_v1601.xlsx]PE11_X","PE11")</f>
        <v>PE11</v>
      </c>
      <c r="D1051" s="228" t="s">
        <v>1436</v>
      </c>
      <c r="E1051" s="229" t="s">
        <v>1437</v>
      </c>
      <c r="F1051" s="223" t="s">
        <v>323</v>
      </c>
      <c r="G1051" s="222"/>
      <c r="H1051" s="222"/>
      <c r="I1051" s="222"/>
      <c r="J1051" s="222"/>
      <c r="K1051" s="223" t="s">
        <v>120</v>
      </c>
      <c r="L1051" s="223" t="s">
        <v>120</v>
      </c>
    </row>
    <row r="1052" spans="1:12" ht="17.399999999999999" x14ac:dyDescent="0.3">
      <c r="A1052" s="222" t="s">
        <v>3736</v>
      </c>
      <c r="B1052" s="221" t="s">
        <v>3751</v>
      </c>
      <c r="C1052" s="292" t="str">
        <f>HYPERLINK("[Codebook_HIS_2013_ext_v1601.xlsx]PE11_1_X","PE11_1")</f>
        <v>PE11_1</v>
      </c>
      <c r="D1052" s="228" t="s">
        <v>1436</v>
      </c>
      <c r="E1052" s="229" t="s">
        <v>1438</v>
      </c>
      <c r="F1052" s="223" t="s">
        <v>323</v>
      </c>
      <c r="G1052" s="222"/>
      <c r="H1052" s="222"/>
      <c r="I1052" s="222"/>
      <c r="J1052" s="222"/>
      <c r="K1052" s="223" t="s">
        <v>120</v>
      </c>
      <c r="L1052" s="223" t="s">
        <v>120</v>
      </c>
    </row>
    <row r="1053" spans="1:12" ht="17.399999999999999" x14ac:dyDescent="0.3">
      <c r="A1053" s="233"/>
      <c r="B1053" s="233"/>
      <c r="C1053" s="155"/>
      <c r="D1053" s="233"/>
      <c r="E1053" s="233"/>
      <c r="F1053" s="234"/>
      <c r="G1053" s="234"/>
      <c r="H1053" s="234"/>
      <c r="I1053" s="234"/>
      <c r="J1053" s="234"/>
      <c r="K1053" s="234"/>
      <c r="L1053" s="234"/>
    </row>
    <row r="1054" spans="1:12" ht="17.399999999999999" x14ac:dyDescent="0.3">
      <c r="A1054" s="222" t="s">
        <v>3752</v>
      </c>
      <c r="B1054" s="221" t="s">
        <v>3831</v>
      </c>
      <c r="C1054" s="292" t="str">
        <f>HYPERLINK("[Codebook_HIS_2013_ext_v1601.xlsx]HE01_1_X","HE01_1")</f>
        <v>HE01_1</v>
      </c>
      <c r="D1054" s="221" t="s">
        <v>645</v>
      </c>
      <c r="E1054" s="222" t="s">
        <v>1031</v>
      </c>
      <c r="F1054" s="223" t="s">
        <v>323</v>
      </c>
      <c r="G1054" s="223"/>
      <c r="H1054" s="223"/>
      <c r="I1054" s="223"/>
      <c r="J1054" s="223"/>
      <c r="K1054" s="220" t="s">
        <v>120</v>
      </c>
      <c r="L1054" s="223" t="s">
        <v>120</v>
      </c>
    </row>
    <row r="1055" spans="1:12" ht="17.399999999999999" x14ac:dyDescent="0.3">
      <c r="A1055" s="222" t="s">
        <v>3752</v>
      </c>
      <c r="B1055" s="221" t="s">
        <v>3831</v>
      </c>
      <c r="C1055" s="292" t="str">
        <f>HYPERLINK("[Codebook_HIS_2013_ext_v1601.xlsx]HE0101_X","HE0101")</f>
        <v>HE0101</v>
      </c>
      <c r="D1055" s="221" t="s">
        <v>645</v>
      </c>
      <c r="E1055" s="222" t="s">
        <v>2246</v>
      </c>
      <c r="F1055" s="223" t="s">
        <v>323</v>
      </c>
      <c r="G1055" s="223"/>
      <c r="H1055" s="223"/>
      <c r="I1055" s="223"/>
      <c r="J1055" s="223"/>
      <c r="K1055" s="220" t="s">
        <v>120</v>
      </c>
      <c r="L1055" s="223" t="s">
        <v>120</v>
      </c>
    </row>
    <row r="1056" spans="1:12" ht="17.399999999999999" x14ac:dyDescent="0.3">
      <c r="A1056" s="222" t="s">
        <v>3752</v>
      </c>
      <c r="B1056" s="221" t="s">
        <v>3831</v>
      </c>
      <c r="C1056" s="292" t="str">
        <f>HYPERLINK("[Codebook_HIS_2013_ext_v1601.xlsx]HE0101_1_X","HE0101_1")</f>
        <v>HE0101_1</v>
      </c>
      <c r="D1056" s="221" t="s">
        <v>645</v>
      </c>
      <c r="E1056" s="222" t="s">
        <v>2455</v>
      </c>
      <c r="F1056" s="223" t="s">
        <v>323</v>
      </c>
      <c r="G1056" s="223"/>
      <c r="H1056" s="223"/>
      <c r="I1056" s="223"/>
      <c r="J1056" s="223"/>
      <c r="K1056" s="220" t="s">
        <v>120</v>
      </c>
      <c r="L1056" s="223" t="s">
        <v>120</v>
      </c>
    </row>
    <row r="1057" spans="1:12" ht="17.399999999999999" x14ac:dyDescent="0.3">
      <c r="A1057" s="222" t="s">
        <v>3752</v>
      </c>
      <c r="B1057" s="221" t="s">
        <v>3831</v>
      </c>
      <c r="C1057" s="292" t="str">
        <f>HYPERLINK("[Codebook_HIS_2013_ext_v1601.xlsx]HE0102_X","HE0102")</f>
        <v>HE0102</v>
      </c>
      <c r="D1057" s="221" t="s">
        <v>645</v>
      </c>
      <c r="E1057" s="222" t="s">
        <v>1032</v>
      </c>
      <c r="F1057" s="223" t="s">
        <v>323</v>
      </c>
      <c r="G1057" s="223"/>
      <c r="H1057" s="223"/>
      <c r="I1057" s="223"/>
      <c r="J1057" s="223"/>
      <c r="K1057" s="220" t="s">
        <v>120</v>
      </c>
      <c r="L1057" s="223" t="s">
        <v>120</v>
      </c>
    </row>
    <row r="1058" spans="1:12" ht="17.399999999999999" x14ac:dyDescent="0.3">
      <c r="A1058" s="222" t="s">
        <v>3752</v>
      </c>
      <c r="B1058" s="221" t="s">
        <v>3831</v>
      </c>
      <c r="C1058" s="292" t="str">
        <f>HYPERLINK("[Codebook_HIS_2013_ext_v1601.xlsx]HE0102_1_X","HE0102_1")</f>
        <v>HE0102_1</v>
      </c>
      <c r="D1058" s="221" t="s">
        <v>645</v>
      </c>
      <c r="E1058" s="222" t="s">
        <v>1035</v>
      </c>
      <c r="F1058" s="223" t="s">
        <v>323</v>
      </c>
      <c r="G1058" s="223"/>
      <c r="H1058" s="223"/>
      <c r="I1058" s="223"/>
      <c r="J1058" s="223"/>
      <c r="K1058" s="220" t="s">
        <v>120</v>
      </c>
      <c r="L1058" s="223" t="s">
        <v>120</v>
      </c>
    </row>
    <row r="1059" spans="1:12" ht="17.399999999999999" x14ac:dyDescent="0.3">
      <c r="A1059" s="222" t="s">
        <v>3752</v>
      </c>
      <c r="B1059" s="221" t="s">
        <v>3831</v>
      </c>
      <c r="C1059" s="292" t="str">
        <f>HYPERLINK("[Codebook_HIS_2013_ext_v1601.xlsx]HE0103_X","HE0103")</f>
        <v>HE0103</v>
      </c>
      <c r="D1059" s="221" t="s">
        <v>645</v>
      </c>
      <c r="E1059" s="222" t="s">
        <v>1033</v>
      </c>
      <c r="F1059" s="223" t="s">
        <v>323</v>
      </c>
      <c r="G1059" s="223"/>
      <c r="H1059" s="223"/>
      <c r="I1059" s="223"/>
      <c r="J1059" s="223"/>
      <c r="K1059" s="220" t="s">
        <v>120</v>
      </c>
      <c r="L1059" s="223" t="s">
        <v>120</v>
      </c>
    </row>
    <row r="1060" spans="1:12" ht="17.399999999999999" x14ac:dyDescent="0.3">
      <c r="A1060" s="222" t="s">
        <v>3752</v>
      </c>
      <c r="B1060" s="221" t="s">
        <v>3831</v>
      </c>
      <c r="C1060" s="292" t="str">
        <f>HYPERLINK("[Codebook_HIS_2013_ext_v1601.xlsx]HE0103_1_X","HE0103_1")</f>
        <v>HE0103_1</v>
      </c>
      <c r="D1060" s="221" t="s">
        <v>645</v>
      </c>
      <c r="E1060" s="222" t="s">
        <v>1036</v>
      </c>
      <c r="F1060" s="223" t="s">
        <v>323</v>
      </c>
      <c r="G1060" s="223"/>
      <c r="H1060" s="223"/>
      <c r="I1060" s="223"/>
      <c r="J1060" s="223"/>
      <c r="K1060" s="220" t="s">
        <v>120</v>
      </c>
      <c r="L1060" s="223" t="s">
        <v>120</v>
      </c>
    </row>
    <row r="1061" spans="1:12" ht="17.399999999999999" x14ac:dyDescent="0.3">
      <c r="A1061" s="222" t="s">
        <v>3752</v>
      </c>
      <c r="B1061" s="221" t="s">
        <v>3831</v>
      </c>
      <c r="C1061" s="292" t="str">
        <f>HYPERLINK("[Codebook_HIS_2013_ext_v1601.xlsx]HE0104_X","HE0104")</f>
        <v>HE0104</v>
      </c>
      <c r="D1061" s="221" t="s">
        <v>645</v>
      </c>
      <c r="E1061" s="222" t="s">
        <v>1037</v>
      </c>
      <c r="F1061" s="223" t="s">
        <v>323</v>
      </c>
      <c r="G1061" s="223"/>
      <c r="H1061" s="223"/>
      <c r="I1061" s="223"/>
      <c r="J1061" s="223"/>
      <c r="K1061" s="220" t="s">
        <v>120</v>
      </c>
      <c r="L1061" s="223" t="s">
        <v>120</v>
      </c>
    </row>
    <row r="1062" spans="1:12" ht="17.399999999999999" x14ac:dyDescent="0.3">
      <c r="A1062" s="222" t="s">
        <v>3752</v>
      </c>
      <c r="B1062" s="221" t="s">
        <v>3831</v>
      </c>
      <c r="C1062" s="292" t="str">
        <f>HYPERLINK("[Codebook_HIS_2013_ext_v1601.xlsx]HE0104_1_X","HE0104_1")</f>
        <v>HE0104_1</v>
      </c>
      <c r="D1062" s="221" t="s">
        <v>645</v>
      </c>
      <c r="E1062" s="222" t="s">
        <v>1038</v>
      </c>
      <c r="F1062" s="223" t="s">
        <v>323</v>
      </c>
      <c r="G1062" s="223"/>
      <c r="H1062" s="223"/>
      <c r="I1062" s="223"/>
      <c r="J1062" s="223"/>
      <c r="K1062" s="220" t="s">
        <v>120</v>
      </c>
      <c r="L1062" s="223" t="s">
        <v>120</v>
      </c>
    </row>
    <row r="1063" spans="1:12" ht="17.399999999999999" x14ac:dyDescent="0.3">
      <c r="A1063" s="222" t="s">
        <v>3752</v>
      </c>
      <c r="B1063" s="221" t="s">
        <v>3831</v>
      </c>
      <c r="C1063" s="292" t="str">
        <f>HYPERLINK("[Codebook_HIS_2013_ext_v1601.xlsx]HE02_1_X","HE02_1")</f>
        <v>HE02_1</v>
      </c>
      <c r="D1063" s="221" t="s">
        <v>1092</v>
      </c>
      <c r="E1063" s="252" t="s">
        <v>421</v>
      </c>
      <c r="F1063" s="223" t="s">
        <v>323</v>
      </c>
      <c r="G1063" s="223"/>
      <c r="H1063" s="223"/>
      <c r="I1063" s="223"/>
      <c r="J1063" s="223" t="s">
        <v>120</v>
      </c>
      <c r="K1063" s="223" t="s">
        <v>120</v>
      </c>
      <c r="L1063" s="223" t="s">
        <v>120</v>
      </c>
    </row>
    <row r="1064" spans="1:12" ht="17.399999999999999" x14ac:dyDescent="0.3">
      <c r="A1064" s="222" t="s">
        <v>3752</v>
      </c>
      <c r="B1064" s="221" t="s">
        <v>3831</v>
      </c>
      <c r="C1064" s="292" t="str">
        <f>HYPERLINK("[Codebook_HIS_2013_ext_v1601.xlsx]HE0201_X","HE0201")</f>
        <v>HE0201</v>
      </c>
      <c r="D1064" s="253" t="s">
        <v>450</v>
      </c>
      <c r="E1064" s="254" t="s">
        <v>646</v>
      </c>
      <c r="F1064" s="223" t="s">
        <v>323</v>
      </c>
      <c r="G1064" s="223"/>
      <c r="H1064" s="223"/>
      <c r="I1064" s="223"/>
      <c r="J1064" s="223" t="s">
        <v>120</v>
      </c>
      <c r="K1064" s="223" t="s">
        <v>120</v>
      </c>
      <c r="L1064" s="223" t="s">
        <v>120</v>
      </c>
    </row>
    <row r="1065" spans="1:12" ht="17.399999999999999" x14ac:dyDescent="0.3">
      <c r="A1065" s="222" t="s">
        <v>3752</v>
      </c>
      <c r="B1065" s="221" t="s">
        <v>3831</v>
      </c>
      <c r="C1065" s="292" t="str">
        <f>HYPERLINK("[Codebook_HIS_2013_ext_v1601.xlsx]HE0201_1_X","HE0201_1")</f>
        <v>HE0201_1</v>
      </c>
      <c r="D1065" s="253" t="s">
        <v>450</v>
      </c>
      <c r="E1065" s="252" t="s">
        <v>648</v>
      </c>
      <c r="F1065" s="223" t="s">
        <v>323</v>
      </c>
      <c r="G1065" s="223"/>
      <c r="H1065" s="223"/>
      <c r="I1065" s="223"/>
      <c r="J1065" s="223" t="s">
        <v>120</v>
      </c>
      <c r="K1065" s="223" t="s">
        <v>120</v>
      </c>
      <c r="L1065" s="223" t="s">
        <v>120</v>
      </c>
    </row>
    <row r="1066" spans="1:12" ht="17.399999999999999" x14ac:dyDescent="0.3">
      <c r="A1066" s="222" t="s">
        <v>3752</v>
      </c>
      <c r="B1066" s="221" t="s">
        <v>3831</v>
      </c>
      <c r="C1066" s="292" t="str">
        <f>HYPERLINK("[Codebook_HIS_2013_ext_v1601.xlsx]HE0202_X","HE0202")</f>
        <v>HE0202</v>
      </c>
      <c r="D1066" s="253" t="s">
        <v>451</v>
      </c>
      <c r="E1066" s="254" t="s">
        <v>2254</v>
      </c>
      <c r="F1066" s="223" t="s">
        <v>323</v>
      </c>
      <c r="G1066" s="223"/>
      <c r="H1066" s="223"/>
      <c r="I1066" s="223"/>
      <c r="J1066" s="223" t="s">
        <v>120</v>
      </c>
      <c r="K1066" s="223" t="s">
        <v>120</v>
      </c>
      <c r="L1066" s="223" t="s">
        <v>120</v>
      </c>
    </row>
    <row r="1067" spans="1:12" ht="17.399999999999999" x14ac:dyDescent="0.3">
      <c r="A1067" s="222" t="s">
        <v>3752</v>
      </c>
      <c r="B1067" s="221" t="s">
        <v>3831</v>
      </c>
      <c r="C1067" s="292" t="str">
        <f>HYPERLINK("[Codebook_HIS_2013_ext_v1601.xlsx]HE0202_1_X","HE0202_1")</f>
        <v>HE0202_1</v>
      </c>
      <c r="D1067" s="253" t="s">
        <v>451</v>
      </c>
      <c r="E1067" s="252" t="s">
        <v>2256</v>
      </c>
      <c r="F1067" s="223" t="s">
        <v>323</v>
      </c>
      <c r="G1067" s="223"/>
      <c r="H1067" s="223"/>
      <c r="I1067" s="223"/>
      <c r="J1067" s="223" t="s">
        <v>120</v>
      </c>
      <c r="K1067" s="223" t="s">
        <v>120</v>
      </c>
      <c r="L1067" s="223" t="s">
        <v>120</v>
      </c>
    </row>
    <row r="1068" spans="1:12" ht="17.399999999999999" x14ac:dyDescent="0.3">
      <c r="A1068" s="222" t="s">
        <v>3752</v>
      </c>
      <c r="B1068" s="221" t="s">
        <v>3831</v>
      </c>
      <c r="C1068" s="292" t="str">
        <f>HYPERLINK("[Codebook_HIS_2013_ext_v1601.xlsx]HE0203_X","HE0203")</f>
        <v>HE0203</v>
      </c>
      <c r="D1068" s="253" t="s">
        <v>452</v>
      </c>
      <c r="E1068" s="254" t="s">
        <v>468</v>
      </c>
      <c r="F1068" s="223" t="s">
        <v>323</v>
      </c>
      <c r="G1068" s="223"/>
      <c r="H1068" s="223"/>
      <c r="I1068" s="223"/>
      <c r="J1068" s="223" t="s">
        <v>120</v>
      </c>
      <c r="K1068" s="223" t="s">
        <v>120</v>
      </c>
      <c r="L1068" s="223" t="s">
        <v>120</v>
      </c>
    </row>
    <row r="1069" spans="1:12" ht="17.399999999999999" x14ac:dyDescent="0.3">
      <c r="A1069" s="222" t="s">
        <v>3752</v>
      </c>
      <c r="B1069" s="221" t="s">
        <v>3831</v>
      </c>
      <c r="C1069" s="292" t="str">
        <f>HYPERLINK("[Codebook_HIS_2013_ext_v1601.xlsx]HE0203_1_X","HE0203_1")</f>
        <v>HE0203_1</v>
      </c>
      <c r="D1069" s="253" t="s">
        <v>452</v>
      </c>
      <c r="E1069" s="252" t="s">
        <v>509</v>
      </c>
      <c r="F1069" s="223" t="s">
        <v>323</v>
      </c>
      <c r="G1069" s="223"/>
      <c r="H1069" s="223"/>
      <c r="I1069" s="223"/>
      <c r="J1069" s="223" t="s">
        <v>120</v>
      </c>
      <c r="K1069" s="223" t="s">
        <v>120</v>
      </c>
      <c r="L1069" s="223" t="s">
        <v>120</v>
      </c>
    </row>
    <row r="1070" spans="1:12" ht="17.399999999999999" x14ac:dyDescent="0.3">
      <c r="A1070" s="222" t="s">
        <v>3752</v>
      </c>
      <c r="B1070" s="221" t="s">
        <v>3831</v>
      </c>
      <c r="C1070" s="292" t="str">
        <f>HYPERLINK("[Codebook_HIS_2013_ext_v1601.xlsx]HE0204_X","HE0204")</f>
        <v>HE0204</v>
      </c>
      <c r="D1070" s="253" t="s">
        <v>453</v>
      </c>
      <c r="E1070" s="254" t="s">
        <v>647</v>
      </c>
      <c r="F1070" s="223" t="s">
        <v>323</v>
      </c>
      <c r="G1070" s="223"/>
      <c r="H1070" s="223"/>
      <c r="I1070" s="223"/>
      <c r="J1070" s="223" t="s">
        <v>120</v>
      </c>
      <c r="K1070" s="223" t="s">
        <v>120</v>
      </c>
      <c r="L1070" s="223" t="s">
        <v>120</v>
      </c>
    </row>
    <row r="1071" spans="1:12" ht="17.399999999999999" x14ac:dyDescent="0.3">
      <c r="A1071" s="222" t="s">
        <v>3752</v>
      </c>
      <c r="B1071" s="221" t="s">
        <v>3831</v>
      </c>
      <c r="C1071" s="292" t="str">
        <f>HYPERLINK("[Codebook_HIS_2013_ext_v1601.xlsx]HE0204_1_X","HE0204_1")</f>
        <v>HE0204_1</v>
      </c>
      <c r="D1071" s="253" t="s">
        <v>453</v>
      </c>
      <c r="E1071" s="252" t="s">
        <v>510</v>
      </c>
      <c r="F1071" s="223" t="s">
        <v>323</v>
      </c>
      <c r="G1071" s="223"/>
      <c r="H1071" s="223"/>
      <c r="I1071" s="223"/>
      <c r="J1071" s="223" t="s">
        <v>120</v>
      </c>
      <c r="K1071" s="223" t="s">
        <v>120</v>
      </c>
      <c r="L1071" s="223" t="s">
        <v>120</v>
      </c>
    </row>
    <row r="1072" spans="1:12" ht="17.399999999999999" x14ac:dyDescent="0.3">
      <c r="A1072" s="222" t="s">
        <v>3752</v>
      </c>
      <c r="B1072" s="221" t="s">
        <v>3831</v>
      </c>
      <c r="C1072" s="292" t="str">
        <f>HYPERLINK("[Codebook_HIS_2013_ext_v1601.xlsx]HE0205_X","HE0205")</f>
        <v>HE0205</v>
      </c>
      <c r="D1072" s="253" t="s">
        <v>454</v>
      </c>
      <c r="E1072" s="254" t="s">
        <v>469</v>
      </c>
      <c r="F1072" s="223" t="s">
        <v>323</v>
      </c>
      <c r="G1072" s="223"/>
      <c r="H1072" s="223"/>
      <c r="I1072" s="223"/>
      <c r="J1072" s="223" t="s">
        <v>120</v>
      </c>
      <c r="K1072" s="223" t="s">
        <v>120</v>
      </c>
      <c r="L1072" s="223" t="s">
        <v>120</v>
      </c>
    </row>
    <row r="1073" spans="1:12" ht="17.399999999999999" x14ac:dyDescent="0.3">
      <c r="A1073" s="222" t="s">
        <v>3752</v>
      </c>
      <c r="B1073" s="221" t="s">
        <v>3831</v>
      </c>
      <c r="C1073" s="292" t="str">
        <f>HYPERLINK("[Codebook_HIS_2013_ext_v1601.xlsx]HE0205_1_X","HE0205_1")</f>
        <v>HE0205_1</v>
      </c>
      <c r="D1073" s="253" t="s">
        <v>454</v>
      </c>
      <c r="E1073" s="252" t="s">
        <v>511</v>
      </c>
      <c r="F1073" s="223" t="s">
        <v>323</v>
      </c>
      <c r="G1073" s="223"/>
      <c r="H1073" s="223"/>
      <c r="I1073" s="223"/>
      <c r="J1073" s="223" t="s">
        <v>120</v>
      </c>
      <c r="K1073" s="223" t="s">
        <v>120</v>
      </c>
      <c r="L1073" s="223" t="s">
        <v>120</v>
      </c>
    </row>
    <row r="1074" spans="1:12" ht="17.399999999999999" x14ac:dyDescent="0.3">
      <c r="A1074" s="222" t="s">
        <v>3752</v>
      </c>
      <c r="B1074" s="221" t="s">
        <v>3831</v>
      </c>
      <c r="C1074" s="292" t="str">
        <f>HYPERLINK("[Codebook_HIS_2013_ext_v1601.xlsx]HE0206_X","HE0206")</f>
        <v>HE0206</v>
      </c>
      <c r="D1074" s="253" t="s">
        <v>1039</v>
      </c>
      <c r="E1074" s="254" t="s">
        <v>470</v>
      </c>
      <c r="F1074" s="223" t="s">
        <v>323</v>
      </c>
      <c r="G1074" s="223"/>
      <c r="H1074" s="223"/>
      <c r="I1074" s="223"/>
      <c r="J1074" s="223" t="s">
        <v>120</v>
      </c>
      <c r="K1074" s="223" t="s">
        <v>120</v>
      </c>
      <c r="L1074" s="223" t="s">
        <v>120</v>
      </c>
    </row>
    <row r="1075" spans="1:12" ht="17.399999999999999" x14ac:dyDescent="0.3">
      <c r="A1075" s="222" t="s">
        <v>3752</v>
      </c>
      <c r="B1075" s="221" t="s">
        <v>3831</v>
      </c>
      <c r="C1075" s="292" t="str">
        <f>HYPERLINK("[Codebook_HIS_2013_ext_v1601.xlsx]HE0206_1_X","HE0206_1")</f>
        <v>HE0206_1</v>
      </c>
      <c r="D1075" s="253" t="s">
        <v>1039</v>
      </c>
      <c r="E1075" s="252" t="s">
        <v>512</v>
      </c>
      <c r="F1075" s="223" t="s">
        <v>323</v>
      </c>
      <c r="G1075" s="223"/>
      <c r="H1075" s="223"/>
      <c r="I1075" s="223"/>
      <c r="J1075" s="223" t="s">
        <v>120</v>
      </c>
      <c r="K1075" s="223" t="s">
        <v>120</v>
      </c>
      <c r="L1075" s="223" t="s">
        <v>120</v>
      </c>
    </row>
    <row r="1076" spans="1:12" ht="17.399999999999999" x14ac:dyDescent="0.3">
      <c r="A1076" s="222" t="s">
        <v>3752</v>
      </c>
      <c r="B1076" s="221" t="s">
        <v>3831</v>
      </c>
      <c r="C1076" s="292" t="str">
        <f>HYPERLINK("[Codebook_HIS_2013_ext_v1601.xlsx]HE0207_X","HE0207")</f>
        <v>HE0207</v>
      </c>
      <c r="D1076" s="253" t="s">
        <v>1040</v>
      </c>
      <c r="E1076" s="254" t="s">
        <v>471</v>
      </c>
      <c r="F1076" s="223" t="s">
        <v>323</v>
      </c>
      <c r="G1076" s="223"/>
      <c r="H1076" s="223"/>
      <c r="I1076" s="223"/>
      <c r="J1076" s="223" t="s">
        <v>120</v>
      </c>
      <c r="K1076" s="223" t="s">
        <v>120</v>
      </c>
      <c r="L1076" s="223" t="s">
        <v>120</v>
      </c>
    </row>
    <row r="1077" spans="1:12" ht="17.399999999999999" x14ac:dyDescent="0.3">
      <c r="A1077" s="222" t="s">
        <v>3752</v>
      </c>
      <c r="B1077" s="221" t="s">
        <v>3831</v>
      </c>
      <c r="C1077" s="292" t="str">
        <f>HYPERLINK("[Codebook_HIS_2013_ext_v1601.xlsx]HE0207_1_X","HE0207_1")</f>
        <v>HE0207_1</v>
      </c>
      <c r="D1077" s="253" t="s">
        <v>1040</v>
      </c>
      <c r="E1077" s="252" t="s">
        <v>513</v>
      </c>
      <c r="F1077" s="223" t="s">
        <v>323</v>
      </c>
      <c r="G1077" s="223"/>
      <c r="H1077" s="223"/>
      <c r="I1077" s="223"/>
      <c r="J1077" s="223" t="s">
        <v>120</v>
      </c>
      <c r="K1077" s="223" t="s">
        <v>120</v>
      </c>
      <c r="L1077" s="223" t="s">
        <v>120</v>
      </c>
    </row>
    <row r="1078" spans="1:12" ht="17.399999999999999" x14ac:dyDescent="0.3">
      <c r="A1078" s="222" t="s">
        <v>3752</v>
      </c>
      <c r="B1078" s="221" t="s">
        <v>3831</v>
      </c>
      <c r="C1078" s="292" t="str">
        <f>HYPERLINK("[Codebook_HIS_2013_ext_v1601.xlsx]HE0208_X","HE0208")</f>
        <v>HE0208</v>
      </c>
      <c r="D1078" s="253" t="s">
        <v>1041</v>
      </c>
      <c r="E1078" s="254" t="s">
        <v>472</v>
      </c>
      <c r="F1078" s="223" t="s">
        <v>323</v>
      </c>
      <c r="G1078" s="223"/>
      <c r="H1078" s="223"/>
      <c r="I1078" s="223"/>
      <c r="J1078" s="223" t="s">
        <v>120</v>
      </c>
      <c r="K1078" s="223" t="s">
        <v>120</v>
      </c>
      <c r="L1078" s="223" t="s">
        <v>120</v>
      </c>
    </row>
    <row r="1079" spans="1:12" ht="17.399999999999999" x14ac:dyDescent="0.3">
      <c r="A1079" s="222" t="s">
        <v>3752</v>
      </c>
      <c r="B1079" s="221" t="s">
        <v>3831</v>
      </c>
      <c r="C1079" s="292" t="str">
        <f>HYPERLINK("[Codebook_HIS_2013_ext_v1601.xlsx]HE0208_1_X","HE0208_1")</f>
        <v>HE0208_1</v>
      </c>
      <c r="D1079" s="253" t="s">
        <v>1041</v>
      </c>
      <c r="E1079" s="252" t="s">
        <v>514</v>
      </c>
      <c r="F1079" s="223" t="s">
        <v>323</v>
      </c>
      <c r="G1079" s="223"/>
      <c r="H1079" s="223"/>
      <c r="I1079" s="223"/>
      <c r="J1079" s="223" t="s">
        <v>120</v>
      </c>
      <c r="K1079" s="223" t="s">
        <v>120</v>
      </c>
      <c r="L1079" s="223" t="s">
        <v>120</v>
      </c>
    </row>
    <row r="1080" spans="1:12" ht="17.399999999999999" x14ac:dyDescent="0.3">
      <c r="A1080" s="222" t="s">
        <v>3752</v>
      </c>
      <c r="B1080" s="221" t="s">
        <v>3831</v>
      </c>
      <c r="C1080" s="292" t="s">
        <v>2253</v>
      </c>
      <c r="D1080" s="221" t="s">
        <v>2456</v>
      </c>
      <c r="E1080" s="252" t="s">
        <v>1048</v>
      </c>
      <c r="F1080" s="223" t="s">
        <v>323</v>
      </c>
      <c r="G1080" s="223"/>
      <c r="H1080" s="223"/>
      <c r="I1080" s="223"/>
      <c r="J1080" s="223" t="s">
        <v>120</v>
      </c>
      <c r="K1080" s="223" t="s">
        <v>120</v>
      </c>
      <c r="L1080" s="223" t="s">
        <v>120</v>
      </c>
    </row>
    <row r="1081" spans="1:12" ht="17.399999999999999" x14ac:dyDescent="0.3">
      <c r="A1081" s="225" t="s">
        <v>3752</v>
      </c>
      <c r="B1081" s="227" t="s">
        <v>3831</v>
      </c>
      <c r="C1081" s="293" t="s">
        <v>2263</v>
      </c>
      <c r="D1081" s="227" t="s">
        <v>2263</v>
      </c>
      <c r="E1081" s="225" t="s">
        <v>1049</v>
      </c>
      <c r="F1081" s="226" t="s">
        <v>1050</v>
      </c>
      <c r="G1081" s="225"/>
      <c r="H1081" s="225"/>
      <c r="I1081" s="225"/>
      <c r="J1081" s="225"/>
      <c r="K1081" s="226"/>
      <c r="L1081" s="226" t="s">
        <v>120</v>
      </c>
    </row>
    <row r="1082" spans="1:12" ht="17.399999999999999" x14ac:dyDescent="0.3">
      <c r="A1082" s="225" t="s">
        <v>3752</v>
      </c>
      <c r="B1082" s="227" t="s">
        <v>3831</v>
      </c>
      <c r="C1082" s="293" t="s">
        <v>2267</v>
      </c>
      <c r="D1082" s="227" t="s">
        <v>2263</v>
      </c>
      <c r="E1082" s="225" t="s">
        <v>1049</v>
      </c>
      <c r="F1082" s="226" t="s">
        <v>1050</v>
      </c>
      <c r="G1082" s="225"/>
      <c r="H1082" s="225"/>
      <c r="I1082" s="225"/>
      <c r="J1082" s="225"/>
      <c r="K1082" s="226"/>
      <c r="L1082" s="226" t="s">
        <v>120</v>
      </c>
    </row>
    <row r="1083" spans="1:12" ht="17.399999999999999" x14ac:dyDescent="0.3">
      <c r="A1083" s="225" t="s">
        <v>3752</v>
      </c>
      <c r="B1083" s="227" t="s">
        <v>3831</v>
      </c>
      <c r="C1083" s="293" t="s">
        <v>2268</v>
      </c>
      <c r="D1083" s="227" t="s">
        <v>2268</v>
      </c>
      <c r="E1083" s="225" t="s">
        <v>1051</v>
      </c>
      <c r="F1083" s="226" t="s">
        <v>1050</v>
      </c>
      <c r="G1083" s="225"/>
      <c r="H1083" s="225"/>
      <c r="I1083" s="225"/>
      <c r="J1083" s="225"/>
      <c r="K1083" s="226"/>
      <c r="L1083" s="226" t="s">
        <v>120</v>
      </c>
    </row>
    <row r="1084" spans="1:12" ht="17.399999999999999" x14ac:dyDescent="0.3">
      <c r="A1084" s="225" t="s">
        <v>3752</v>
      </c>
      <c r="B1084" s="227" t="s">
        <v>3831</v>
      </c>
      <c r="C1084" s="293" t="s">
        <v>2269</v>
      </c>
      <c r="D1084" s="227" t="s">
        <v>2468</v>
      </c>
      <c r="E1084" s="225" t="s">
        <v>1055</v>
      </c>
      <c r="F1084" s="226" t="s">
        <v>1050</v>
      </c>
      <c r="G1084" s="225"/>
      <c r="H1084" s="225"/>
      <c r="I1084" s="225"/>
      <c r="J1084" s="225"/>
      <c r="K1084" s="226"/>
      <c r="L1084" s="226" t="s">
        <v>120</v>
      </c>
    </row>
    <row r="1085" spans="1:12" ht="17.399999999999999" x14ac:dyDescent="0.3">
      <c r="A1085" s="225" t="s">
        <v>3752</v>
      </c>
      <c r="B1085" s="227" t="s">
        <v>3831</v>
      </c>
      <c r="C1085" s="293" t="s">
        <v>2270</v>
      </c>
      <c r="D1085" s="227" t="s">
        <v>2270</v>
      </c>
      <c r="E1085" s="225" t="s">
        <v>2457</v>
      </c>
      <c r="F1085" s="226" t="s">
        <v>1050</v>
      </c>
      <c r="G1085" s="225"/>
      <c r="H1085" s="225"/>
      <c r="I1085" s="225"/>
      <c r="J1085" s="225"/>
      <c r="K1085" s="226"/>
      <c r="L1085" s="226" t="s">
        <v>120</v>
      </c>
    </row>
    <row r="1086" spans="1:12" ht="17.399999999999999" x14ac:dyDescent="0.3">
      <c r="A1086" s="225" t="s">
        <v>3752</v>
      </c>
      <c r="B1086" s="227" t="s">
        <v>3831</v>
      </c>
      <c r="C1086" s="293" t="s">
        <v>2272</v>
      </c>
      <c r="D1086" s="227" t="s">
        <v>2469</v>
      </c>
      <c r="E1086" s="225" t="s">
        <v>2457</v>
      </c>
      <c r="F1086" s="226" t="s">
        <v>1050</v>
      </c>
      <c r="G1086" s="225"/>
      <c r="H1086" s="225"/>
      <c r="I1086" s="225"/>
      <c r="J1086" s="225"/>
      <c r="K1086" s="226"/>
      <c r="L1086" s="226" t="s">
        <v>120</v>
      </c>
    </row>
    <row r="1087" spans="1:12" ht="17.399999999999999" x14ac:dyDescent="0.3">
      <c r="A1087" s="225" t="s">
        <v>3752</v>
      </c>
      <c r="B1087" s="227" t="s">
        <v>3831</v>
      </c>
      <c r="C1087" s="293" t="s">
        <v>2273</v>
      </c>
      <c r="D1087" s="227" t="s">
        <v>2273</v>
      </c>
      <c r="E1087" s="225" t="s">
        <v>2458</v>
      </c>
      <c r="F1087" s="226" t="s">
        <v>1050</v>
      </c>
      <c r="G1087" s="225"/>
      <c r="H1087" s="225"/>
      <c r="I1087" s="225"/>
      <c r="J1087" s="225"/>
      <c r="K1087" s="226"/>
      <c r="L1087" s="226" t="s">
        <v>120</v>
      </c>
    </row>
    <row r="1088" spans="1:12" ht="17.399999999999999" x14ac:dyDescent="0.3">
      <c r="A1088" s="225" t="s">
        <v>3752</v>
      </c>
      <c r="B1088" s="227" t="s">
        <v>3831</v>
      </c>
      <c r="C1088" s="293" t="s">
        <v>2274</v>
      </c>
      <c r="D1088" s="227" t="s">
        <v>2470</v>
      </c>
      <c r="E1088" s="225" t="s">
        <v>2459</v>
      </c>
      <c r="F1088" s="226" t="s">
        <v>1050</v>
      </c>
      <c r="G1088" s="225"/>
      <c r="H1088" s="225"/>
      <c r="I1088" s="225"/>
      <c r="J1088" s="225"/>
      <c r="K1088" s="226"/>
      <c r="L1088" s="226" t="s">
        <v>120</v>
      </c>
    </row>
    <row r="1089" spans="1:12" ht="17.399999999999999" x14ac:dyDescent="0.3">
      <c r="A1089" s="225" t="s">
        <v>3752</v>
      </c>
      <c r="B1089" s="227" t="s">
        <v>3831</v>
      </c>
      <c r="C1089" s="293" t="s">
        <v>2275</v>
      </c>
      <c r="D1089" s="227" t="s">
        <v>2275</v>
      </c>
      <c r="E1089" s="225" t="s">
        <v>1052</v>
      </c>
      <c r="F1089" s="226" t="s">
        <v>1050</v>
      </c>
      <c r="G1089" s="225"/>
      <c r="H1089" s="225"/>
      <c r="I1089" s="225"/>
      <c r="J1089" s="225"/>
      <c r="K1089" s="226"/>
      <c r="L1089" s="226" t="s">
        <v>120</v>
      </c>
    </row>
    <row r="1090" spans="1:12" ht="17.399999999999999" x14ac:dyDescent="0.3">
      <c r="A1090" s="225" t="s">
        <v>3752</v>
      </c>
      <c r="B1090" s="227" t="s">
        <v>3831</v>
      </c>
      <c r="C1090" s="293" t="s">
        <v>2276</v>
      </c>
      <c r="D1090" s="227" t="s">
        <v>2471</v>
      </c>
      <c r="E1090" s="225" t="s">
        <v>1052</v>
      </c>
      <c r="F1090" s="226" t="s">
        <v>1050</v>
      </c>
      <c r="G1090" s="225"/>
      <c r="H1090" s="225"/>
      <c r="I1090" s="225"/>
      <c r="J1090" s="225"/>
      <c r="K1090" s="226"/>
      <c r="L1090" s="226" t="s">
        <v>120</v>
      </c>
    </row>
    <row r="1091" spans="1:12" ht="17.399999999999999" x14ac:dyDescent="0.3">
      <c r="A1091" s="225" t="s">
        <v>3752</v>
      </c>
      <c r="B1091" s="227" t="s">
        <v>3831</v>
      </c>
      <c r="C1091" s="293" t="s">
        <v>2277</v>
      </c>
      <c r="D1091" s="227" t="s">
        <v>2277</v>
      </c>
      <c r="E1091" s="225" t="s">
        <v>1057</v>
      </c>
      <c r="F1091" s="226" t="s">
        <v>1050</v>
      </c>
      <c r="G1091" s="225"/>
      <c r="H1091" s="225"/>
      <c r="I1091" s="225"/>
      <c r="J1091" s="225"/>
      <c r="K1091" s="226"/>
      <c r="L1091" s="226" t="s">
        <v>120</v>
      </c>
    </row>
    <row r="1092" spans="1:12" ht="17.399999999999999" x14ac:dyDescent="0.3">
      <c r="A1092" s="225" t="s">
        <v>3752</v>
      </c>
      <c r="B1092" s="227" t="s">
        <v>3831</v>
      </c>
      <c r="C1092" s="293" t="s">
        <v>2278</v>
      </c>
      <c r="D1092" s="227" t="s">
        <v>2278</v>
      </c>
      <c r="E1092" s="225" t="s">
        <v>1058</v>
      </c>
      <c r="F1092" s="226" t="s">
        <v>324</v>
      </c>
      <c r="G1092" s="225"/>
      <c r="H1092" s="225"/>
      <c r="I1092" s="225"/>
      <c r="J1092" s="225"/>
      <c r="K1092" s="226"/>
      <c r="L1092" s="226" t="s">
        <v>120</v>
      </c>
    </row>
    <row r="1093" spans="1:12" ht="17.399999999999999" x14ac:dyDescent="0.3">
      <c r="A1093" s="225" t="s">
        <v>3752</v>
      </c>
      <c r="B1093" s="227" t="s">
        <v>3831</v>
      </c>
      <c r="C1093" s="293" t="s">
        <v>2279</v>
      </c>
      <c r="D1093" s="227" t="s">
        <v>2472</v>
      </c>
      <c r="E1093" s="225" t="s">
        <v>1053</v>
      </c>
      <c r="F1093" s="226" t="s">
        <v>1050</v>
      </c>
      <c r="G1093" s="225"/>
      <c r="H1093" s="225"/>
      <c r="I1093" s="225"/>
      <c r="J1093" s="225"/>
      <c r="K1093" s="226"/>
      <c r="L1093" s="226" t="s">
        <v>120</v>
      </c>
    </row>
    <row r="1094" spans="1:12" ht="17.399999999999999" x14ac:dyDescent="0.3">
      <c r="A1094" s="225" t="s">
        <v>3752</v>
      </c>
      <c r="B1094" s="227" t="s">
        <v>3831</v>
      </c>
      <c r="C1094" s="293" t="s">
        <v>2280</v>
      </c>
      <c r="D1094" s="227" t="s">
        <v>2280</v>
      </c>
      <c r="E1094" s="225" t="s">
        <v>2281</v>
      </c>
      <c r="F1094" s="226" t="s">
        <v>1050</v>
      </c>
      <c r="G1094" s="225"/>
      <c r="H1094" s="225"/>
      <c r="I1094" s="225"/>
      <c r="J1094" s="225"/>
      <c r="K1094" s="226"/>
      <c r="L1094" s="226" t="s">
        <v>120</v>
      </c>
    </row>
    <row r="1095" spans="1:12" ht="17.399999999999999" x14ac:dyDescent="0.3">
      <c r="A1095" s="225" t="s">
        <v>3752</v>
      </c>
      <c r="B1095" s="227" t="s">
        <v>3831</v>
      </c>
      <c r="C1095" s="293" t="s">
        <v>2282</v>
      </c>
      <c r="D1095" s="227" t="s">
        <v>2280</v>
      </c>
      <c r="E1095" s="225" t="s">
        <v>2281</v>
      </c>
      <c r="F1095" s="226" t="s">
        <v>1050</v>
      </c>
      <c r="G1095" s="225"/>
      <c r="H1095" s="225"/>
      <c r="I1095" s="225"/>
      <c r="J1095" s="225"/>
      <c r="K1095" s="226"/>
      <c r="L1095" s="226" t="s">
        <v>120</v>
      </c>
    </row>
    <row r="1096" spans="1:12" ht="17.399999999999999" x14ac:dyDescent="0.3">
      <c r="A1096" s="225" t="s">
        <v>3752</v>
      </c>
      <c r="B1096" s="227" t="s">
        <v>3831</v>
      </c>
      <c r="C1096" s="293" t="s">
        <v>2283</v>
      </c>
      <c r="D1096" s="227" t="s">
        <v>2474</v>
      </c>
      <c r="E1096" s="225" t="s">
        <v>2460</v>
      </c>
      <c r="F1096" s="226" t="s">
        <v>1050</v>
      </c>
      <c r="G1096" s="225"/>
      <c r="H1096" s="225"/>
      <c r="I1096" s="225"/>
      <c r="J1096" s="225"/>
      <c r="K1096" s="226"/>
      <c r="L1096" s="226" t="s">
        <v>120</v>
      </c>
    </row>
    <row r="1097" spans="1:12" ht="17.399999999999999" x14ac:dyDescent="0.3">
      <c r="A1097" s="225" t="s">
        <v>3752</v>
      </c>
      <c r="B1097" s="227" t="s">
        <v>3831</v>
      </c>
      <c r="C1097" s="293" t="s">
        <v>2285</v>
      </c>
      <c r="D1097" s="227" t="s">
        <v>2473</v>
      </c>
      <c r="E1097" s="225" t="s">
        <v>2460</v>
      </c>
      <c r="F1097" s="226" t="s">
        <v>1050</v>
      </c>
      <c r="G1097" s="225"/>
      <c r="H1097" s="225"/>
      <c r="I1097" s="225"/>
      <c r="J1097" s="225"/>
      <c r="K1097" s="226"/>
      <c r="L1097" s="226" t="s">
        <v>120</v>
      </c>
    </row>
    <row r="1098" spans="1:12" ht="17.399999999999999" x14ac:dyDescent="0.3">
      <c r="A1098" s="225" t="s">
        <v>3752</v>
      </c>
      <c r="B1098" s="227" t="s">
        <v>3831</v>
      </c>
      <c r="C1098" s="293" t="s">
        <v>2286</v>
      </c>
      <c r="D1098" s="227" t="s">
        <v>2286</v>
      </c>
      <c r="E1098" s="225" t="s">
        <v>2461</v>
      </c>
      <c r="F1098" s="226" t="s">
        <v>1050</v>
      </c>
      <c r="G1098" s="225"/>
      <c r="H1098" s="225"/>
      <c r="I1098" s="225"/>
      <c r="J1098" s="225"/>
      <c r="K1098" s="226"/>
      <c r="L1098" s="226" t="s">
        <v>120</v>
      </c>
    </row>
    <row r="1099" spans="1:12" ht="17.399999999999999" x14ac:dyDescent="0.3">
      <c r="A1099" s="225" t="s">
        <v>3752</v>
      </c>
      <c r="B1099" s="227" t="s">
        <v>3831</v>
      </c>
      <c r="C1099" s="293" t="s">
        <v>2288</v>
      </c>
      <c r="D1099" s="227" t="s">
        <v>2475</v>
      </c>
      <c r="E1099" s="225" t="s">
        <v>2461</v>
      </c>
      <c r="F1099" s="226" t="s">
        <v>1050</v>
      </c>
      <c r="G1099" s="225"/>
      <c r="H1099" s="225"/>
      <c r="I1099" s="225"/>
      <c r="J1099" s="225"/>
      <c r="K1099" s="226"/>
      <c r="L1099" s="226" t="s">
        <v>120</v>
      </c>
    </row>
    <row r="1100" spans="1:12" ht="17.399999999999999" x14ac:dyDescent="0.3">
      <c r="A1100" s="225" t="s">
        <v>3752</v>
      </c>
      <c r="B1100" s="227" t="s">
        <v>3831</v>
      </c>
      <c r="C1100" s="293" t="s">
        <v>2289</v>
      </c>
      <c r="D1100" s="227" t="s">
        <v>2476</v>
      </c>
      <c r="E1100" s="225" t="s">
        <v>2462</v>
      </c>
      <c r="F1100" s="226" t="s">
        <v>1050</v>
      </c>
      <c r="G1100" s="225"/>
      <c r="H1100" s="225"/>
      <c r="I1100" s="225"/>
      <c r="J1100" s="225"/>
      <c r="K1100" s="226"/>
      <c r="L1100" s="226" t="s">
        <v>120</v>
      </c>
    </row>
    <row r="1101" spans="1:12" ht="17.399999999999999" x14ac:dyDescent="0.3">
      <c r="A1101" s="225" t="s">
        <v>3752</v>
      </c>
      <c r="B1101" s="227" t="s">
        <v>3831</v>
      </c>
      <c r="C1101" s="293" t="s">
        <v>2291</v>
      </c>
      <c r="D1101" s="227" t="s">
        <v>2477</v>
      </c>
      <c r="E1101" s="225" t="s">
        <v>2463</v>
      </c>
      <c r="F1101" s="226" t="s">
        <v>1050</v>
      </c>
      <c r="G1101" s="225"/>
      <c r="H1101" s="225"/>
      <c r="I1101" s="225"/>
      <c r="J1101" s="225"/>
      <c r="K1101" s="226"/>
      <c r="L1101" s="226" t="s">
        <v>120</v>
      </c>
    </row>
    <row r="1102" spans="1:12" ht="17.399999999999999" x14ac:dyDescent="0.3">
      <c r="A1102" s="225" t="s">
        <v>3752</v>
      </c>
      <c r="B1102" s="227" t="s">
        <v>3831</v>
      </c>
      <c r="C1102" s="293" t="s">
        <v>2292</v>
      </c>
      <c r="D1102" s="227" t="s">
        <v>2478</v>
      </c>
      <c r="E1102" s="225" t="s">
        <v>2464</v>
      </c>
      <c r="F1102" s="226" t="s">
        <v>1050</v>
      </c>
      <c r="G1102" s="225"/>
      <c r="H1102" s="225"/>
      <c r="I1102" s="225"/>
      <c r="J1102" s="225"/>
      <c r="K1102" s="226"/>
      <c r="L1102" s="226" t="s">
        <v>120</v>
      </c>
    </row>
    <row r="1103" spans="1:12" ht="17.399999999999999" x14ac:dyDescent="0.3">
      <c r="A1103" s="225" t="s">
        <v>3752</v>
      </c>
      <c r="B1103" s="227" t="s">
        <v>3831</v>
      </c>
      <c r="C1103" s="293" t="s">
        <v>2294</v>
      </c>
      <c r="D1103" s="227" t="s">
        <v>2479</v>
      </c>
      <c r="E1103" s="225" t="s">
        <v>2464</v>
      </c>
      <c r="F1103" s="226" t="s">
        <v>1050</v>
      </c>
      <c r="G1103" s="225"/>
      <c r="H1103" s="225"/>
      <c r="I1103" s="225"/>
      <c r="J1103" s="225"/>
      <c r="K1103" s="226"/>
      <c r="L1103" s="226" t="s">
        <v>120</v>
      </c>
    </row>
    <row r="1104" spans="1:12" ht="17.399999999999999" x14ac:dyDescent="0.3">
      <c r="A1104" s="225" t="s">
        <v>3752</v>
      </c>
      <c r="B1104" s="227" t="s">
        <v>3831</v>
      </c>
      <c r="C1104" s="293" t="s">
        <v>2295</v>
      </c>
      <c r="D1104" s="227" t="s">
        <v>2480</v>
      </c>
      <c r="E1104" s="225" t="s">
        <v>2465</v>
      </c>
      <c r="F1104" s="226" t="s">
        <v>1050</v>
      </c>
      <c r="G1104" s="225"/>
      <c r="H1104" s="225"/>
      <c r="I1104" s="225"/>
      <c r="J1104" s="225"/>
      <c r="K1104" s="226"/>
      <c r="L1104" s="226" t="s">
        <v>120</v>
      </c>
    </row>
    <row r="1105" spans="1:12" ht="17.399999999999999" x14ac:dyDescent="0.3">
      <c r="A1105" s="225" t="s">
        <v>3752</v>
      </c>
      <c r="B1105" s="227" t="s">
        <v>3831</v>
      </c>
      <c r="C1105" s="293" t="s">
        <v>2297</v>
      </c>
      <c r="D1105" s="227" t="s">
        <v>2482</v>
      </c>
      <c r="E1105" s="225" t="s">
        <v>2466</v>
      </c>
      <c r="F1105" s="226" t="s">
        <v>324</v>
      </c>
      <c r="G1105" s="225"/>
      <c r="H1105" s="225"/>
      <c r="I1105" s="225"/>
      <c r="J1105" s="225"/>
      <c r="K1105" s="226"/>
      <c r="L1105" s="226" t="s">
        <v>120</v>
      </c>
    </row>
    <row r="1106" spans="1:12" ht="17.399999999999999" x14ac:dyDescent="0.3">
      <c r="A1106" s="225" t="s">
        <v>3752</v>
      </c>
      <c r="B1106" s="227" t="s">
        <v>3831</v>
      </c>
      <c r="C1106" s="293" t="s">
        <v>2299</v>
      </c>
      <c r="D1106" s="227" t="s">
        <v>2481</v>
      </c>
      <c r="E1106" s="225" t="s">
        <v>2467</v>
      </c>
      <c r="F1106" s="226" t="s">
        <v>1050</v>
      </c>
      <c r="G1106" s="225"/>
      <c r="H1106" s="225"/>
      <c r="I1106" s="225"/>
      <c r="J1106" s="225"/>
      <c r="K1106" s="226"/>
      <c r="L1106" s="226" t="s">
        <v>120</v>
      </c>
    </row>
    <row r="1107" spans="1:12" ht="17.399999999999999" x14ac:dyDescent="0.3">
      <c r="A1107" s="222" t="s">
        <v>3752</v>
      </c>
      <c r="B1107" s="221" t="s">
        <v>3673</v>
      </c>
      <c r="C1107" s="292" t="str">
        <f>HYPERLINK("[Codebook_HIS_2013_ext_v1601.xlsx]AI0101_X","AI0101")</f>
        <v>AI0101</v>
      </c>
      <c r="D1107" s="221" t="s">
        <v>1857</v>
      </c>
      <c r="E1107" s="222" t="s">
        <v>619</v>
      </c>
      <c r="F1107" s="223" t="s">
        <v>323</v>
      </c>
      <c r="G1107" s="223"/>
      <c r="H1107" s="223"/>
      <c r="I1107" s="223"/>
      <c r="J1107" s="223"/>
      <c r="K1107" s="220" t="s">
        <v>120</v>
      </c>
      <c r="L1107" s="220" t="s">
        <v>120</v>
      </c>
    </row>
    <row r="1108" spans="1:12" ht="17.399999999999999" x14ac:dyDescent="0.3">
      <c r="A1108" s="222" t="s">
        <v>3752</v>
      </c>
      <c r="B1108" s="221" t="s">
        <v>3673</v>
      </c>
      <c r="C1108" s="292" t="str">
        <f>HYPERLINK("[Codebook_HIS_2013_ext_v1601.xlsx]AI0102_X","AI0102")</f>
        <v>AI0102</v>
      </c>
      <c r="D1108" s="221" t="s">
        <v>1858</v>
      </c>
      <c r="E1108" s="222" t="s">
        <v>1573</v>
      </c>
      <c r="F1108" s="223" t="s">
        <v>323</v>
      </c>
      <c r="G1108" s="223"/>
      <c r="H1108" s="223"/>
      <c r="I1108" s="223"/>
      <c r="J1108" s="223"/>
      <c r="K1108" s="220" t="s">
        <v>120</v>
      </c>
      <c r="L1108" s="220" t="s">
        <v>120</v>
      </c>
    </row>
    <row r="1109" spans="1:12" ht="17.399999999999999" x14ac:dyDescent="0.3">
      <c r="A1109" s="222" t="s">
        <v>3752</v>
      </c>
      <c r="B1109" s="221" t="s">
        <v>3673</v>
      </c>
      <c r="C1109" s="292" t="str">
        <f>HYPERLINK("[Codebook_HIS_2013_ext_v1601.xlsx]AI0103_X","AI0103")</f>
        <v>AI0103</v>
      </c>
      <c r="D1109" s="221" t="s">
        <v>1859</v>
      </c>
      <c r="E1109" s="222" t="s">
        <v>1574</v>
      </c>
      <c r="F1109" s="223" t="s">
        <v>323</v>
      </c>
      <c r="G1109" s="223"/>
      <c r="H1109" s="223"/>
      <c r="I1109" s="223"/>
      <c r="J1109" s="223"/>
      <c r="K1109" s="220" t="s">
        <v>120</v>
      </c>
      <c r="L1109" s="220" t="s">
        <v>120</v>
      </c>
    </row>
    <row r="1110" spans="1:12" ht="17.399999999999999" x14ac:dyDescent="0.3">
      <c r="A1110" s="222" t="s">
        <v>3752</v>
      </c>
      <c r="B1110" s="221" t="s">
        <v>3673</v>
      </c>
      <c r="C1110" s="292" t="str">
        <f>HYPERLINK("[Codebook_HIS_2013_ext_v1601.xlsx]AI0101_1_X","AI0101_1")</f>
        <v>AI0101_1</v>
      </c>
      <c r="D1110" s="221" t="s">
        <v>1857</v>
      </c>
      <c r="E1110" s="222" t="s">
        <v>619</v>
      </c>
      <c r="F1110" s="223" t="s">
        <v>323</v>
      </c>
      <c r="G1110" s="223"/>
      <c r="H1110" s="223"/>
      <c r="I1110" s="223"/>
      <c r="J1110" s="223"/>
      <c r="K1110" s="220" t="s">
        <v>120</v>
      </c>
      <c r="L1110" s="220" t="s">
        <v>120</v>
      </c>
    </row>
    <row r="1111" spans="1:12" ht="17.399999999999999" x14ac:dyDescent="0.3">
      <c r="A1111" s="222" t="s">
        <v>3752</v>
      </c>
      <c r="B1111" s="221" t="s">
        <v>3673</v>
      </c>
      <c r="C1111" s="292" t="str">
        <f>HYPERLINK("[Codebook_HIS_2013_ext_v1601.xlsx]AI0102_1_X","AI0102_1")</f>
        <v>AI0102_1</v>
      </c>
      <c r="D1111" s="221" t="s">
        <v>1858</v>
      </c>
      <c r="E1111" s="222" t="s">
        <v>1573</v>
      </c>
      <c r="F1111" s="223" t="s">
        <v>323</v>
      </c>
      <c r="G1111" s="223"/>
      <c r="H1111" s="223"/>
      <c r="I1111" s="223"/>
      <c r="J1111" s="223"/>
      <c r="K1111" s="220" t="s">
        <v>120</v>
      </c>
      <c r="L1111" s="220" t="s">
        <v>120</v>
      </c>
    </row>
    <row r="1112" spans="1:12" ht="17.399999999999999" x14ac:dyDescent="0.3">
      <c r="A1112" s="222" t="s">
        <v>3752</v>
      </c>
      <c r="B1112" s="221" t="s">
        <v>3673</v>
      </c>
      <c r="C1112" s="292" t="str">
        <f>HYPERLINK("[Codebook_HIS_2013_ext_v1601.xlsx]AI0103_1_X","AI0103_1")</f>
        <v>AI0103_1</v>
      </c>
      <c r="D1112" s="221" t="s">
        <v>1859</v>
      </c>
      <c r="E1112" s="222" t="s">
        <v>1574</v>
      </c>
      <c r="F1112" s="223" t="s">
        <v>323</v>
      </c>
      <c r="G1112" s="223"/>
      <c r="H1112" s="223"/>
      <c r="I1112" s="223"/>
      <c r="J1112" s="223"/>
      <c r="K1112" s="220" t="s">
        <v>120</v>
      </c>
      <c r="L1112" s="220" t="s">
        <v>120</v>
      </c>
    </row>
    <row r="1113" spans="1:12" ht="17.399999999999999" x14ac:dyDescent="0.3">
      <c r="A1113" s="222" t="s">
        <v>3752</v>
      </c>
      <c r="B1113" s="221" t="s">
        <v>3673</v>
      </c>
      <c r="C1113" s="292" t="str">
        <f>HYPERLINK("[Codebook_HIS_2013_ext_v1601.xlsx]AI0201_X","AI0201")</f>
        <v>AI0201</v>
      </c>
      <c r="D1113" s="221" t="s">
        <v>1860</v>
      </c>
      <c r="E1113" s="222" t="s">
        <v>1576</v>
      </c>
      <c r="F1113" s="223" t="s">
        <v>323</v>
      </c>
      <c r="G1113" s="223"/>
      <c r="H1113" s="223"/>
      <c r="I1113" s="223"/>
      <c r="J1113" s="223"/>
      <c r="K1113" s="223" t="s">
        <v>120</v>
      </c>
      <c r="L1113" s="220" t="s">
        <v>120</v>
      </c>
    </row>
    <row r="1114" spans="1:12" ht="17.399999999999999" x14ac:dyDescent="0.3">
      <c r="A1114" s="222" t="s">
        <v>3752</v>
      </c>
      <c r="B1114" s="221" t="s">
        <v>3673</v>
      </c>
      <c r="C1114" s="292" t="str">
        <f>HYPERLINK("[Codebook_HIS_2013_ext_v1601.xlsx]AI0202_X","AI0202")</f>
        <v>AI0202</v>
      </c>
      <c r="D1114" s="221" t="s">
        <v>1861</v>
      </c>
      <c r="E1114" s="222" t="s">
        <v>1575</v>
      </c>
      <c r="F1114" s="223" t="s">
        <v>323</v>
      </c>
      <c r="G1114" s="223"/>
      <c r="H1114" s="223"/>
      <c r="I1114" s="223"/>
      <c r="J1114" s="223"/>
      <c r="K1114" s="223" t="s">
        <v>120</v>
      </c>
      <c r="L1114" s="220" t="s">
        <v>120</v>
      </c>
    </row>
    <row r="1115" spans="1:12" ht="17.399999999999999" x14ac:dyDescent="0.3">
      <c r="A1115" s="222" t="s">
        <v>3752</v>
      </c>
      <c r="B1115" s="221" t="s">
        <v>3673</v>
      </c>
      <c r="C1115" s="292" t="str">
        <f>HYPERLINK("[Codebook_HIS_2013_ext_v1601.xlsx]AI0203_X","AI0203")</f>
        <v>AI0203</v>
      </c>
      <c r="D1115" s="221" t="s">
        <v>1862</v>
      </c>
      <c r="E1115" s="222" t="s">
        <v>1577</v>
      </c>
      <c r="F1115" s="223" t="s">
        <v>323</v>
      </c>
      <c r="G1115" s="223"/>
      <c r="H1115" s="223"/>
      <c r="I1115" s="223"/>
      <c r="J1115" s="223"/>
      <c r="K1115" s="223" t="s">
        <v>120</v>
      </c>
      <c r="L1115" s="220" t="s">
        <v>120</v>
      </c>
    </row>
    <row r="1116" spans="1:12" ht="17.399999999999999" x14ac:dyDescent="0.3">
      <c r="A1116" s="222" t="s">
        <v>3752</v>
      </c>
      <c r="B1116" s="221" t="s">
        <v>3673</v>
      </c>
      <c r="C1116" s="292" t="str">
        <f>HYPERLINK("[Codebook_HIS_2013_ext_v1601.xlsx]AI_1_X","AI_1")</f>
        <v>AI_1</v>
      </c>
      <c r="D1116" s="230" t="s">
        <v>1863</v>
      </c>
      <c r="E1116" s="222" t="s">
        <v>1581</v>
      </c>
      <c r="F1116" s="223" t="s">
        <v>323</v>
      </c>
      <c r="G1116" s="223"/>
      <c r="H1116" s="223"/>
      <c r="I1116" s="223"/>
      <c r="J1116" s="223"/>
      <c r="K1116" s="220" t="s">
        <v>120</v>
      </c>
      <c r="L1116" s="220" t="s">
        <v>120</v>
      </c>
    </row>
    <row r="1117" spans="1:12" ht="17.399999999999999" x14ac:dyDescent="0.3">
      <c r="A1117" s="222" t="s">
        <v>3752</v>
      </c>
      <c r="B1117" s="221" t="s">
        <v>3673</v>
      </c>
      <c r="C1117" s="292" t="str">
        <f>HYPERLINK("[Codebook_HIS_2013_ext_v1601.xlsx]AI_2_X","AI_2")</f>
        <v>AI_2</v>
      </c>
      <c r="D1117" s="230" t="s">
        <v>1864</v>
      </c>
      <c r="E1117" s="222" t="s">
        <v>1582</v>
      </c>
      <c r="F1117" s="223" t="s">
        <v>323</v>
      </c>
      <c r="G1117" s="223"/>
      <c r="H1117" s="223"/>
      <c r="I1117" s="223"/>
      <c r="J1117" s="223"/>
      <c r="K1117" s="220" t="s">
        <v>120</v>
      </c>
      <c r="L1117" s="220" t="s">
        <v>120</v>
      </c>
    </row>
    <row r="1118" spans="1:12" ht="17.399999999999999" x14ac:dyDescent="0.3">
      <c r="A1118" s="222" t="s">
        <v>3752</v>
      </c>
      <c r="B1118" s="221" t="s">
        <v>3673</v>
      </c>
      <c r="C1118" s="292" t="str">
        <f>HYPERLINK("[Codebook_HIS_2013_ext_v1601.xlsx]AI_3_X","AI_3")</f>
        <v>AI_3</v>
      </c>
      <c r="D1118" s="230" t="s">
        <v>1865</v>
      </c>
      <c r="E1118" s="222" t="s">
        <v>1583</v>
      </c>
      <c r="F1118" s="223" t="s">
        <v>323</v>
      </c>
      <c r="G1118" s="223"/>
      <c r="H1118" s="223"/>
      <c r="I1118" s="223"/>
      <c r="J1118" s="223"/>
      <c r="K1118" s="220" t="s">
        <v>120</v>
      </c>
      <c r="L1118" s="220" t="s">
        <v>120</v>
      </c>
    </row>
    <row r="1119" spans="1:12" ht="17.399999999999999" x14ac:dyDescent="0.3">
      <c r="A1119" s="222" t="s">
        <v>3752</v>
      </c>
      <c r="B1119" s="221" t="s">
        <v>3673</v>
      </c>
      <c r="C1119" s="292" t="str">
        <f>HYPERLINK("[Codebook_HIS_2013_ext_v1601.xlsx]AI_4_X","AI_4")</f>
        <v>AI_4</v>
      </c>
      <c r="D1119" s="230" t="s">
        <v>1866</v>
      </c>
      <c r="E1119" s="222" t="s">
        <v>1584</v>
      </c>
      <c r="F1119" s="223" t="s">
        <v>323</v>
      </c>
      <c r="G1119" s="223"/>
      <c r="H1119" s="223"/>
      <c r="I1119" s="223"/>
      <c r="J1119" s="223"/>
      <c r="K1119" s="220" t="s">
        <v>120</v>
      </c>
      <c r="L1119" s="220" t="s">
        <v>120</v>
      </c>
    </row>
    <row r="1120" spans="1:12" ht="17.399999999999999" x14ac:dyDescent="0.3">
      <c r="A1120" s="222" t="s">
        <v>3752</v>
      </c>
      <c r="B1120" s="221" t="s">
        <v>3673</v>
      </c>
      <c r="C1120" s="292" t="str">
        <f>HYPERLINK("[Codebook_HIS_2013_ext_v1601.xlsx]AI_5_X","AI_5")</f>
        <v>AI_5</v>
      </c>
      <c r="D1120" s="230" t="s">
        <v>1866</v>
      </c>
      <c r="E1120" s="222" t="s">
        <v>1578</v>
      </c>
      <c r="F1120" s="223" t="s">
        <v>324</v>
      </c>
      <c r="G1120" s="223"/>
      <c r="H1120" s="223"/>
      <c r="I1120" s="223"/>
      <c r="J1120" s="223"/>
      <c r="K1120" s="223" t="s">
        <v>120</v>
      </c>
      <c r="L1120" s="220" t="s">
        <v>120</v>
      </c>
    </row>
    <row r="1121" spans="1:12" ht="17.399999999999999" x14ac:dyDescent="0.3">
      <c r="A1121" s="222" t="s">
        <v>3752</v>
      </c>
      <c r="B1121" s="221" t="s">
        <v>3673</v>
      </c>
      <c r="C1121" s="292" t="str">
        <f>HYPERLINK("[Codebook_HIS_2013_ext_v1601.xlsx]AI03_X","AI03")</f>
        <v>AI03</v>
      </c>
      <c r="D1121" s="221" t="s">
        <v>1867</v>
      </c>
      <c r="E1121" s="222" t="s">
        <v>2166</v>
      </c>
      <c r="F1121" s="223" t="s">
        <v>323</v>
      </c>
      <c r="G1121" s="223"/>
      <c r="H1121" s="223"/>
      <c r="I1121" s="223"/>
      <c r="J1121" s="223" t="s">
        <v>120</v>
      </c>
      <c r="K1121" s="220" t="s">
        <v>120</v>
      </c>
      <c r="L1121" s="220" t="s">
        <v>120</v>
      </c>
    </row>
    <row r="1122" spans="1:12" ht="17.399999999999999" x14ac:dyDescent="0.3">
      <c r="A1122" s="222" t="s">
        <v>3752</v>
      </c>
      <c r="B1122" s="221" t="s">
        <v>3673</v>
      </c>
      <c r="C1122" s="292" t="str">
        <f>HYPERLINK("[Codebook_HIS_2013_ext_v1601.xlsx]AI03_1_X","AI03_1")</f>
        <v>AI03_1</v>
      </c>
      <c r="D1122" s="221" t="s">
        <v>1867</v>
      </c>
      <c r="E1122" s="222" t="s">
        <v>2166</v>
      </c>
      <c r="F1122" s="223" t="s">
        <v>323</v>
      </c>
      <c r="G1122" s="223"/>
      <c r="H1122" s="223"/>
      <c r="I1122" s="223"/>
      <c r="J1122" s="223" t="s">
        <v>120</v>
      </c>
      <c r="K1122" s="220" t="s">
        <v>120</v>
      </c>
      <c r="L1122" s="220" t="s">
        <v>120</v>
      </c>
    </row>
    <row r="1123" spans="1:12" ht="17.399999999999999" x14ac:dyDescent="0.3">
      <c r="A1123" s="222" t="s">
        <v>3752</v>
      </c>
      <c r="B1123" s="221" t="s">
        <v>3673</v>
      </c>
      <c r="C1123" s="292" t="str">
        <f>HYPERLINK("[Codebook_HIS_2013_ext_v1601.xlsx]AI04_X","AI04")</f>
        <v>AI04</v>
      </c>
      <c r="D1123" s="221" t="s">
        <v>1868</v>
      </c>
      <c r="E1123" s="222" t="s">
        <v>2167</v>
      </c>
      <c r="F1123" s="223" t="s">
        <v>323</v>
      </c>
      <c r="G1123" s="223"/>
      <c r="H1123" s="223"/>
      <c r="I1123" s="223"/>
      <c r="J1123" s="223" t="s">
        <v>120</v>
      </c>
      <c r="K1123" s="220" t="s">
        <v>120</v>
      </c>
      <c r="L1123" s="220" t="s">
        <v>120</v>
      </c>
    </row>
    <row r="1124" spans="1:12" ht="17.399999999999999" x14ac:dyDescent="0.3">
      <c r="A1124" s="222" t="s">
        <v>3752</v>
      </c>
      <c r="B1124" s="221" t="s">
        <v>3673</v>
      </c>
      <c r="C1124" s="292" t="str">
        <f>HYPERLINK("[Codebook_HIS_2013_ext_v1601.xlsx]AI04_1_X","AI04_1")</f>
        <v>AI04_1</v>
      </c>
      <c r="D1124" s="221" t="s">
        <v>1869</v>
      </c>
      <c r="E1124" s="222" t="s">
        <v>2168</v>
      </c>
      <c r="F1124" s="223" t="s">
        <v>323</v>
      </c>
      <c r="G1124" s="223"/>
      <c r="H1124" s="223"/>
      <c r="I1124" s="223"/>
      <c r="J1124" s="223" t="s">
        <v>120</v>
      </c>
      <c r="K1124" s="220" t="s">
        <v>120</v>
      </c>
      <c r="L1124" s="220" t="s">
        <v>120</v>
      </c>
    </row>
    <row r="1125" spans="1:12" ht="17.399999999999999" x14ac:dyDescent="0.3">
      <c r="A1125" s="222" t="s">
        <v>3752</v>
      </c>
      <c r="B1125" s="221" t="s">
        <v>3673</v>
      </c>
      <c r="C1125" s="292" t="str">
        <f>HYPERLINK("[Codebook_HIS_2013_ext_v1601.xlsx]AI04_2_X","AI04_2")</f>
        <v>AI04_2</v>
      </c>
      <c r="D1125" s="221" t="s">
        <v>1869</v>
      </c>
      <c r="E1125" s="222" t="s">
        <v>2169</v>
      </c>
      <c r="F1125" s="223" t="s">
        <v>323</v>
      </c>
      <c r="G1125" s="223"/>
      <c r="H1125" s="223"/>
      <c r="I1125" s="223"/>
      <c r="J1125" s="223" t="s">
        <v>120</v>
      </c>
      <c r="K1125" s="220" t="s">
        <v>120</v>
      </c>
      <c r="L1125" s="220" t="s">
        <v>120</v>
      </c>
    </row>
    <row r="1126" spans="1:12" ht="17.399999999999999" x14ac:dyDescent="0.3">
      <c r="A1126" s="222" t="s">
        <v>3752</v>
      </c>
      <c r="B1126" s="221" t="s">
        <v>3673</v>
      </c>
      <c r="C1126" s="292" t="str">
        <f>HYPERLINK("[Codebook_HIS_2013_ext_v1601.xlsx]AI0501_X","AI0501")</f>
        <v>AI0501</v>
      </c>
      <c r="D1126" s="221" t="s">
        <v>1870</v>
      </c>
      <c r="E1126" s="222" t="s">
        <v>1651</v>
      </c>
      <c r="F1126" s="223" t="s">
        <v>323</v>
      </c>
      <c r="G1126" s="223"/>
      <c r="H1126" s="223"/>
      <c r="I1126" s="223"/>
      <c r="J1126" s="223"/>
      <c r="K1126" s="220" t="s">
        <v>120</v>
      </c>
      <c r="L1126" s="220" t="s">
        <v>120</v>
      </c>
    </row>
    <row r="1127" spans="1:12" ht="17.399999999999999" x14ac:dyDescent="0.3">
      <c r="A1127" s="222" t="s">
        <v>3752</v>
      </c>
      <c r="B1127" s="221" t="s">
        <v>3673</v>
      </c>
      <c r="C1127" s="292" t="str">
        <f>HYPERLINK("[Codebook_HIS_2013_ext_v1601.xlsx]AI0501_1_X","AI0501_1")</f>
        <v>AI0501_1</v>
      </c>
      <c r="D1127" s="221" t="s">
        <v>1871</v>
      </c>
      <c r="E1127" s="222" t="s">
        <v>1651</v>
      </c>
      <c r="F1127" s="223" t="s">
        <v>323</v>
      </c>
      <c r="G1127" s="223"/>
      <c r="H1127" s="223"/>
      <c r="I1127" s="223"/>
      <c r="J1127" s="223"/>
      <c r="K1127" s="220" t="s">
        <v>120</v>
      </c>
      <c r="L1127" s="220" t="s">
        <v>120</v>
      </c>
    </row>
    <row r="1128" spans="1:12" ht="17.399999999999999" x14ac:dyDescent="0.3">
      <c r="A1128" s="222" t="s">
        <v>3752</v>
      </c>
      <c r="B1128" s="221" t="s">
        <v>3673</v>
      </c>
      <c r="C1128" s="292" t="str">
        <f>HYPERLINK("[Codebook_HIS_2013_ext_v1601.xlsx]AI0502_X","AI0502")</f>
        <v>AI0502</v>
      </c>
      <c r="D1128" s="221" t="s">
        <v>1872</v>
      </c>
      <c r="E1128" s="222" t="s">
        <v>1652</v>
      </c>
      <c r="F1128" s="223" t="s">
        <v>323</v>
      </c>
      <c r="G1128" s="223"/>
      <c r="H1128" s="223"/>
      <c r="I1128" s="223"/>
      <c r="J1128" s="223"/>
      <c r="K1128" s="220" t="s">
        <v>120</v>
      </c>
      <c r="L1128" s="220" t="s">
        <v>120</v>
      </c>
    </row>
    <row r="1129" spans="1:12" ht="17.399999999999999" x14ac:dyDescent="0.3">
      <c r="A1129" s="222" t="s">
        <v>3752</v>
      </c>
      <c r="B1129" s="221" t="s">
        <v>3673</v>
      </c>
      <c r="C1129" s="292" t="str">
        <f>HYPERLINK("[Codebook_HIS_2013_ext_v1601.xlsx]AI0502_1_X","AI0502_1")</f>
        <v>AI0502_1</v>
      </c>
      <c r="D1129" s="221" t="s">
        <v>1873</v>
      </c>
      <c r="E1129" s="222" t="s">
        <v>1652</v>
      </c>
      <c r="F1129" s="223" t="s">
        <v>323</v>
      </c>
      <c r="G1129" s="223"/>
      <c r="H1129" s="223"/>
      <c r="I1129" s="223"/>
      <c r="J1129" s="223"/>
      <c r="K1129" s="220" t="s">
        <v>120</v>
      </c>
      <c r="L1129" s="220" t="s">
        <v>120</v>
      </c>
    </row>
    <row r="1130" spans="1:12" ht="17.399999999999999" x14ac:dyDescent="0.3">
      <c r="A1130" s="222" t="s">
        <v>3752</v>
      </c>
      <c r="B1130" s="221" t="s">
        <v>3673</v>
      </c>
      <c r="C1130" s="292" t="str">
        <f>HYPERLINK("[Codebook_HIS_2013_ext_v1601.xlsx]AI0503_X","AI0503")</f>
        <v>AI0503</v>
      </c>
      <c r="D1130" s="221" t="s">
        <v>1874</v>
      </c>
      <c r="E1130" s="222" t="s">
        <v>1653</v>
      </c>
      <c r="F1130" s="223" t="s">
        <v>323</v>
      </c>
      <c r="G1130" s="223"/>
      <c r="H1130" s="223"/>
      <c r="I1130" s="223"/>
      <c r="J1130" s="223"/>
      <c r="K1130" s="220" t="s">
        <v>120</v>
      </c>
      <c r="L1130" s="220" t="s">
        <v>120</v>
      </c>
    </row>
    <row r="1131" spans="1:12" ht="17.399999999999999" x14ac:dyDescent="0.3">
      <c r="A1131" s="222" t="s">
        <v>3752</v>
      </c>
      <c r="B1131" s="221" t="s">
        <v>3673</v>
      </c>
      <c r="C1131" s="292" t="str">
        <f>HYPERLINK("[Codebook_HIS_2013_ext_v1601.xlsx]AI0503_1_X","AI0503_1")</f>
        <v>AI0503_1</v>
      </c>
      <c r="D1131" s="221" t="s">
        <v>1875</v>
      </c>
      <c r="E1131" s="222" t="s">
        <v>1653</v>
      </c>
      <c r="F1131" s="223" t="s">
        <v>323</v>
      </c>
      <c r="G1131" s="223"/>
      <c r="H1131" s="223"/>
      <c r="I1131" s="223"/>
      <c r="J1131" s="223"/>
      <c r="K1131" s="220" t="s">
        <v>120</v>
      </c>
      <c r="L1131" s="220" t="s">
        <v>120</v>
      </c>
    </row>
    <row r="1132" spans="1:12" ht="17.399999999999999" x14ac:dyDescent="0.3">
      <c r="A1132" s="222" t="s">
        <v>3752</v>
      </c>
      <c r="B1132" s="221" t="s">
        <v>3673</v>
      </c>
      <c r="C1132" s="292" t="str">
        <f>HYPERLINK("[Codebook_HIS_2013_ext_v1601.xlsx]AI0504_X","AI0504")</f>
        <v>AI0504</v>
      </c>
      <c r="D1132" s="221" t="s">
        <v>1876</v>
      </c>
      <c r="E1132" s="222" t="s">
        <v>1654</v>
      </c>
      <c r="F1132" s="223" t="s">
        <v>323</v>
      </c>
      <c r="G1132" s="223"/>
      <c r="H1132" s="223"/>
      <c r="I1132" s="223"/>
      <c r="J1132" s="223"/>
      <c r="K1132" s="220" t="s">
        <v>120</v>
      </c>
      <c r="L1132" s="220" t="s">
        <v>120</v>
      </c>
    </row>
    <row r="1133" spans="1:12" ht="17.399999999999999" x14ac:dyDescent="0.3">
      <c r="A1133" s="222" t="s">
        <v>3752</v>
      </c>
      <c r="B1133" s="221" t="s">
        <v>3673</v>
      </c>
      <c r="C1133" s="292" t="str">
        <f>HYPERLINK("[Codebook_HIS_2013_ext_v1601.xlsx]AI0504_1_X","AI0504_1")</f>
        <v>AI0504_1</v>
      </c>
      <c r="D1133" s="221" t="s">
        <v>1877</v>
      </c>
      <c r="E1133" s="222" t="s">
        <v>1654</v>
      </c>
      <c r="F1133" s="223" t="s">
        <v>323</v>
      </c>
      <c r="G1133" s="223"/>
      <c r="H1133" s="223"/>
      <c r="I1133" s="223"/>
      <c r="J1133" s="223"/>
      <c r="K1133" s="220" t="s">
        <v>120</v>
      </c>
      <c r="L1133" s="220" t="s">
        <v>120</v>
      </c>
    </row>
    <row r="1134" spans="1:12" ht="17.399999999999999" x14ac:dyDescent="0.3">
      <c r="A1134" s="222" t="s">
        <v>3752</v>
      </c>
      <c r="B1134" s="221" t="s">
        <v>3673</v>
      </c>
      <c r="C1134" s="292" t="str">
        <f>HYPERLINK("[Codebook_HIS_2013_ext_v1601.xlsx]AI0505_X","AI0505")</f>
        <v>AI0505</v>
      </c>
      <c r="D1134" s="221" t="s">
        <v>1878</v>
      </c>
      <c r="E1134" s="222" t="s">
        <v>1655</v>
      </c>
      <c r="F1134" s="223" t="s">
        <v>323</v>
      </c>
      <c r="G1134" s="223"/>
      <c r="H1134" s="223"/>
      <c r="I1134" s="223"/>
      <c r="J1134" s="223"/>
      <c r="K1134" s="220" t="s">
        <v>120</v>
      </c>
      <c r="L1134" s="220" t="s">
        <v>120</v>
      </c>
    </row>
    <row r="1135" spans="1:12" ht="17.399999999999999" x14ac:dyDescent="0.3">
      <c r="A1135" s="222" t="s">
        <v>3752</v>
      </c>
      <c r="B1135" s="221" t="s">
        <v>3673</v>
      </c>
      <c r="C1135" s="292" t="str">
        <f>HYPERLINK("[Codebook_HIS_2013_ext_v1601.xlsx]AI0505_1_X","AI0505_1")</f>
        <v>AI0505_1</v>
      </c>
      <c r="D1135" s="221" t="s">
        <v>1879</v>
      </c>
      <c r="E1135" s="222" t="s">
        <v>1655</v>
      </c>
      <c r="F1135" s="223" t="s">
        <v>323</v>
      </c>
      <c r="G1135" s="223"/>
      <c r="H1135" s="223"/>
      <c r="I1135" s="223"/>
      <c r="J1135" s="223"/>
      <c r="K1135" s="220" t="s">
        <v>120</v>
      </c>
      <c r="L1135" s="220" t="s">
        <v>120</v>
      </c>
    </row>
    <row r="1136" spans="1:12" ht="17.399999999999999" x14ac:dyDescent="0.3">
      <c r="A1136" s="222" t="s">
        <v>3752</v>
      </c>
      <c r="B1136" s="221" t="s">
        <v>3673</v>
      </c>
      <c r="C1136" s="292" t="str">
        <f>HYPERLINK("[Codebook_HIS_2013_ext_v1601.xlsx]AI0506_X","AI0506")</f>
        <v>AI0506</v>
      </c>
      <c r="D1136" s="221" t="s">
        <v>1880</v>
      </c>
      <c r="E1136" s="222" t="s">
        <v>1656</v>
      </c>
      <c r="F1136" s="223" t="s">
        <v>323</v>
      </c>
      <c r="G1136" s="223"/>
      <c r="H1136" s="223"/>
      <c r="I1136" s="223"/>
      <c r="J1136" s="223"/>
      <c r="K1136" s="220" t="s">
        <v>120</v>
      </c>
      <c r="L1136" s="220" t="s">
        <v>120</v>
      </c>
    </row>
    <row r="1137" spans="1:12" ht="17.399999999999999" x14ac:dyDescent="0.3">
      <c r="A1137" s="222" t="s">
        <v>3752</v>
      </c>
      <c r="B1137" s="221" t="s">
        <v>3673</v>
      </c>
      <c r="C1137" s="292" t="str">
        <f>HYPERLINK("[Codebook_HIS_2013_ext_v1601.xlsx]AI0506_1_X","AI0506_1")</f>
        <v>AI0506_1</v>
      </c>
      <c r="D1137" s="221" t="s">
        <v>1881</v>
      </c>
      <c r="E1137" s="222" t="s">
        <v>1656</v>
      </c>
      <c r="F1137" s="223" t="s">
        <v>323</v>
      </c>
      <c r="G1137" s="223"/>
      <c r="H1137" s="223"/>
      <c r="I1137" s="223"/>
      <c r="J1137" s="223"/>
      <c r="K1137" s="220" t="s">
        <v>120</v>
      </c>
      <c r="L1137" s="220" t="s">
        <v>120</v>
      </c>
    </row>
    <row r="1138" spans="1:12" ht="17.399999999999999" x14ac:dyDescent="0.3">
      <c r="A1138" s="222" t="s">
        <v>3752</v>
      </c>
      <c r="B1138" s="221" t="s">
        <v>3673</v>
      </c>
      <c r="C1138" s="292" t="str">
        <f>HYPERLINK("[Codebook_HIS_2013_ext_v1601.xlsx]AI0507_X","AI0507")</f>
        <v>AI0507</v>
      </c>
      <c r="D1138" s="221" t="s">
        <v>1882</v>
      </c>
      <c r="E1138" s="222" t="s">
        <v>1657</v>
      </c>
      <c r="F1138" s="223" t="s">
        <v>323</v>
      </c>
      <c r="G1138" s="223"/>
      <c r="H1138" s="223"/>
      <c r="I1138" s="223"/>
      <c r="J1138" s="223"/>
      <c r="K1138" s="220" t="s">
        <v>120</v>
      </c>
      <c r="L1138" s="220" t="s">
        <v>120</v>
      </c>
    </row>
    <row r="1139" spans="1:12" ht="17.399999999999999" x14ac:dyDescent="0.3">
      <c r="A1139" s="222" t="s">
        <v>3752</v>
      </c>
      <c r="B1139" s="221" t="s">
        <v>3673</v>
      </c>
      <c r="C1139" s="292" t="str">
        <f>HYPERLINK("[Codebook_HIS_2013_ext_v1601.xlsx]AI0507_1_X","AI0507_1")</f>
        <v>AI0507_1</v>
      </c>
      <c r="D1139" s="221" t="s">
        <v>1883</v>
      </c>
      <c r="E1139" s="222" t="s">
        <v>1657</v>
      </c>
      <c r="F1139" s="223" t="s">
        <v>323</v>
      </c>
      <c r="G1139" s="223"/>
      <c r="H1139" s="223"/>
      <c r="I1139" s="223"/>
      <c r="J1139" s="223"/>
      <c r="K1139" s="220" t="s">
        <v>120</v>
      </c>
      <c r="L1139" s="220" t="s">
        <v>120</v>
      </c>
    </row>
    <row r="1140" spans="1:12" ht="17.399999999999999" x14ac:dyDescent="0.3">
      <c r="A1140" s="222" t="s">
        <v>3752</v>
      </c>
      <c r="B1140" s="221" t="s">
        <v>3673</v>
      </c>
      <c r="C1140" s="292" t="str">
        <f>HYPERLINK("[Codebook_HIS_2013_ext_v1601.xlsx]AI0508_X","AI0508")</f>
        <v>AI0508</v>
      </c>
      <c r="D1140" s="221" t="s">
        <v>1884</v>
      </c>
      <c r="E1140" s="222" t="s">
        <v>1658</v>
      </c>
      <c r="F1140" s="223" t="s">
        <v>323</v>
      </c>
      <c r="G1140" s="223"/>
      <c r="H1140" s="223"/>
      <c r="I1140" s="223"/>
      <c r="J1140" s="223"/>
      <c r="K1140" s="220" t="s">
        <v>120</v>
      </c>
      <c r="L1140" s="220" t="s">
        <v>120</v>
      </c>
    </row>
    <row r="1141" spans="1:12" ht="17.399999999999999" x14ac:dyDescent="0.3">
      <c r="A1141" s="222" t="s">
        <v>3752</v>
      </c>
      <c r="B1141" s="221" t="s">
        <v>3673</v>
      </c>
      <c r="C1141" s="292" t="str">
        <f>HYPERLINK("[Codebook_HIS_2013_ext_v1601.xlsx]AI0508_1_X","AI0508_1")</f>
        <v>AI0508_1</v>
      </c>
      <c r="D1141" s="221" t="s">
        <v>1885</v>
      </c>
      <c r="E1141" s="222" t="s">
        <v>1658</v>
      </c>
      <c r="F1141" s="223" t="s">
        <v>323</v>
      </c>
      <c r="G1141" s="223"/>
      <c r="H1141" s="223"/>
      <c r="I1141" s="223"/>
      <c r="J1141" s="223"/>
      <c r="K1141" s="220" t="s">
        <v>120</v>
      </c>
      <c r="L1141" s="220" t="s">
        <v>120</v>
      </c>
    </row>
    <row r="1142" spans="1:12" ht="17.399999999999999" x14ac:dyDescent="0.3">
      <c r="A1142" s="222" t="s">
        <v>3752</v>
      </c>
      <c r="B1142" s="221" t="s">
        <v>3673</v>
      </c>
      <c r="C1142" s="292" t="str">
        <f>HYPERLINK("[Codebook_HIS_2013_ext_v1601.xlsx]AI0509_X","AI0509")</f>
        <v>AI0509</v>
      </c>
      <c r="D1142" s="221" t="s">
        <v>1886</v>
      </c>
      <c r="E1142" s="222" t="s">
        <v>1659</v>
      </c>
      <c r="F1142" s="223" t="s">
        <v>323</v>
      </c>
      <c r="G1142" s="223"/>
      <c r="H1142" s="223"/>
      <c r="I1142" s="223"/>
      <c r="J1142" s="223"/>
      <c r="K1142" s="220" t="s">
        <v>120</v>
      </c>
      <c r="L1142" s="220" t="s">
        <v>120</v>
      </c>
    </row>
    <row r="1143" spans="1:12" ht="17.399999999999999" x14ac:dyDescent="0.3">
      <c r="A1143" s="222" t="s">
        <v>3752</v>
      </c>
      <c r="B1143" s="221" t="s">
        <v>3673</v>
      </c>
      <c r="C1143" s="292" t="str">
        <f>HYPERLINK("[Codebook_HIS_2013_ext_v1601.xlsx]AI0509_1_X","AI0509_1")</f>
        <v>AI0509_1</v>
      </c>
      <c r="D1143" s="221" t="s">
        <v>1887</v>
      </c>
      <c r="E1143" s="222" t="s">
        <v>1659</v>
      </c>
      <c r="F1143" s="223" t="s">
        <v>323</v>
      </c>
      <c r="G1143" s="223"/>
      <c r="H1143" s="223"/>
      <c r="I1143" s="223"/>
      <c r="J1143" s="223"/>
      <c r="K1143" s="220" t="s">
        <v>120</v>
      </c>
      <c r="L1143" s="220" t="s">
        <v>120</v>
      </c>
    </row>
    <row r="1144" spans="1:12" ht="17.399999999999999" x14ac:dyDescent="0.3">
      <c r="A1144" s="222" t="s">
        <v>3752</v>
      </c>
      <c r="B1144" s="221" t="s">
        <v>3673</v>
      </c>
      <c r="C1144" s="292" t="str">
        <f>HYPERLINK("[Codebook_HIS_2013_ext_v1601.xlsx]AI0601_X","AI0601")</f>
        <v>AI0601</v>
      </c>
      <c r="D1144" s="221" t="s">
        <v>1888</v>
      </c>
      <c r="E1144" s="222" t="s">
        <v>1660</v>
      </c>
      <c r="F1144" s="223" t="s">
        <v>323</v>
      </c>
      <c r="G1144" s="223"/>
      <c r="H1144" s="223"/>
      <c r="I1144" s="223"/>
      <c r="J1144" s="223"/>
      <c r="K1144" s="220" t="s">
        <v>120</v>
      </c>
      <c r="L1144" s="220" t="s">
        <v>120</v>
      </c>
    </row>
    <row r="1145" spans="1:12" ht="17.399999999999999" x14ac:dyDescent="0.3">
      <c r="A1145" s="222" t="s">
        <v>3752</v>
      </c>
      <c r="B1145" s="221" t="s">
        <v>3673</v>
      </c>
      <c r="C1145" s="292" t="str">
        <f>HYPERLINK("[Codebook_HIS_2013_ext_v1601.xlsx]AI0601_1_X","AI0601_1")</f>
        <v>AI0601_1</v>
      </c>
      <c r="D1145" s="221" t="s">
        <v>1889</v>
      </c>
      <c r="E1145" s="222" t="s">
        <v>1660</v>
      </c>
      <c r="F1145" s="223" t="s">
        <v>323</v>
      </c>
      <c r="G1145" s="223"/>
      <c r="H1145" s="223"/>
      <c r="I1145" s="223"/>
      <c r="J1145" s="223"/>
      <c r="K1145" s="220" t="s">
        <v>120</v>
      </c>
      <c r="L1145" s="220" t="s">
        <v>120</v>
      </c>
    </row>
    <row r="1146" spans="1:12" ht="17.399999999999999" x14ac:dyDescent="0.3">
      <c r="A1146" s="222" t="s">
        <v>3752</v>
      </c>
      <c r="B1146" s="221" t="s">
        <v>3673</v>
      </c>
      <c r="C1146" s="292" t="str">
        <f>HYPERLINK("[Codebook_HIS_2013_ext_v1601.xlsx]AI0602_X","AI0602")</f>
        <v>AI0602</v>
      </c>
      <c r="D1146" s="221" t="s">
        <v>1890</v>
      </c>
      <c r="E1146" s="222" t="s">
        <v>1661</v>
      </c>
      <c r="F1146" s="223" t="s">
        <v>323</v>
      </c>
      <c r="G1146" s="223"/>
      <c r="H1146" s="223"/>
      <c r="I1146" s="223"/>
      <c r="J1146" s="223"/>
      <c r="K1146" s="220" t="s">
        <v>120</v>
      </c>
      <c r="L1146" s="220" t="s">
        <v>120</v>
      </c>
    </row>
    <row r="1147" spans="1:12" ht="17.399999999999999" x14ac:dyDescent="0.3">
      <c r="A1147" s="222" t="s">
        <v>3752</v>
      </c>
      <c r="B1147" s="221" t="s">
        <v>3673</v>
      </c>
      <c r="C1147" s="292" t="str">
        <f>HYPERLINK("[Codebook_HIS_2013_ext_v1601.xlsx]AI0602_1_X","AI0602_1")</f>
        <v>AI0602_1</v>
      </c>
      <c r="D1147" s="221" t="s">
        <v>1891</v>
      </c>
      <c r="E1147" s="222" t="s">
        <v>1661</v>
      </c>
      <c r="F1147" s="223" t="s">
        <v>323</v>
      </c>
      <c r="G1147" s="223"/>
      <c r="H1147" s="223"/>
      <c r="I1147" s="223"/>
      <c r="J1147" s="223"/>
      <c r="K1147" s="220" t="s">
        <v>120</v>
      </c>
      <c r="L1147" s="220" t="s">
        <v>120</v>
      </c>
    </row>
    <row r="1148" spans="1:12" ht="17.399999999999999" x14ac:dyDescent="0.3">
      <c r="A1148" s="222" t="s">
        <v>3752</v>
      </c>
      <c r="B1148" s="221" t="s">
        <v>3673</v>
      </c>
      <c r="C1148" s="292" t="str">
        <f>HYPERLINK("[Codebook_HIS_2013_ext_v1601.xlsx]AI0603_X","AI0603")</f>
        <v>AI0603</v>
      </c>
      <c r="D1148" s="221" t="s">
        <v>1892</v>
      </c>
      <c r="E1148" s="222" t="s">
        <v>1662</v>
      </c>
      <c r="F1148" s="223" t="s">
        <v>323</v>
      </c>
      <c r="G1148" s="223"/>
      <c r="H1148" s="223"/>
      <c r="I1148" s="223"/>
      <c r="J1148" s="223"/>
      <c r="K1148" s="220" t="s">
        <v>120</v>
      </c>
      <c r="L1148" s="220" t="s">
        <v>120</v>
      </c>
    </row>
    <row r="1149" spans="1:12" ht="17.399999999999999" x14ac:dyDescent="0.3">
      <c r="A1149" s="222" t="s">
        <v>3752</v>
      </c>
      <c r="B1149" s="221" t="s">
        <v>3673</v>
      </c>
      <c r="C1149" s="292" t="str">
        <f>HYPERLINK("[Codebook_HIS_2013_ext_v1601.xlsx]AI0603_1_X","AI0603_1")</f>
        <v>AI0603_1</v>
      </c>
      <c r="D1149" s="221" t="s">
        <v>1893</v>
      </c>
      <c r="E1149" s="222" t="s">
        <v>1662</v>
      </c>
      <c r="F1149" s="223" t="s">
        <v>323</v>
      </c>
      <c r="G1149" s="223"/>
      <c r="H1149" s="223"/>
      <c r="I1149" s="223"/>
      <c r="J1149" s="223"/>
      <c r="K1149" s="220" t="s">
        <v>120</v>
      </c>
      <c r="L1149" s="220" t="s">
        <v>120</v>
      </c>
    </row>
    <row r="1150" spans="1:12" ht="17.399999999999999" x14ac:dyDescent="0.3">
      <c r="A1150" s="222" t="s">
        <v>3752</v>
      </c>
      <c r="B1150" s="221" t="s">
        <v>3673</v>
      </c>
      <c r="C1150" s="292" t="str">
        <f>HYPERLINK("[Codebook_HIS_2013_ext_v1601.xlsx]AI0604_X","AI0604")</f>
        <v>AI0604</v>
      </c>
      <c r="D1150" s="221" t="s">
        <v>1894</v>
      </c>
      <c r="E1150" s="222" t="s">
        <v>1663</v>
      </c>
      <c r="F1150" s="223" t="s">
        <v>323</v>
      </c>
      <c r="G1150" s="223"/>
      <c r="H1150" s="223"/>
      <c r="I1150" s="223"/>
      <c r="J1150" s="223"/>
      <c r="K1150" s="220" t="s">
        <v>120</v>
      </c>
      <c r="L1150" s="220" t="s">
        <v>120</v>
      </c>
    </row>
    <row r="1151" spans="1:12" ht="17.399999999999999" x14ac:dyDescent="0.3">
      <c r="A1151" s="222" t="s">
        <v>3752</v>
      </c>
      <c r="B1151" s="221" t="s">
        <v>3673</v>
      </c>
      <c r="C1151" s="292" t="str">
        <f>HYPERLINK("[Codebook_HIS_2013_ext_v1601.xlsx]AI0604_1_X","AI0604_1")</f>
        <v>AI0604_1</v>
      </c>
      <c r="D1151" s="221" t="s">
        <v>1895</v>
      </c>
      <c r="E1151" s="222" t="s">
        <v>1663</v>
      </c>
      <c r="F1151" s="223" t="s">
        <v>323</v>
      </c>
      <c r="G1151" s="223"/>
      <c r="H1151" s="223"/>
      <c r="I1151" s="223"/>
      <c r="J1151" s="223"/>
      <c r="K1151" s="220" t="s">
        <v>120</v>
      </c>
      <c r="L1151" s="220" t="s">
        <v>120</v>
      </c>
    </row>
    <row r="1152" spans="1:12" ht="17.399999999999999" x14ac:dyDescent="0.3">
      <c r="A1152" s="222" t="s">
        <v>3752</v>
      </c>
      <c r="B1152" s="221" t="s">
        <v>3673</v>
      </c>
      <c r="C1152" s="292" t="str">
        <f>HYPERLINK("[Codebook_HIS_2013_ext_v1601.xlsx]AI0605_X","AI0605")</f>
        <v>AI0605</v>
      </c>
      <c r="D1152" s="221" t="s">
        <v>1896</v>
      </c>
      <c r="E1152" s="222" t="s">
        <v>1664</v>
      </c>
      <c r="F1152" s="223" t="s">
        <v>323</v>
      </c>
      <c r="G1152" s="223"/>
      <c r="H1152" s="223"/>
      <c r="I1152" s="223"/>
      <c r="J1152" s="223"/>
      <c r="K1152" s="220" t="s">
        <v>120</v>
      </c>
      <c r="L1152" s="220" t="s">
        <v>120</v>
      </c>
    </row>
    <row r="1153" spans="1:12" ht="17.399999999999999" x14ac:dyDescent="0.3">
      <c r="A1153" s="222" t="s">
        <v>3752</v>
      </c>
      <c r="B1153" s="221" t="s">
        <v>3673</v>
      </c>
      <c r="C1153" s="292" t="str">
        <f>HYPERLINK("[Codebook_HIS_2013_ext_v1601.xlsx]AI0605_1_X","AI0605_1")</f>
        <v>AI0605_1</v>
      </c>
      <c r="D1153" s="221" t="s">
        <v>1897</v>
      </c>
      <c r="E1153" s="222" t="s">
        <v>1664</v>
      </c>
      <c r="F1153" s="223" t="s">
        <v>323</v>
      </c>
      <c r="G1153" s="223"/>
      <c r="H1153" s="223"/>
      <c r="I1153" s="223"/>
      <c r="J1153" s="223"/>
      <c r="K1153" s="220" t="s">
        <v>120</v>
      </c>
      <c r="L1153" s="220" t="s">
        <v>120</v>
      </c>
    </row>
    <row r="1154" spans="1:12" ht="17.399999999999999" x14ac:dyDescent="0.3">
      <c r="A1154" s="222" t="s">
        <v>3752</v>
      </c>
      <c r="B1154" s="221" t="s">
        <v>3673</v>
      </c>
      <c r="C1154" s="292" t="str">
        <f>HYPERLINK("[Codebook_HIS_2013_ext_v1601.xlsx]AI0606_X","AI0606")</f>
        <v>AI0606</v>
      </c>
      <c r="D1154" s="221" t="s">
        <v>1898</v>
      </c>
      <c r="E1154" s="222" t="s">
        <v>1665</v>
      </c>
      <c r="F1154" s="223" t="s">
        <v>323</v>
      </c>
      <c r="G1154" s="223"/>
      <c r="H1154" s="223"/>
      <c r="I1154" s="223"/>
      <c r="J1154" s="223"/>
      <c r="K1154" s="220" t="s">
        <v>120</v>
      </c>
      <c r="L1154" s="220" t="s">
        <v>120</v>
      </c>
    </row>
    <row r="1155" spans="1:12" ht="17.399999999999999" x14ac:dyDescent="0.3">
      <c r="A1155" s="222" t="s">
        <v>3752</v>
      </c>
      <c r="B1155" s="221" t="s">
        <v>3673</v>
      </c>
      <c r="C1155" s="292" t="str">
        <f>HYPERLINK("[Codebook_HIS_2013_ext_v1601.xlsx]AI0606_1_X","AI0606_1")</f>
        <v>AI0606_1</v>
      </c>
      <c r="D1155" s="221" t="s">
        <v>1899</v>
      </c>
      <c r="E1155" s="222" t="s">
        <v>1665</v>
      </c>
      <c r="F1155" s="223" t="s">
        <v>323</v>
      </c>
      <c r="G1155" s="223"/>
      <c r="H1155" s="223"/>
      <c r="I1155" s="223"/>
      <c r="J1155" s="223"/>
      <c r="K1155" s="220" t="s">
        <v>120</v>
      </c>
      <c r="L1155" s="220" t="s">
        <v>120</v>
      </c>
    </row>
    <row r="1156" spans="1:12" ht="17.399999999999999" x14ac:dyDescent="0.3">
      <c r="A1156" s="222" t="s">
        <v>3752</v>
      </c>
      <c r="B1156" s="221" t="s">
        <v>3673</v>
      </c>
      <c r="C1156" s="292" t="str">
        <f>HYPERLINK("[Codebook_HIS_2013_ext_v1601.xlsx]AI0607_X","AI0607")</f>
        <v>AI0607</v>
      </c>
      <c r="D1156" s="221" t="s">
        <v>1900</v>
      </c>
      <c r="E1156" s="222" t="s">
        <v>1666</v>
      </c>
      <c r="F1156" s="223" t="s">
        <v>323</v>
      </c>
      <c r="G1156" s="223"/>
      <c r="H1156" s="223"/>
      <c r="I1156" s="223"/>
      <c r="J1156" s="223"/>
      <c r="K1156" s="220" t="s">
        <v>120</v>
      </c>
      <c r="L1156" s="220" t="s">
        <v>120</v>
      </c>
    </row>
    <row r="1157" spans="1:12" ht="17.399999999999999" x14ac:dyDescent="0.3">
      <c r="A1157" s="222" t="s">
        <v>3752</v>
      </c>
      <c r="B1157" s="221" t="s">
        <v>3673</v>
      </c>
      <c r="C1157" s="292" t="str">
        <f>HYPERLINK("[Codebook_HIS_2013_ext_v1601.xlsx]AI0607_1_X","AI0607_1")</f>
        <v>AI0607_1</v>
      </c>
      <c r="D1157" s="221" t="s">
        <v>1901</v>
      </c>
      <c r="E1157" s="222" t="s">
        <v>1666</v>
      </c>
      <c r="F1157" s="223" t="s">
        <v>323</v>
      </c>
      <c r="G1157" s="223"/>
      <c r="H1157" s="223"/>
      <c r="I1157" s="223"/>
      <c r="J1157" s="223"/>
      <c r="K1157" s="220" t="s">
        <v>120</v>
      </c>
      <c r="L1157" s="220" t="s">
        <v>120</v>
      </c>
    </row>
    <row r="1158" spans="1:12" ht="17.399999999999999" x14ac:dyDescent="0.3">
      <c r="A1158" s="225" t="s">
        <v>3752</v>
      </c>
      <c r="B1158" s="227" t="s">
        <v>3674</v>
      </c>
      <c r="C1158" s="293" t="str">
        <f>HYPERLINK("[Codebook_HIS_2013_ext_v1601.xlsx]VI01_X","VI01")</f>
        <v>VI01</v>
      </c>
      <c r="D1158" s="210" t="s">
        <v>2010</v>
      </c>
      <c r="E1158" s="225" t="s">
        <v>1586</v>
      </c>
      <c r="F1158" s="226" t="s">
        <v>323</v>
      </c>
      <c r="G1158" s="226"/>
      <c r="H1158" s="226"/>
      <c r="I1158" s="226"/>
      <c r="J1158" s="226" t="s">
        <v>120</v>
      </c>
      <c r="K1158" s="226" t="s">
        <v>120</v>
      </c>
      <c r="L1158" s="226" t="s">
        <v>120</v>
      </c>
    </row>
    <row r="1159" spans="1:12" ht="17.399999999999999" x14ac:dyDescent="0.3">
      <c r="A1159" s="225" t="s">
        <v>3752</v>
      </c>
      <c r="B1159" s="227" t="s">
        <v>3674</v>
      </c>
      <c r="C1159" s="293" t="str">
        <f>HYPERLINK("[Codebook_HIS_2013_ext_v1601.xlsx]VI01_1_X","VI01_1")</f>
        <v>VI01_1</v>
      </c>
      <c r="D1159" s="210" t="s">
        <v>2010</v>
      </c>
      <c r="E1159" s="225" t="s">
        <v>1586</v>
      </c>
      <c r="F1159" s="226" t="s">
        <v>323</v>
      </c>
      <c r="G1159" s="226"/>
      <c r="H1159" s="226"/>
      <c r="I1159" s="226"/>
      <c r="J1159" s="226" t="s">
        <v>120</v>
      </c>
      <c r="K1159" s="226" t="s">
        <v>120</v>
      </c>
      <c r="L1159" s="226" t="s">
        <v>120</v>
      </c>
    </row>
    <row r="1160" spans="1:12" ht="17.399999999999999" x14ac:dyDescent="0.3">
      <c r="A1160" s="225" t="s">
        <v>3752</v>
      </c>
      <c r="B1160" s="227" t="s">
        <v>3674</v>
      </c>
      <c r="C1160" s="293" t="str">
        <f>HYPERLINK("[Codebook_HIS_2013_ext_v1601.xlsx]VI0201_X","VI0201")</f>
        <v>VI0201</v>
      </c>
      <c r="D1160" s="210" t="s">
        <v>2011</v>
      </c>
      <c r="E1160" s="225" t="s">
        <v>1587</v>
      </c>
      <c r="F1160" s="226" t="s">
        <v>323</v>
      </c>
      <c r="G1160" s="226"/>
      <c r="H1160" s="226"/>
      <c r="I1160" s="226"/>
      <c r="J1160" s="226"/>
      <c r="K1160" s="226" t="s">
        <v>120</v>
      </c>
      <c r="L1160" s="226" t="s">
        <v>120</v>
      </c>
    </row>
    <row r="1161" spans="1:12" ht="17.399999999999999" x14ac:dyDescent="0.3">
      <c r="A1161" s="225" t="s">
        <v>3752</v>
      </c>
      <c r="B1161" s="227" t="s">
        <v>3674</v>
      </c>
      <c r="C1161" s="293" t="str">
        <f>HYPERLINK("[Codebook_HIS_2013_ext_v1601.xlsx]VI0202_X","VI0202")</f>
        <v>VI0202</v>
      </c>
      <c r="D1161" s="210" t="s">
        <v>2012</v>
      </c>
      <c r="E1161" s="225" t="s">
        <v>1588</v>
      </c>
      <c r="F1161" s="226" t="s">
        <v>323</v>
      </c>
      <c r="G1161" s="226"/>
      <c r="H1161" s="226"/>
      <c r="I1161" s="226"/>
      <c r="J1161" s="226"/>
      <c r="K1161" s="226" t="s">
        <v>120</v>
      </c>
      <c r="L1161" s="226" t="s">
        <v>120</v>
      </c>
    </row>
    <row r="1162" spans="1:12" ht="17.399999999999999" x14ac:dyDescent="0.3">
      <c r="A1162" s="225" t="s">
        <v>3752</v>
      </c>
      <c r="B1162" s="227" t="s">
        <v>3674</v>
      </c>
      <c r="C1162" s="293" t="str">
        <f>HYPERLINK("[Codebook_HIS_2013_ext_v1601.xlsx]VI0203_X","VI0203")</f>
        <v>VI0203</v>
      </c>
      <c r="D1162" s="227" t="s">
        <v>2013</v>
      </c>
      <c r="E1162" s="225" t="s">
        <v>1589</v>
      </c>
      <c r="F1162" s="226" t="s">
        <v>323</v>
      </c>
      <c r="G1162" s="226"/>
      <c r="H1162" s="226"/>
      <c r="I1162" s="226"/>
      <c r="J1162" s="226"/>
      <c r="K1162" s="226" t="s">
        <v>120</v>
      </c>
      <c r="L1162" s="226" t="s">
        <v>120</v>
      </c>
    </row>
    <row r="1163" spans="1:12" ht="17.399999999999999" x14ac:dyDescent="0.3">
      <c r="A1163" s="225" t="s">
        <v>3752</v>
      </c>
      <c r="B1163" s="227" t="s">
        <v>3674</v>
      </c>
      <c r="C1163" s="293" t="str">
        <f>HYPERLINK("[Codebook_HIS_2013_ext_v1601.xlsx]VI0204_X","VI0204")</f>
        <v>VI0204</v>
      </c>
      <c r="D1163" s="227" t="s">
        <v>2014</v>
      </c>
      <c r="E1163" s="225" t="s">
        <v>1590</v>
      </c>
      <c r="F1163" s="226" t="s">
        <v>323</v>
      </c>
      <c r="G1163" s="226"/>
      <c r="H1163" s="226"/>
      <c r="I1163" s="226"/>
      <c r="J1163" s="226"/>
      <c r="K1163" s="226" t="s">
        <v>120</v>
      </c>
      <c r="L1163" s="226" t="s">
        <v>120</v>
      </c>
    </row>
    <row r="1164" spans="1:12" ht="17.399999999999999" x14ac:dyDescent="0.3">
      <c r="A1164" s="225" t="s">
        <v>3752</v>
      </c>
      <c r="B1164" s="227" t="s">
        <v>3674</v>
      </c>
      <c r="C1164" s="293" t="str">
        <f>HYPERLINK("[Codebook_HIS_2013_ext_v1601.xlsx]VI0205_X","VI0205")</f>
        <v>VI0205</v>
      </c>
      <c r="D1164" s="227" t="s">
        <v>2015</v>
      </c>
      <c r="E1164" s="225" t="s">
        <v>1591</v>
      </c>
      <c r="F1164" s="226" t="s">
        <v>323</v>
      </c>
      <c r="G1164" s="226"/>
      <c r="H1164" s="226"/>
      <c r="I1164" s="226"/>
      <c r="J1164" s="226"/>
      <c r="K1164" s="226" t="s">
        <v>120</v>
      </c>
      <c r="L1164" s="226" t="s">
        <v>120</v>
      </c>
    </row>
    <row r="1165" spans="1:12" ht="17.399999999999999" x14ac:dyDescent="0.3">
      <c r="A1165" s="225" t="s">
        <v>3752</v>
      </c>
      <c r="B1165" s="227" t="s">
        <v>3674</v>
      </c>
      <c r="C1165" s="293" t="str">
        <f>HYPERLINK("[Codebook_HIS_2013_ext_v1601.xlsx]VI0206_X","VI0206")</f>
        <v>VI0206</v>
      </c>
      <c r="D1165" s="227" t="s">
        <v>2016</v>
      </c>
      <c r="E1165" s="225" t="s">
        <v>1592</v>
      </c>
      <c r="F1165" s="226" t="s">
        <v>323</v>
      </c>
      <c r="G1165" s="226"/>
      <c r="H1165" s="226"/>
      <c r="I1165" s="226"/>
      <c r="J1165" s="226"/>
      <c r="K1165" s="226" t="s">
        <v>120</v>
      </c>
      <c r="L1165" s="226" t="s">
        <v>120</v>
      </c>
    </row>
    <row r="1166" spans="1:12" ht="17.399999999999999" x14ac:dyDescent="0.3">
      <c r="A1166" s="225" t="s">
        <v>3752</v>
      </c>
      <c r="B1166" s="227" t="s">
        <v>3674</v>
      </c>
      <c r="C1166" s="293" t="str">
        <f>HYPERLINK("[Codebook_HIS_2013_ext_v1601.xlsx]VI0207_X","VI0207")</f>
        <v>VI0207</v>
      </c>
      <c r="D1166" s="227" t="s">
        <v>2017</v>
      </c>
      <c r="E1166" s="225" t="s">
        <v>1593</v>
      </c>
      <c r="F1166" s="226" t="s">
        <v>323</v>
      </c>
      <c r="G1166" s="226"/>
      <c r="H1166" s="226"/>
      <c r="I1166" s="226"/>
      <c r="J1166" s="226"/>
      <c r="K1166" s="226" t="s">
        <v>120</v>
      </c>
      <c r="L1166" s="226" t="s">
        <v>120</v>
      </c>
    </row>
    <row r="1167" spans="1:12" ht="17.399999999999999" x14ac:dyDescent="0.3">
      <c r="A1167" s="225" t="s">
        <v>3752</v>
      </c>
      <c r="B1167" s="227" t="s">
        <v>3674</v>
      </c>
      <c r="C1167" s="293" t="str">
        <f>HYPERLINK("[Codebook_HIS_2013_ext_v1601.xlsx]VI0208_X","VI0208")</f>
        <v>VI0208</v>
      </c>
      <c r="D1167" s="227" t="s">
        <v>2018</v>
      </c>
      <c r="E1167" s="225" t="s">
        <v>1594</v>
      </c>
      <c r="F1167" s="226" t="s">
        <v>323</v>
      </c>
      <c r="G1167" s="226"/>
      <c r="H1167" s="226"/>
      <c r="I1167" s="226"/>
      <c r="J1167" s="226"/>
      <c r="K1167" s="226" t="s">
        <v>120</v>
      </c>
      <c r="L1167" s="226" t="s">
        <v>120</v>
      </c>
    </row>
    <row r="1168" spans="1:12" ht="17.399999999999999" x14ac:dyDescent="0.3">
      <c r="A1168" s="225" t="s">
        <v>3752</v>
      </c>
      <c r="B1168" s="227" t="s">
        <v>3674</v>
      </c>
      <c r="C1168" s="293" t="str">
        <f>HYPERLINK("[Codebook_HIS_2013_ext_v1601.xlsx]VI0211_X","VI0211")</f>
        <v>VI0211</v>
      </c>
      <c r="D1168" s="227" t="s">
        <v>2019</v>
      </c>
      <c r="E1168" s="225" t="s">
        <v>1595</v>
      </c>
      <c r="F1168" s="226" t="s">
        <v>323</v>
      </c>
      <c r="G1168" s="226"/>
      <c r="H1168" s="226"/>
      <c r="I1168" s="226"/>
      <c r="J1168" s="226"/>
      <c r="K1168" s="226" t="s">
        <v>120</v>
      </c>
      <c r="L1168" s="226" t="s">
        <v>120</v>
      </c>
    </row>
    <row r="1169" spans="1:12" ht="17.399999999999999" x14ac:dyDescent="0.3">
      <c r="A1169" s="225" t="s">
        <v>3752</v>
      </c>
      <c r="B1169" s="227" t="s">
        <v>3674</v>
      </c>
      <c r="C1169" s="293" t="str">
        <f>HYPERLINK("[Codebook_HIS_2013_ext_v1601.xlsx]VI0212_X","VI0212")</f>
        <v>VI0212</v>
      </c>
      <c r="D1169" s="227" t="s">
        <v>2020</v>
      </c>
      <c r="E1169" s="225" t="s">
        <v>1596</v>
      </c>
      <c r="F1169" s="226" t="s">
        <v>323</v>
      </c>
      <c r="G1169" s="226"/>
      <c r="H1169" s="226"/>
      <c r="I1169" s="226"/>
      <c r="J1169" s="226"/>
      <c r="K1169" s="226" t="s">
        <v>120</v>
      </c>
      <c r="L1169" s="226" t="s">
        <v>120</v>
      </c>
    </row>
    <row r="1170" spans="1:12" ht="17.399999999999999" x14ac:dyDescent="0.3">
      <c r="A1170" s="225" t="s">
        <v>3752</v>
      </c>
      <c r="B1170" s="227" t="s">
        <v>3674</v>
      </c>
      <c r="C1170" s="293" t="str">
        <f>HYPERLINK("[Codebook_HIS_2013_ext_v1601.xlsx]VI0213_X","VI0213")</f>
        <v>VI0213</v>
      </c>
      <c r="D1170" s="227" t="s">
        <v>2021</v>
      </c>
      <c r="E1170" s="225" t="s">
        <v>1597</v>
      </c>
      <c r="F1170" s="226" t="s">
        <v>323</v>
      </c>
      <c r="G1170" s="226"/>
      <c r="H1170" s="226"/>
      <c r="I1170" s="226"/>
      <c r="J1170" s="226"/>
      <c r="K1170" s="226" t="s">
        <v>120</v>
      </c>
      <c r="L1170" s="226" t="s">
        <v>120</v>
      </c>
    </row>
    <row r="1171" spans="1:12" ht="17.399999999999999" x14ac:dyDescent="0.3">
      <c r="A1171" s="225" t="s">
        <v>3752</v>
      </c>
      <c r="B1171" s="227" t="s">
        <v>3674</v>
      </c>
      <c r="C1171" s="293" t="str">
        <f>HYPERLINK("[Codebook_HIS_2013_ext_v1601.xlsx]VI0214_X","VI0214")</f>
        <v>VI0214</v>
      </c>
      <c r="D1171" s="227" t="s">
        <v>2022</v>
      </c>
      <c r="E1171" s="225" t="s">
        <v>1598</v>
      </c>
      <c r="F1171" s="226" t="s">
        <v>323</v>
      </c>
      <c r="G1171" s="226"/>
      <c r="H1171" s="226"/>
      <c r="I1171" s="226"/>
      <c r="J1171" s="226"/>
      <c r="K1171" s="226" t="s">
        <v>120</v>
      </c>
      <c r="L1171" s="226" t="s">
        <v>120</v>
      </c>
    </row>
    <row r="1172" spans="1:12" ht="17.399999999999999" x14ac:dyDescent="0.3">
      <c r="A1172" s="225" t="s">
        <v>3752</v>
      </c>
      <c r="B1172" s="227" t="s">
        <v>3674</v>
      </c>
      <c r="C1172" s="293" t="str">
        <f>HYPERLINK("[Codebook_HIS_2013_ext_v1601.xlsx]VI02_1_X","VI02_1")</f>
        <v>VI02_1</v>
      </c>
      <c r="D1172" s="210" t="s">
        <v>2011</v>
      </c>
      <c r="E1172" s="225" t="s">
        <v>1587</v>
      </c>
      <c r="F1172" s="226" t="s">
        <v>323</v>
      </c>
      <c r="G1172" s="226"/>
      <c r="H1172" s="226"/>
      <c r="I1172" s="226"/>
      <c r="J1172" s="226"/>
      <c r="K1172" s="226" t="s">
        <v>120</v>
      </c>
      <c r="L1172" s="226" t="s">
        <v>120</v>
      </c>
    </row>
    <row r="1173" spans="1:12" ht="17.399999999999999" x14ac:dyDescent="0.3">
      <c r="A1173" s="225" t="s">
        <v>3752</v>
      </c>
      <c r="B1173" s="227" t="s">
        <v>3674</v>
      </c>
      <c r="C1173" s="293" t="str">
        <f>HYPERLINK("[Codebook_HIS_2013_ext_v1601.xlsx]VI02_2_X","VI02_2")</f>
        <v>VI02_2</v>
      </c>
      <c r="D1173" s="210" t="s">
        <v>2023</v>
      </c>
      <c r="E1173" s="225" t="s">
        <v>1600</v>
      </c>
      <c r="F1173" s="226" t="s">
        <v>323</v>
      </c>
      <c r="G1173" s="226"/>
      <c r="H1173" s="226"/>
      <c r="I1173" s="226"/>
      <c r="J1173" s="226"/>
      <c r="K1173" s="226" t="s">
        <v>120</v>
      </c>
      <c r="L1173" s="226" t="s">
        <v>120</v>
      </c>
    </row>
    <row r="1174" spans="1:12" ht="17.399999999999999" x14ac:dyDescent="0.3">
      <c r="A1174" s="225" t="s">
        <v>3752</v>
      </c>
      <c r="B1174" s="227" t="s">
        <v>3674</v>
      </c>
      <c r="C1174" s="293" t="str">
        <f>HYPERLINK("[Codebook_HIS_2013_ext_v1601.xlsx]VI02_3_X","VI02_3")</f>
        <v>VI02_3</v>
      </c>
      <c r="D1174" s="210" t="s">
        <v>2024</v>
      </c>
      <c r="E1174" s="225" t="s">
        <v>1599</v>
      </c>
      <c r="F1174" s="226" t="s">
        <v>323</v>
      </c>
      <c r="G1174" s="226"/>
      <c r="H1174" s="226"/>
      <c r="I1174" s="226"/>
      <c r="J1174" s="226"/>
      <c r="K1174" s="226" t="s">
        <v>120</v>
      </c>
      <c r="L1174" s="226" t="s">
        <v>120</v>
      </c>
    </row>
    <row r="1175" spans="1:12" ht="17.399999999999999" x14ac:dyDescent="0.3">
      <c r="A1175" s="225" t="s">
        <v>3752</v>
      </c>
      <c r="B1175" s="227" t="s">
        <v>3674</v>
      </c>
      <c r="C1175" s="293" t="str">
        <f>HYPERLINK("[Codebook_HIS_2013_ext_v1601.xlsx]VI02_3B_X","VI02_3B")</f>
        <v>VI02_3B</v>
      </c>
      <c r="D1175" s="210" t="s">
        <v>2025</v>
      </c>
      <c r="E1175" s="225" t="s">
        <v>1601</v>
      </c>
      <c r="F1175" s="226" t="s">
        <v>323</v>
      </c>
      <c r="G1175" s="226"/>
      <c r="H1175" s="226"/>
      <c r="I1175" s="226"/>
      <c r="J1175" s="226"/>
      <c r="K1175" s="226" t="s">
        <v>120</v>
      </c>
      <c r="L1175" s="226" t="s">
        <v>120</v>
      </c>
    </row>
    <row r="1176" spans="1:12" ht="17.399999999999999" x14ac:dyDescent="0.3">
      <c r="A1176" s="225" t="s">
        <v>3752</v>
      </c>
      <c r="B1176" s="227" t="s">
        <v>3674</v>
      </c>
      <c r="C1176" s="293" t="str">
        <f>HYPERLINK("[Codebook_HIS_2013_ext_v1601.xlsx]VI02_4_X","VI02_4")</f>
        <v>VI02_4</v>
      </c>
      <c r="D1176" s="210" t="s">
        <v>2026</v>
      </c>
      <c r="E1176" s="225" t="s">
        <v>1602</v>
      </c>
      <c r="F1176" s="226" t="s">
        <v>323</v>
      </c>
      <c r="G1176" s="226"/>
      <c r="H1176" s="226"/>
      <c r="I1176" s="226"/>
      <c r="J1176" s="226"/>
      <c r="K1176" s="226" t="s">
        <v>120</v>
      </c>
      <c r="L1176" s="226" t="s">
        <v>120</v>
      </c>
    </row>
    <row r="1177" spans="1:12" ht="17.399999999999999" x14ac:dyDescent="0.3">
      <c r="A1177" s="225" t="s">
        <v>3752</v>
      </c>
      <c r="B1177" s="227" t="s">
        <v>3674</v>
      </c>
      <c r="C1177" s="293" t="str">
        <f>HYPERLINK("[Codebook_HIS_2013_ext_v1601.xlsx]VI02_5_X","VI02_5")</f>
        <v>VI02_5</v>
      </c>
      <c r="D1177" s="210" t="s">
        <v>2019</v>
      </c>
      <c r="E1177" s="225" t="s">
        <v>1595</v>
      </c>
      <c r="F1177" s="226" t="s">
        <v>323</v>
      </c>
      <c r="G1177" s="226"/>
      <c r="H1177" s="226"/>
      <c r="I1177" s="226"/>
      <c r="J1177" s="226"/>
      <c r="K1177" s="226" t="s">
        <v>120</v>
      </c>
      <c r="L1177" s="226" t="s">
        <v>120</v>
      </c>
    </row>
    <row r="1178" spans="1:12" ht="17.399999999999999" x14ac:dyDescent="0.3">
      <c r="A1178" s="225" t="s">
        <v>3752</v>
      </c>
      <c r="B1178" s="227" t="s">
        <v>3674</v>
      </c>
      <c r="C1178" s="293" t="str">
        <f>HYPERLINK("[Codebook_HIS_2013_ext_v1601.xlsx]VI02_6_X","VI02_6")</f>
        <v>VI02_6</v>
      </c>
      <c r="D1178" s="210" t="s">
        <v>2020</v>
      </c>
      <c r="E1178" s="225" t="s">
        <v>1596</v>
      </c>
      <c r="F1178" s="226" t="s">
        <v>323</v>
      </c>
      <c r="G1178" s="226"/>
      <c r="H1178" s="226"/>
      <c r="I1178" s="226"/>
      <c r="J1178" s="226"/>
      <c r="K1178" s="226" t="s">
        <v>120</v>
      </c>
      <c r="L1178" s="226" t="s">
        <v>120</v>
      </c>
    </row>
    <row r="1179" spans="1:12" ht="17.399999999999999" x14ac:dyDescent="0.3">
      <c r="A1179" s="225" t="s">
        <v>3752</v>
      </c>
      <c r="B1179" s="227" t="s">
        <v>3674</v>
      </c>
      <c r="C1179" s="293" t="str">
        <f>HYPERLINK("[Codebook_HIS_2013_ext_v1601.xlsx]VI02_7_X","VI02_7")</f>
        <v>VI02_7</v>
      </c>
      <c r="D1179" s="210" t="s">
        <v>2021</v>
      </c>
      <c r="E1179" s="225" t="s">
        <v>1597</v>
      </c>
      <c r="F1179" s="226" t="s">
        <v>323</v>
      </c>
      <c r="G1179" s="226"/>
      <c r="H1179" s="226"/>
      <c r="I1179" s="226"/>
      <c r="J1179" s="226"/>
      <c r="K1179" s="226" t="s">
        <v>120</v>
      </c>
      <c r="L1179" s="226" t="s">
        <v>120</v>
      </c>
    </row>
    <row r="1180" spans="1:12" ht="17.399999999999999" x14ac:dyDescent="0.3">
      <c r="A1180" s="225" t="s">
        <v>3752</v>
      </c>
      <c r="B1180" s="227" t="s">
        <v>3674</v>
      </c>
      <c r="C1180" s="293" t="str">
        <f>HYPERLINK("[Codebook_HIS_2013_ext_v1601.xlsx]VI02_8_X","VI02_8")</f>
        <v>VI02_8</v>
      </c>
      <c r="D1180" s="210" t="s">
        <v>2022</v>
      </c>
      <c r="E1180" s="225" t="s">
        <v>1598</v>
      </c>
      <c r="F1180" s="226" t="s">
        <v>323</v>
      </c>
      <c r="G1180" s="226"/>
      <c r="H1180" s="226"/>
      <c r="I1180" s="226"/>
      <c r="J1180" s="226"/>
      <c r="K1180" s="226" t="s">
        <v>120</v>
      </c>
      <c r="L1180" s="226" t="s">
        <v>120</v>
      </c>
    </row>
    <row r="1181" spans="1:12" ht="17.399999999999999" x14ac:dyDescent="0.3">
      <c r="A1181" s="225" t="s">
        <v>3752</v>
      </c>
      <c r="B1181" s="227" t="s">
        <v>3674</v>
      </c>
      <c r="C1181" s="293" t="str">
        <f>HYPERLINK("[Codebook_HIS_2013_ext_v1601.xlsx]VI0301_X","VI0301")</f>
        <v>VI0301</v>
      </c>
      <c r="D1181" s="227" t="s">
        <v>2027</v>
      </c>
      <c r="E1181" s="225" t="s">
        <v>1605</v>
      </c>
      <c r="F1181" s="226" t="s">
        <v>323</v>
      </c>
      <c r="G1181" s="226"/>
      <c r="H1181" s="226"/>
      <c r="I1181" s="226"/>
      <c r="J1181" s="226"/>
      <c r="K1181" s="226" t="s">
        <v>120</v>
      </c>
      <c r="L1181" s="226" t="s">
        <v>120</v>
      </c>
    </row>
    <row r="1182" spans="1:12" ht="17.399999999999999" x14ac:dyDescent="0.3">
      <c r="A1182" s="225" t="s">
        <v>3752</v>
      </c>
      <c r="B1182" s="227" t="s">
        <v>3674</v>
      </c>
      <c r="C1182" s="293" t="str">
        <f>HYPERLINK("[Codebook_HIS_2013_ext_v1601.xlsx]VI0301_1_X","VI0301_1")</f>
        <v>VI0301_1</v>
      </c>
      <c r="D1182" s="227" t="s">
        <v>2027</v>
      </c>
      <c r="E1182" s="225" t="s">
        <v>1605</v>
      </c>
      <c r="F1182" s="226" t="s">
        <v>323</v>
      </c>
      <c r="G1182" s="226"/>
      <c r="H1182" s="226"/>
      <c r="I1182" s="226"/>
      <c r="J1182" s="226"/>
      <c r="K1182" s="226" t="s">
        <v>120</v>
      </c>
      <c r="L1182" s="226" t="s">
        <v>120</v>
      </c>
    </row>
    <row r="1183" spans="1:12" ht="17.399999999999999" x14ac:dyDescent="0.3">
      <c r="A1183" s="225" t="s">
        <v>3752</v>
      </c>
      <c r="B1183" s="227" t="s">
        <v>3674</v>
      </c>
      <c r="C1183" s="293" t="str">
        <f>HYPERLINK("[Codebook_HIS_2013_ext_v1601.xlsx]VI0302_X","VI0302")</f>
        <v>VI0302</v>
      </c>
      <c r="D1183" s="227" t="s">
        <v>2028</v>
      </c>
      <c r="E1183" s="225" t="s">
        <v>1606</v>
      </c>
      <c r="F1183" s="226" t="s">
        <v>323</v>
      </c>
      <c r="G1183" s="226"/>
      <c r="H1183" s="226"/>
      <c r="I1183" s="226"/>
      <c r="J1183" s="226"/>
      <c r="K1183" s="226" t="s">
        <v>120</v>
      </c>
      <c r="L1183" s="226" t="s">
        <v>120</v>
      </c>
    </row>
    <row r="1184" spans="1:12" ht="17.399999999999999" x14ac:dyDescent="0.3">
      <c r="A1184" s="225" t="s">
        <v>3752</v>
      </c>
      <c r="B1184" s="227" t="s">
        <v>3674</v>
      </c>
      <c r="C1184" s="293" t="str">
        <f>HYPERLINK("[Codebook_HIS_2013_ext_v1601.xlsx]VI0302_1_X","VI0302_1")</f>
        <v>VI0302_1</v>
      </c>
      <c r="D1184" s="227" t="s">
        <v>2028</v>
      </c>
      <c r="E1184" s="225" t="s">
        <v>1606</v>
      </c>
      <c r="F1184" s="226" t="s">
        <v>323</v>
      </c>
      <c r="G1184" s="226"/>
      <c r="H1184" s="226"/>
      <c r="I1184" s="226"/>
      <c r="J1184" s="226"/>
      <c r="K1184" s="226" t="s">
        <v>120</v>
      </c>
      <c r="L1184" s="226" t="s">
        <v>120</v>
      </c>
    </row>
    <row r="1185" spans="1:12" ht="17.399999999999999" x14ac:dyDescent="0.3">
      <c r="A1185" s="225" t="s">
        <v>3752</v>
      </c>
      <c r="B1185" s="227" t="s">
        <v>3674</v>
      </c>
      <c r="C1185" s="293" t="str">
        <f>HYPERLINK("[Codebook_HIS_2013_ext_v1601.xlsx]VI0303_X","VI0303")</f>
        <v>VI0303</v>
      </c>
      <c r="D1185" s="227" t="s">
        <v>2029</v>
      </c>
      <c r="E1185" s="225" t="s">
        <v>1607</v>
      </c>
      <c r="F1185" s="226" t="s">
        <v>323</v>
      </c>
      <c r="G1185" s="226"/>
      <c r="H1185" s="226"/>
      <c r="I1185" s="226"/>
      <c r="J1185" s="226"/>
      <c r="K1185" s="226" t="s">
        <v>120</v>
      </c>
      <c r="L1185" s="226" t="s">
        <v>120</v>
      </c>
    </row>
    <row r="1186" spans="1:12" ht="17.399999999999999" x14ac:dyDescent="0.3">
      <c r="A1186" s="225" t="s">
        <v>3752</v>
      </c>
      <c r="B1186" s="227" t="s">
        <v>3674</v>
      </c>
      <c r="C1186" s="293" t="str">
        <f>HYPERLINK("[Codebook_HIS_2013_ext_v1601.xlsx]VI0303_1_X","VI0303_1")</f>
        <v>VI0303_1</v>
      </c>
      <c r="D1186" s="227" t="s">
        <v>2029</v>
      </c>
      <c r="E1186" s="225" t="s">
        <v>1607</v>
      </c>
      <c r="F1186" s="226" t="s">
        <v>323</v>
      </c>
      <c r="G1186" s="226"/>
      <c r="H1186" s="226"/>
      <c r="I1186" s="226"/>
      <c r="J1186" s="226"/>
      <c r="K1186" s="226" t="s">
        <v>120</v>
      </c>
      <c r="L1186" s="226" t="s">
        <v>120</v>
      </c>
    </row>
    <row r="1187" spans="1:12" ht="17.399999999999999" x14ac:dyDescent="0.3">
      <c r="A1187" s="225" t="s">
        <v>3752</v>
      </c>
      <c r="B1187" s="227" t="s">
        <v>3674</v>
      </c>
      <c r="C1187" s="293" t="str">
        <f>HYPERLINK("[Codebook_HIS_2013_ext_v1601.xlsx]VI0304_X","VI0304")</f>
        <v>VI0304</v>
      </c>
      <c r="D1187" s="227" t="s">
        <v>2030</v>
      </c>
      <c r="E1187" s="225" t="s">
        <v>1608</v>
      </c>
      <c r="F1187" s="226" t="s">
        <v>323</v>
      </c>
      <c r="G1187" s="226"/>
      <c r="H1187" s="226"/>
      <c r="I1187" s="226"/>
      <c r="J1187" s="226"/>
      <c r="K1187" s="226" t="s">
        <v>120</v>
      </c>
      <c r="L1187" s="226" t="s">
        <v>120</v>
      </c>
    </row>
    <row r="1188" spans="1:12" ht="17.399999999999999" x14ac:dyDescent="0.3">
      <c r="A1188" s="225" t="s">
        <v>3752</v>
      </c>
      <c r="B1188" s="227" t="s">
        <v>3674</v>
      </c>
      <c r="C1188" s="293" t="str">
        <f>HYPERLINK("[Codebook_HIS_2013_ext_v1601.xlsx]VI0304_1_X","VI0304_1")</f>
        <v>VI0304_1</v>
      </c>
      <c r="D1188" s="227" t="s">
        <v>2030</v>
      </c>
      <c r="E1188" s="225" t="s">
        <v>1608</v>
      </c>
      <c r="F1188" s="226" t="s">
        <v>323</v>
      </c>
      <c r="G1188" s="226"/>
      <c r="H1188" s="226"/>
      <c r="I1188" s="226"/>
      <c r="J1188" s="226"/>
      <c r="K1188" s="226" t="s">
        <v>120</v>
      </c>
      <c r="L1188" s="226" t="s">
        <v>120</v>
      </c>
    </row>
    <row r="1189" spans="1:12" ht="17.399999999999999" x14ac:dyDescent="0.3">
      <c r="A1189" s="225" t="s">
        <v>3752</v>
      </c>
      <c r="B1189" s="227" t="s">
        <v>3674</v>
      </c>
      <c r="C1189" s="293" t="str">
        <f>HYPERLINK("[Codebook_HIS_2013_ext_v1601.xlsx]VI0305_X","VI0305")</f>
        <v>VI0305</v>
      </c>
      <c r="D1189" s="227" t="s">
        <v>2031</v>
      </c>
      <c r="E1189" s="225" t="s">
        <v>1609</v>
      </c>
      <c r="F1189" s="226" t="s">
        <v>323</v>
      </c>
      <c r="G1189" s="226"/>
      <c r="H1189" s="226"/>
      <c r="I1189" s="226"/>
      <c r="J1189" s="226"/>
      <c r="K1189" s="226" t="s">
        <v>120</v>
      </c>
      <c r="L1189" s="226" t="s">
        <v>120</v>
      </c>
    </row>
    <row r="1190" spans="1:12" ht="17.399999999999999" x14ac:dyDescent="0.3">
      <c r="A1190" s="225" t="s">
        <v>3752</v>
      </c>
      <c r="B1190" s="227" t="s">
        <v>3674</v>
      </c>
      <c r="C1190" s="293" t="str">
        <f>HYPERLINK("[Codebook_HIS_2013_ext_v1601.xlsx]VI0305_1_X","VI0305_1")</f>
        <v>VI0305_1</v>
      </c>
      <c r="D1190" s="227" t="s">
        <v>2031</v>
      </c>
      <c r="E1190" s="225" t="s">
        <v>1609</v>
      </c>
      <c r="F1190" s="226" t="s">
        <v>323</v>
      </c>
      <c r="G1190" s="226"/>
      <c r="H1190" s="226"/>
      <c r="I1190" s="226"/>
      <c r="J1190" s="226"/>
      <c r="K1190" s="226" t="s">
        <v>120</v>
      </c>
      <c r="L1190" s="226" t="s">
        <v>120</v>
      </c>
    </row>
    <row r="1191" spans="1:12" ht="17.399999999999999" x14ac:dyDescent="0.3">
      <c r="A1191" s="225" t="s">
        <v>3752</v>
      </c>
      <c r="B1191" s="227" t="s">
        <v>3674</v>
      </c>
      <c r="C1191" s="293" t="str">
        <f>HYPERLINK("[Codebook_HIS_2013_ext_v1601.xlsx]VI0306_X","VI0306")</f>
        <v>VI0306</v>
      </c>
      <c r="D1191" s="227" t="s">
        <v>2032</v>
      </c>
      <c r="E1191" s="225" t="s">
        <v>1610</v>
      </c>
      <c r="F1191" s="226" t="s">
        <v>323</v>
      </c>
      <c r="G1191" s="226"/>
      <c r="H1191" s="226"/>
      <c r="I1191" s="226"/>
      <c r="J1191" s="226"/>
      <c r="K1191" s="226" t="s">
        <v>120</v>
      </c>
      <c r="L1191" s="226" t="s">
        <v>120</v>
      </c>
    </row>
    <row r="1192" spans="1:12" ht="17.399999999999999" x14ac:dyDescent="0.3">
      <c r="A1192" s="225" t="s">
        <v>3752</v>
      </c>
      <c r="B1192" s="227" t="s">
        <v>3674</v>
      </c>
      <c r="C1192" s="293" t="str">
        <f>HYPERLINK("[Codebook_HIS_2013_ext_v1601.xlsx]VI0306_1_X","VI0306_1")</f>
        <v>VI0306_1</v>
      </c>
      <c r="D1192" s="227" t="s">
        <v>2032</v>
      </c>
      <c r="E1192" s="225" t="s">
        <v>1610</v>
      </c>
      <c r="F1192" s="226" t="s">
        <v>323</v>
      </c>
      <c r="G1192" s="226"/>
      <c r="H1192" s="226"/>
      <c r="I1192" s="226"/>
      <c r="J1192" s="226"/>
      <c r="K1192" s="226" t="s">
        <v>120</v>
      </c>
      <c r="L1192" s="226" t="s">
        <v>120</v>
      </c>
    </row>
    <row r="1193" spans="1:12" ht="17.399999999999999" x14ac:dyDescent="0.3">
      <c r="A1193" s="225" t="s">
        <v>3752</v>
      </c>
      <c r="B1193" s="227" t="s">
        <v>3674</v>
      </c>
      <c r="C1193" s="293" t="str">
        <f>HYPERLINK("[Codebook_HIS_2013_ext_v1601.xlsx]VI0307_X","VI0307")</f>
        <v>VI0307</v>
      </c>
      <c r="D1193" s="227" t="s">
        <v>2033</v>
      </c>
      <c r="E1193" s="225" t="s">
        <v>1611</v>
      </c>
      <c r="F1193" s="226" t="s">
        <v>323</v>
      </c>
      <c r="G1193" s="226"/>
      <c r="H1193" s="226"/>
      <c r="I1193" s="226"/>
      <c r="J1193" s="226"/>
      <c r="K1193" s="226" t="s">
        <v>120</v>
      </c>
      <c r="L1193" s="226" t="s">
        <v>120</v>
      </c>
    </row>
    <row r="1194" spans="1:12" ht="17.399999999999999" x14ac:dyDescent="0.3">
      <c r="A1194" s="225" t="s">
        <v>3752</v>
      </c>
      <c r="B1194" s="227" t="s">
        <v>3674</v>
      </c>
      <c r="C1194" s="293" t="str">
        <f>HYPERLINK("[Codebook_HIS_2013_ext_v1601.xlsx]VI0307_1_X","VI0307_1")</f>
        <v>VI0307_1</v>
      </c>
      <c r="D1194" s="227" t="s">
        <v>2033</v>
      </c>
      <c r="E1194" s="225" t="s">
        <v>1611</v>
      </c>
      <c r="F1194" s="226" t="s">
        <v>323</v>
      </c>
      <c r="G1194" s="226"/>
      <c r="H1194" s="226"/>
      <c r="I1194" s="226"/>
      <c r="J1194" s="226"/>
      <c r="K1194" s="226" t="s">
        <v>120</v>
      </c>
      <c r="L1194" s="226" t="s">
        <v>120</v>
      </c>
    </row>
    <row r="1195" spans="1:12" ht="17.399999999999999" x14ac:dyDescent="0.3">
      <c r="A1195" s="225" t="s">
        <v>3752</v>
      </c>
      <c r="B1195" s="227" t="s">
        <v>3674</v>
      </c>
      <c r="C1195" s="293" t="str">
        <f>HYPERLINK("[Codebook_HIS_2013_ext_v1601.xlsx]VI0308_X","VI0308")</f>
        <v>VI0308</v>
      </c>
      <c r="D1195" s="227" t="s">
        <v>2034</v>
      </c>
      <c r="E1195" s="225" t="s">
        <v>1612</v>
      </c>
      <c r="F1195" s="226" t="s">
        <v>323</v>
      </c>
      <c r="G1195" s="226"/>
      <c r="H1195" s="226"/>
      <c r="I1195" s="226"/>
      <c r="J1195" s="226"/>
      <c r="K1195" s="226" t="s">
        <v>120</v>
      </c>
      <c r="L1195" s="226" t="s">
        <v>120</v>
      </c>
    </row>
    <row r="1196" spans="1:12" ht="17.399999999999999" x14ac:dyDescent="0.3">
      <c r="A1196" s="225" t="s">
        <v>3752</v>
      </c>
      <c r="B1196" s="227" t="s">
        <v>3674</v>
      </c>
      <c r="C1196" s="293" t="str">
        <f>HYPERLINK("[Codebook_HIS_2013_ext_v1601.xlsx]VI0308_1_X","VI0308_1")</f>
        <v>VI0308_1</v>
      </c>
      <c r="D1196" s="227" t="s">
        <v>2034</v>
      </c>
      <c r="E1196" s="225" t="s">
        <v>1612</v>
      </c>
      <c r="F1196" s="226" t="s">
        <v>323</v>
      </c>
      <c r="G1196" s="226"/>
      <c r="H1196" s="226"/>
      <c r="I1196" s="226"/>
      <c r="J1196" s="226"/>
      <c r="K1196" s="226" t="s">
        <v>120</v>
      </c>
      <c r="L1196" s="226" t="s">
        <v>120</v>
      </c>
    </row>
    <row r="1197" spans="1:12" ht="17.399999999999999" x14ac:dyDescent="0.3">
      <c r="A1197" s="225" t="s">
        <v>3752</v>
      </c>
      <c r="B1197" s="227" t="s">
        <v>3674</v>
      </c>
      <c r="C1197" s="293" t="str">
        <f>HYPERLINK("[Codebook_HIS_2013_ext_v1601.xlsx]VI0309_X","VI0309")</f>
        <v>VI0309</v>
      </c>
      <c r="D1197" s="227" t="s">
        <v>2035</v>
      </c>
      <c r="E1197" s="225" t="s">
        <v>1613</v>
      </c>
      <c r="F1197" s="226" t="s">
        <v>323</v>
      </c>
      <c r="G1197" s="226"/>
      <c r="H1197" s="226"/>
      <c r="I1197" s="226"/>
      <c r="J1197" s="226"/>
      <c r="K1197" s="226" t="s">
        <v>120</v>
      </c>
      <c r="L1197" s="226" t="s">
        <v>120</v>
      </c>
    </row>
    <row r="1198" spans="1:12" ht="17.399999999999999" x14ac:dyDescent="0.3">
      <c r="A1198" s="225" t="s">
        <v>3752</v>
      </c>
      <c r="B1198" s="227" t="s">
        <v>3674</v>
      </c>
      <c r="C1198" s="293" t="str">
        <f>HYPERLINK("[Codebook_HIS_2013_ext_v1601.xlsx]VI0309_1_X","VI0309_1")</f>
        <v>VI0309_1</v>
      </c>
      <c r="D1198" s="227" t="s">
        <v>2035</v>
      </c>
      <c r="E1198" s="225" t="s">
        <v>1613</v>
      </c>
      <c r="F1198" s="226" t="s">
        <v>323</v>
      </c>
      <c r="G1198" s="226"/>
      <c r="H1198" s="226"/>
      <c r="I1198" s="226"/>
      <c r="J1198" s="226"/>
      <c r="K1198" s="226" t="s">
        <v>120</v>
      </c>
      <c r="L1198" s="226" t="s">
        <v>120</v>
      </c>
    </row>
    <row r="1199" spans="1:12" ht="17.399999999999999" x14ac:dyDescent="0.3">
      <c r="A1199" s="225" t="s">
        <v>3752</v>
      </c>
      <c r="B1199" s="227" t="s">
        <v>3674</v>
      </c>
      <c r="C1199" s="293" t="str">
        <f>HYPERLINK("[Codebook_HIS_2013_ext_v1601.xlsx]VI0310_X","VI0310")</f>
        <v>VI0310</v>
      </c>
      <c r="D1199" s="227" t="s">
        <v>2036</v>
      </c>
      <c r="E1199" s="225" t="s">
        <v>1614</v>
      </c>
      <c r="F1199" s="226" t="s">
        <v>323</v>
      </c>
      <c r="G1199" s="226"/>
      <c r="H1199" s="226"/>
      <c r="I1199" s="226"/>
      <c r="J1199" s="226"/>
      <c r="K1199" s="226" t="s">
        <v>120</v>
      </c>
      <c r="L1199" s="226" t="s">
        <v>120</v>
      </c>
    </row>
    <row r="1200" spans="1:12" ht="17.399999999999999" x14ac:dyDescent="0.3">
      <c r="A1200" s="225" t="s">
        <v>3752</v>
      </c>
      <c r="B1200" s="227" t="s">
        <v>3674</v>
      </c>
      <c r="C1200" s="293" t="str">
        <f>HYPERLINK("[Codebook_HIS_2013_ext_v1601.xlsx]VI0310_1_X","VI0310_1")</f>
        <v>VI0310_1</v>
      </c>
      <c r="D1200" s="227" t="s">
        <v>2036</v>
      </c>
      <c r="E1200" s="225" t="s">
        <v>1614</v>
      </c>
      <c r="F1200" s="226" t="s">
        <v>323</v>
      </c>
      <c r="G1200" s="226"/>
      <c r="H1200" s="226"/>
      <c r="I1200" s="226"/>
      <c r="J1200" s="226"/>
      <c r="K1200" s="226" t="s">
        <v>120</v>
      </c>
      <c r="L1200" s="226" t="s">
        <v>120</v>
      </c>
    </row>
    <row r="1201" spans="1:12" ht="17.399999999999999" x14ac:dyDescent="0.3">
      <c r="A1201" s="225" t="s">
        <v>3752</v>
      </c>
      <c r="B1201" s="227" t="s">
        <v>3674</v>
      </c>
      <c r="C1201" s="293" t="str">
        <f>HYPERLINK("[Codebook_HIS_2013_ext_v1601.xlsx]VI0311_X","VI0311")</f>
        <v>VI0311</v>
      </c>
      <c r="D1201" s="227" t="s">
        <v>2037</v>
      </c>
      <c r="E1201" s="225" t="s">
        <v>1615</v>
      </c>
      <c r="F1201" s="226" t="s">
        <v>323</v>
      </c>
      <c r="G1201" s="226"/>
      <c r="H1201" s="226"/>
      <c r="I1201" s="226"/>
      <c r="J1201" s="226"/>
      <c r="K1201" s="226" t="s">
        <v>120</v>
      </c>
      <c r="L1201" s="226" t="s">
        <v>120</v>
      </c>
    </row>
    <row r="1202" spans="1:12" ht="17.399999999999999" x14ac:dyDescent="0.3">
      <c r="A1202" s="225" t="s">
        <v>3752</v>
      </c>
      <c r="B1202" s="227" t="s">
        <v>3674</v>
      </c>
      <c r="C1202" s="293" t="str">
        <f>HYPERLINK("[Codebook_HIS_2013_ext_v1601.xlsx]VI0311_1_X","VI0311_1")</f>
        <v>VI0311_1</v>
      </c>
      <c r="D1202" s="227" t="s">
        <v>2037</v>
      </c>
      <c r="E1202" s="225" t="s">
        <v>1615</v>
      </c>
      <c r="F1202" s="226" t="s">
        <v>323</v>
      </c>
      <c r="G1202" s="226"/>
      <c r="H1202" s="226"/>
      <c r="I1202" s="226"/>
      <c r="J1202" s="226"/>
      <c r="K1202" s="226" t="s">
        <v>120</v>
      </c>
      <c r="L1202" s="226" t="s">
        <v>120</v>
      </c>
    </row>
    <row r="1203" spans="1:12" ht="17.399999999999999" x14ac:dyDescent="0.3">
      <c r="A1203" s="225" t="s">
        <v>3752</v>
      </c>
      <c r="B1203" s="227" t="s">
        <v>3674</v>
      </c>
      <c r="C1203" s="293" t="str">
        <f>HYPERLINK("[Codebook_HIS_2013_ext_v1601.xlsx]VI04_X","VI04")</f>
        <v>VI04</v>
      </c>
      <c r="D1203" s="227" t="s">
        <v>2038</v>
      </c>
      <c r="E1203" s="225" t="s">
        <v>2039</v>
      </c>
      <c r="F1203" s="226" t="s">
        <v>323</v>
      </c>
      <c r="G1203" s="226"/>
      <c r="H1203" s="226"/>
      <c r="I1203" s="226"/>
      <c r="J1203" s="226"/>
      <c r="K1203" s="226"/>
      <c r="L1203" s="226" t="s">
        <v>120</v>
      </c>
    </row>
    <row r="1204" spans="1:12" ht="17.399999999999999" x14ac:dyDescent="0.3">
      <c r="A1204" s="225" t="s">
        <v>3752</v>
      </c>
      <c r="B1204" s="227" t="s">
        <v>3674</v>
      </c>
      <c r="C1204" s="293" t="str">
        <f>HYPERLINK("[Codebook_HIS_2013_ext_v1601.xlsx]VI04_1_X","VI04_1")</f>
        <v>VI04_1</v>
      </c>
      <c r="D1204" s="227" t="s">
        <v>2038</v>
      </c>
      <c r="E1204" s="225" t="s">
        <v>2039</v>
      </c>
      <c r="F1204" s="226" t="s">
        <v>323</v>
      </c>
      <c r="G1204" s="226"/>
      <c r="H1204" s="226"/>
      <c r="I1204" s="226"/>
      <c r="J1204" s="226"/>
      <c r="K1204" s="226"/>
      <c r="L1204" s="226" t="s">
        <v>120</v>
      </c>
    </row>
    <row r="1205" spans="1:12" ht="17.399999999999999" x14ac:dyDescent="0.3">
      <c r="A1205" s="225" t="s">
        <v>3752</v>
      </c>
      <c r="B1205" s="227" t="s">
        <v>3674</v>
      </c>
      <c r="C1205" s="293" t="str">
        <f>HYPERLINK("[Codebook_HIS_2013_ext_v1601.xlsx]VI04_2_X","VI04_2")</f>
        <v>VI04_2</v>
      </c>
      <c r="D1205" s="227" t="s">
        <v>2038</v>
      </c>
      <c r="E1205" s="225" t="s">
        <v>2170</v>
      </c>
      <c r="F1205" s="226" t="s">
        <v>323</v>
      </c>
      <c r="G1205" s="226"/>
      <c r="H1205" s="226"/>
      <c r="I1205" s="226"/>
      <c r="J1205" s="226"/>
      <c r="K1205" s="226"/>
      <c r="L1205" s="226" t="s">
        <v>120</v>
      </c>
    </row>
    <row r="1206" spans="1:12" ht="17.399999999999999" x14ac:dyDescent="0.3">
      <c r="A1206" s="225" t="s">
        <v>3752</v>
      </c>
      <c r="B1206" s="227" t="s">
        <v>3674</v>
      </c>
      <c r="C1206" s="293" t="str">
        <f>HYPERLINK("[Codebook_HIS_2013_ext_v1601.xlsx]VI04_3_X","VI04_3")</f>
        <v>VI04_3</v>
      </c>
      <c r="D1206" s="227" t="s">
        <v>2038</v>
      </c>
      <c r="E1206" s="225" t="s">
        <v>2040</v>
      </c>
      <c r="F1206" s="226" t="s">
        <v>323</v>
      </c>
      <c r="G1206" s="226"/>
      <c r="H1206" s="226"/>
      <c r="I1206" s="226"/>
      <c r="J1206" s="226"/>
      <c r="K1206" s="226"/>
      <c r="L1206" s="226" t="s">
        <v>120</v>
      </c>
    </row>
    <row r="1207" spans="1:12" ht="17.399999999999999" x14ac:dyDescent="0.3">
      <c r="A1207" s="225" t="s">
        <v>3752</v>
      </c>
      <c r="B1207" s="227" t="s">
        <v>3755</v>
      </c>
      <c r="C1207" s="293" t="str">
        <f>HYPERLINK("[Codebook_HIS_2013_ext_v1601.xlsx]SO_1_X","SO_1")</f>
        <v>SO_1</v>
      </c>
      <c r="D1207" s="227" t="s">
        <v>209</v>
      </c>
      <c r="E1207" s="225" t="s">
        <v>701</v>
      </c>
      <c r="F1207" s="226" t="s">
        <v>323</v>
      </c>
      <c r="G1207" s="226" t="s">
        <v>120</v>
      </c>
      <c r="H1207" s="226" t="s">
        <v>120</v>
      </c>
      <c r="I1207" s="226" t="s">
        <v>120</v>
      </c>
      <c r="J1207" s="226" t="s">
        <v>120</v>
      </c>
      <c r="K1207" s="226" t="s">
        <v>120</v>
      </c>
      <c r="L1207" s="226" t="s">
        <v>120</v>
      </c>
    </row>
    <row r="1208" spans="1:12" ht="17.399999999999999" x14ac:dyDescent="0.3">
      <c r="A1208" s="225" t="s">
        <v>3752</v>
      </c>
      <c r="B1208" s="227" t="s">
        <v>3755</v>
      </c>
      <c r="C1208" s="293" t="str">
        <f>HYPERLINK("[Codebook_HIS_2013_ext_v1601.xlsx]SO_2_X","SO_2")</f>
        <v>SO_2</v>
      </c>
      <c r="D1208" s="227" t="s">
        <v>210</v>
      </c>
      <c r="E1208" s="225" t="s">
        <v>702</v>
      </c>
      <c r="F1208" s="226" t="s">
        <v>323</v>
      </c>
      <c r="G1208" s="226" t="s">
        <v>120</v>
      </c>
      <c r="H1208" s="226" t="s">
        <v>120</v>
      </c>
      <c r="I1208" s="226" t="s">
        <v>120</v>
      </c>
      <c r="J1208" s="226" t="s">
        <v>120</v>
      </c>
      <c r="K1208" s="226" t="s">
        <v>120</v>
      </c>
      <c r="L1208" s="226" t="s">
        <v>120</v>
      </c>
    </row>
    <row r="1209" spans="1:12" ht="17.399999999999999" x14ac:dyDescent="0.3">
      <c r="A1209" s="225" t="s">
        <v>3752</v>
      </c>
      <c r="B1209" s="227" t="s">
        <v>3755</v>
      </c>
      <c r="C1209" s="293" t="str">
        <f>HYPERLINK("[Codebook_HIS_2013_ext_v1601.xlsx]SO_3_X","SO_3")</f>
        <v>SO_3</v>
      </c>
      <c r="D1209" s="227" t="s">
        <v>203</v>
      </c>
      <c r="E1209" s="225" t="s">
        <v>407</v>
      </c>
      <c r="F1209" s="226" t="s">
        <v>323</v>
      </c>
      <c r="G1209" s="226"/>
      <c r="H1209" s="226"/>
      <c r="I1209" s="226"/>
      <c r="J1209" s="226" t="s">
        <v>120</v>
      </c>
      <c r="K1209" s="226" t="s">
        <v>120</v>
      </c>
      <c r="L1209" s="226" t="s">
        <v>120</v>
      </c>
    </row>
    <row r="1210" spans="1:12" ht="17.399999999999999" x14ac:dyDescent="0.3">
      <c r="A1210" s="225" t="s">
        <v>3752</v>
      </c>
      <c r="B1210" s="227" t="s">
        <v>3755</v>
      </c>
      <c r="C1210" s="293" t="str">
        <f>HYPERLINK("[Codebook_HIS_2013_ext_v1601.xlsx]SO_4_X","SO_4")</f>
        <v>SO_4</v>
      </c>
      <c r="D1210" s="227" t="s">
        <v>203</v>
      </c>
      <c r="E1210" s="225" t="s">
        <v>204</v>
      </c>
      <c r="F1210" s="226" t="s">
        <v>323</v>
      </c>
      <c r="G1210" s="226" t="s">
        <v>530</v>
      </c>
      <c r="H1210" s="226" t="s">
        <v>530</v>
      </c>
      <c r="I1210" s="226" t="s">
        <v>530</v>
      </c>
      <c r="J1210" s="226" t="s">
        <v>120</v>
      </c>
      <c r="K1210" s="226" t="s">
        <v>120</v>
      </c>
      <c r="L1210" s="226" t="s">
        <v>120</v>
      </c>
    </row>
    <row r="1211" spans="1:12" ht="17.399999999999999" x14ac:dyDescent="0.3">
      <c r="A1211" s="225" t="s">
        <v>3752</v>
      </c>
      <c r="B1211" s="227" t="s">
        <v>3755</v>
      </c>
      <c r="C1211" s="293" t="str">
        <f>HYPERLINK("[Codebook_HIS_2013_ext_v1601.xlsx]SO01_X","SO01")</f>
        <v>SO01</v>
      </c>
      <c r="D1211" s="227" t="s">
        <v>209</v>
      </c>
      <c r="E1211" s="225" t="s">
        <v>703</v>
      </c>
      <c r="F1211" s="226" t="s">
        <v>323</v>
      </c>
      <c r="G1211" s="226" t="s">
        <v>120</v>
      </c>
      <c r="H1211" s="226" t="s">
        <v>120</v>
      </c>
      <c r="I1211" s="226" t="s">
        <v>120</v>
      </c>
      <c r="J1211" s="226" t="s">
        <v>120</v>
      </c>
      <c r="K1211" s="226" t="s">
        <v>120</v>
      </c>
      <c r="L1211" s="226" t="s">
        <v>120</v>
      </c>
    </row>
    <row r="1212" spans="1:12" ht="17.399999999999999" x14ac:dyDescent="0.3">
      <c r="A1212" s="225" t="s">
        <v>3752</v>
      </c>
      <c r="B1212" s="227" t="s">
        <v>3755</v>
      </c>
      <c r="C1212" s="293" t="str">
        <f>HYPERLINK("[Codebook_HIS_2013_ext_v1601.xlsx]SO02_X","SO02")</f>
        <v>SO02</v>
      </c>
      <c r="D1212" s="227" t="s">
        <v>210</v>
      </c>
      <c r="E1212" s="225" t="s">
        <v>406</v>
      </c>
      <c r="F1212" s="226" t="s">
        <v>323</v>
      </c>
      <c r="G1212" s="226" t="s">
        <v>120</v>
      </c>
      <c r="H1212" s="226" t="s">
        <v>120</v>
      </c>
      <c r="I1212" s="226" t="s">
        <v>120</v>
      </c>
      <c r="J1212" s="226" t="s">
        <v>120</v>
      </c>
      <c r="K1212" s="226" t="s">
        <v>120</v>
      </c>
      <c r="L1212" s="226" t="s">
        <v>120</v>
      </c>
    </row>
    <row r="1213" spans="1:12" ht="17.399999999999999" x14ac:dyDescent="0.3">
      <c r="A1213" s="225" t="s">
        <v>3752</v>
      </c>
      <c r="B1213" s="227" t="s">
        <v>3755</v>
      </c>
      <c r="C1213" s="293" t="str">
        <f>HYPERLINK("[Codebook_HIS_2013_ext_v1601.xlsx]SO03_X","SO03")</f>
        <v>SO03</v>
      </c>
      <c r="D1213" s="227" t="s">
        <v>211</v>
      </c>
      <c r="E1213" s="225" t="s">
        <v>704</v>
      </c>
      <c r="F1213" s="226" t="s">
        <v>323</v>
      </c>
      <c r="G1213" s="226"/>
      <c r="H1213" s="226"/>
      <c r="I1213" s="226"/>
      <c r="J1213" s="226" t="s">
        <v>120</v>
      </c>
      <c r="K1213" s="226" t="s">
        <v>120</v>
      </c>
      <c r="L1213" s="226" t="s">
        <v>120</v>
      </c>
    </row>
    <row r="1214" spans="1:12" ht="17.399999999999999" x14ac:dyDescent="0.3">
      <c r="A1214" s="225" t="s">
        <v>3752</v>
      </c>
      <c r="B1214" s="227" t="s">
        <v>3755</v>
      </c>
      <c r="C1214" s="293" t="str">
        <f>HYPERLINK("[Codebook_HIS_2013_ext_v1601.xlsx]SO04_X","SO04")</f>
        <v>SO04</v>
      </c>
      <c r="D1214" s="227" t="s">
        <v>212</v>
      </c>
      <c r="E1214" s="225" t="s">
        <v>705</v>
      </c>
      <c r="F1214" s="226" t="s">
        <v>323</v>
      </c>
      <c r="G1214" s="226"/>
      <c r="H1214" s="226"/>
      <c r="I1214" s="226"/>
      <c r="J1214" s="226" t="s">
        <v>120</v>
      </c>
      <c r="K1214" s="226" t="s">
        <v>120</v>
      </c>
      <c r="L1214" s="226" t="s">
        <v>120</v>
      </c>
    </row>
    <row r="1215" spans="1:12" ht="17.399999999999999" x14ac:dyDescent="0.3">
      <c r="A1215" s="225" t="s">
        <v>3752</v>
      </c>
      <c r="B1215" s="227" t="s">
        <v>3755</v>
      </c>
      <c r="C1215" s="293" t="str">
        <f>HYPERLINK("[Codebook_HIS_2013_ext_v1601.xlsx]SO05_X","SO05")</f>
        <v>SO05</v>
      </c>
      <c r="D1215" s="227" t="s">
        <v>213</v>
      </c>
      <c r="E1215" s="225" t="s">
        <v>706</v>
      </c>
      <c r="F1215" s="226" t="s">
        <v>323</v>
      </c>
      <c r="G1215" s="226"/>
      <c r="H1215" s="226"/>
      <c r="I1215" s="226"/>
      <c r="J1215" s="226" t="s">
        <v>120</v>
      </c>
      <c r="K1215" s="226" t="s">
        <v>120</v>
      </c>
      <c r="L1215" s="226" t="s">
        <v>120</v>
      </c>
    </row>
    <row r="1216" spans="1:12" ht="17.399999999999999" x14ac:dyDescent="0.3">
      <c r="A1216" s="225" t="s">
        <v>3752</v>
      </c>
      <c r="B1216" s="227" t="s">
        <v>3676</v>
      </c>
      <c r="C1216" s="293" t="str">
        <f>HYPERLINK("[Codebook_HIS_2013_ext_v1601.xlsx]IC_1_X","IC_1")</f>
        <v>IC_1</v>
      </c>
      <c r="D1216" s="227" t="s">
        <v>848</v>
      </c>
      <c r="E1216" s="225" t="s">
        <v>850</v>
      </c>
      <c r="F1216" s="226" t="s">
        <v>323</v>
      </c>
      <c r="G1216" s="226"/>
      <c r="H1216" s="226"/>
      <c r="I1216" s="226"/>
      <c r="J1216" s="226"/>
      <c r="K1216" s="226" t="s">
        <v>120</v>
      </c>
      <c r="L1216" s="226" t="s">
        <v>120</v>
      </c>
    </row>
    <row r="1217" spans="1:12" ht="17.399999999999999" x14ac:dyDescent="0.3">
      <c r="A1217" s="225" t="s">
        <v>3752</v>
      </c>
      <c r="B1217" s="227" t="s">
        <v>3676</v>
      </c>
      <c r="C1217" s="293" t="str">
        <f>HYPERLINK("[Codebook_HIS_2013_ext_v1601.xlsx]IC_2_X","IC_2")</f>
        <v>IC_2</v>
      </c>
      <c r="D1217" s="227" t="s">
        <v>852</v>
      </c>
      <c r="E1217" s="225" t="s">
        <v>1838</v>
      </c>
      <c r="F1217" s="226" t="s">
        <v>323</v>
      </c>
      <c r="G1217" s="226"/>
      <c r="H1217" s="226"/>
      <c r="I1217" s="226"/>
      <c r="J1217" s="226"/>
      <c r="K1217" s="226"/>
      <c r="L1217" s="226" t="s">
        <v>120</v>
      </c>
    </row>
    <row r="1218" spans="1:12" ht="17.399999999999999" x14ac:dyDescent="0.3">
      <c r="A1218" s="225" t="s">
        <v>3752</v>
      </c>
      <c r="B1218" s="227" t="s">
        <v>3676</v>
      </c>
      <c r="C1218" s="293" t="s">
        <v>1839</v>
      </c>
      <c r="D1218" s="227" t="s">
        <v>849</v>
      </c>
      <c r="E1218" s="225" t="s">
        <v>851</v>
      </c>
      <c r="F1218" s="226" t="s">
        <v>323</v>
      </c>
      <c r="G1218" s="226"/>
      <c r="H1218" s="226"/>
      <c r="I1218" s="226"/>
      <c r="J1218" s="226"/>
      <c r="K1218" s="226" t="s">
        <v>120</v>
      </c>
      <c r="L1218" s="226" t="s">
        <v>120</v>
      </c>
    </row>
    <row r="1219" spans="1:12" ht="17.399999999999999" x14ac:dyDescent="0.3">
      <c r="A1219" s="225" t="s">
        <v>3752</v>
      </c>
      <c r="B1219" s="227" t="s">
        <v>3676</v>
      </c>
      <c r="C1219" s="293" t="s">
        <v>1840</v>
      </c>
      <c r="D1219" s="227" t="s">
        <v>849</v>
      </c>
      <c r="E1219" s="225" t="s">
        <v>1846</v>
      </c>
      <c r="F1219" s="226" t="s">
        <v>323</v>
      </c>
      <c r="G1219" s="226"/>
      <c r="H1219" s="226"/>
      <c r="I1219" s="226"/>
      <c r="J1219" s="226"/>
      <c r="K1219" s="226" t="s">
        <v>120</v>
      </c>
      <c r="L1219" s="226" t="s">
        <v>120</v>
      </c>
    </row>
    <row r="1220" spans="1:12" ht="17.399999999999999" x14ac:dyDescent="0.3">
      <c r="A1220" s="225" t="s">
        <v>3752</v>
      </c>
      <c r="B1220" s="227" t="s">
        <v>3676</v>
      </c>
      <c r="C1220" s="293" t="str">
        <f>HYPERLINK("[Codebook_HIS_2013_ext_v1601.xlsx]IC01_X","IC01")</f>
        <v>IC01</v>
      </c>
      <c r="D1220" s="227" t="s">
        <v>848</v>
      </c>
      <c r="E1220" s="225" t="s">
        <v>850</v>
      </c>
      <c r="F1220" s="226" t="s">
        <v>323</v>
      </c>
      <c r="G1220" s="226"/>
      <c r="H1220" s="226"/>
      <c r="I1220" s="226"/>
      <c r="J1220" s="226"/>
      <c r="K1220" s="226" t="s">
        <v>120</v>
      </c>
      <c r="L1220" s="226" t="s">
        <v>120</v>
      </c>
    </row>
    <row r="1221" spans="1:12" ht="17.399999999999999" x14ac:dyDescent="0.3">
      <c r="A1221" s="225" t="s">
        <v>3752</v>
      </c>
      <c r="B1221" s="227" t="s">
        <v>3676</v>
      </c>
      <c r="C1221" s="293" t="s">
        <v>852</v>
      </c>
      <c r="D1221" s="227" t="s">
        <v>852</v>
      </c>
      <c r="E1221" s="225" t="s">
        <v>1838</v>
      </c>
      <c r="F1221" s="226" t="s">
        <v>323</v>
      </c>
      <c r="G1221" s="226"/>
      <c r="H1221" s="226"/>
      <c r="I1221" s="226"/>
      <c r="J1221" s="226"/>
      <c r="K1221" s="226"/>
      <c r="L1221" s="226" t="s">
        <v>120</v>
      </c>
    </row>
    <row r="1222" spans="1:12" ht="17.399999999999999" x14ac:dyDescent="0.3">
      <c r="A1222" s="225" t="s">
        <v>3752</v>
      </c>
      <c r="B1222" s="227" t="s">
        <v>3676</v>
      </c>
      <c r="C1222" s="293" t="str">
        <f>HYPERLINK("[Codebook_HIS_2013_ext_v1601.xlsx]IC03_X","IC03")</f>
        <v>IC03</v>
      </c>
      <c r="D1222" s="227" t="s">
        <v>849</v>
      </c>
      <c r="E1222" s="225" t="s">
        <v>851</v>
      </c>
      <c r="F1222" s="226" t="s">
        <v>323</v>
      </c>
      <c r="G1222" s="226"/>
      <c r="H1222" s="226"/>
      <c r="I1222" s="226"/>
      <c r="J1222" s="226"/>
      <c r="K1222" s="226" t="s">
        <v>120</v>
      </c>
      <c r="L1222" s="226" t="s">
        <v>120</v>
      </c>
    </row>
    <row r="1223" spans="1:12" x14ac:dyDescent="0.35">
      <c r="D1223" s="57"/>
    </row>
    <row r="1224" spans="1:12" x14ac:dyDescent="0.35">
      <c r="D1224" s="57"/>
    </row>
    <row r="1225" spans="1:12" x14ac:dyDescent="0.35">
      <c r="D1225" s="57"/>
    </row>
    <row r="1226" spans="1:12" x14ac:dyDescent="0.35">
      <c r="D1226" s="57"/>
    </row>
    <row r="1227" spans="1:12" x14ac:dyDescent="0.35">
      <c r="D1227" s="57"/>
    </row>
    <row r="1228" spans="1:12" x14ac:dyDescent="0.35">
      <c r="D1228" s="57"/>
    </row>
    <row r="1229" spans="1:12" x14ac:dyDescent="0.35">
      <c r="D1229" s="57"/>
    </row>
    <row r="1230" spans="1:12" x14ac:dyDescent="0.35">
      <c r="D1230" s="57"/>
    </row>
    <row r="1231" spans="1:12" x14ac:dyDescent="0.35">
      <c r="D1231" s="57"/>
    </row>
    <row r="1232" spans="1:12" x14ac:dyDescent="0.35">
      <c r="D1232" s="57"/>
    </row>
    <row r="1233" spans="4:4" x14ac:dyDescent="0.35">
      <c r="D1233" s="57"/>
    </row>
    <row r="1234" spans="4:4" x14ac:dyDescent="0.35">
      <c r="D1234" s="57"/>
    </row>
    <row r="1235" spans="4:4" x14ac:dyDescent="0.35">
      <c r="D1235" s="57"/>
    </row>
    <row r="1236" spans="4:4" x14ac:dyDescent="0.35">
      <c r="D1236" s="57"/>
    </row>
    <row r="1237" spans="4:4" x14ac:dyDescent="0.35">
      <c r="D1237" s="57"/>
    </row>
    <row r="1238" spans="4:4" x14ac:dyDescent="0.35">
      <c r="D1238" s="57"/>
    </row>
    <row r="1239" spans="4:4" x14ac:dyDescent="0.35">
      <c r="D1239" s="57"/>
    </row>
    <row r="1240" spans="4:4" x14ac:dyDescent="0.35">
      <c r="D1240" s="57"/>
    </row>
    <row r="1241" spans="4:4" x14ac:dyDescent="0.35">
      <c r="D1241" s="57"/>
    </row>
    <row r="1242" spans="4:4" x14ac:dyDescent="0.35">
      <c r="D1242" s="57"/>
    </row>
    <row r="1243" spans="4:4" x14ac:dyDescent="0.35">
      <c r="D1243" s="57"/>
    </row>
    <row r="1244" spans="4:4" x14ac:dyDescent="0.35">
      <c r="D1244" s="57"/>
    </row>
    <row r="1245" spans="4:4" x14ac:dyDescent="0.35">
      <c r="D1245" s="57"/>
    </row>
    <row r="1246" spans="4:4" x14ac:dyDescent="0.35">
      <c r="D1246" s="57"/>
    </row>
    <row r="1247" spans="4:4" x14ac:dyDescent="0.35">
      <c r="D1247" s="57"/>
    </row>
    <row r="1248" spans="4:4" x14ac:dyDescent="0.35">
      <c r="D1248" s="57"/>
    </row>
    <row r="1249" spans="4:4" x14ac:dyDescent="0.35">
      <c r="D1249" s="57"/>
    </row>
    <row r="1250" spans="4:4" x14ac:dyDescent="0.35">
      <c r="D1250" s="57"/>
    </row>
    <row r="1251" spans="4:4" x14ac:dyDescent="0.35">
      <c r="D1251" s="57"/>
    </row>
  </sheetData>
  <mergeCells count="4">
    <mergeCell ref="A6:D7"/>
    <mergeCell ref="A8:D9"/>
    <mergeCell ref="G11:K11"/>
    <mergeCell ref="A4:D5"/>
  </mergeCells>
  <phoneticPr fontId="0" type="noConversion"/>
  <pageMargins left="0.35433070866141736" right="0.35433070866141736"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7"/>
  <sheetViews>
    <sheetView zoomScale="75" zoomScaleNormal="75" workbookViewId="0">
      <pane ySplit="11" topLeftCell="A12" activePane="bottomLeft" state="frozen"/>
      <selection pane="bottomLeft" activeCell="C12" sqref="C12"/>
    </sheetView>
  </sheetViews>
  <sheetFormatPr defaultColWidth="9.33203125" defaultRowHeight="14.4" x14ac:dyDescent="0.3"/>
  <cols>
    <col min="1" max="1" width="47.5546875" style="1" customWidth="1"/>
    <col min="2" max="2" width="48.5546875" style="1" customWidth="1"/>
    <col min="3" max="3" width="12.33203125" style="1" customWidth="1"/>
    <col min="4" max="4" width="28.6640625" style="1" customWidth="1"/>
    <col min="5" max="5" width="71" style="1" customWidth="1"/>
    <col min="6" max="6" width="9.5546875" style="25" customWidth="1"/>
    <col min="7" max="10" width="6.44140625" style="25" customWidth="1"/>
    <col min="11" max="12" width="7" style="2" customWidth="1"/>
    <col min="13" max="16384" width="9.33203125" style="1"/>
  </cols>
  <sheetData>
    <row r="1" spans="1:12" s="2" customFormat="1" ht="17.399999999999999" x14ac:dyDescent="0.3">
      <c r="A1" s="264"/>
      <c r="B1" s="5"/>
      <c r="C1" s="5"/>
      <c r="D1" s="6"/>
      <c r="E1" s="5"/>
      <c r="F1" s="19"/>
      <c r="G1" s="19"/>
      <c r="H1" s="19"/>
      <c r="I1" s="19"/>
      <c r="J1" s="19"/>
      <c r="K1" s="7"/>
      <c r="L1" s="7"/>
    </row>
    <row r="2" spans="1:12" s="2" customFormat="1" ht="17.399999999999999" x14ac:dyDescent="0.3">
      <c r="A2" s="205" t="s">
        <v>3928</v>
      </c>
      <c r="B2" s="3"/>
      <c r="C2" s="3"/>
      <c r="D2" s="3"/>
      <c r="E2" s="13"/>
      <c r="F2" s="20"/>
      <c r="G2" s="20"/>
      <c r="H2" s="20"/>
      <c r="I2" s="20"/>
      <c r="J2" s="20"/>
      <c r="K2" s="7"/>
      <c r="L2" s="7"/>
    </row>
    <row r="3" spans="1:12" s="2" customFormat="1" ht="15.6" x14ac:dyDescent="0.3">
      <c r="A3" s="3"/>
      <c r="B3" s="3"/>
      <c r="C3" s="3"/>
      <c r="D3" s="3"/>
      <c r="E3" s="13"/>
      <c r="F3" s="20"/>
      <c r="G3" s="20"/>
      <c r="H3" s="20"/>
      <c r="I3" s="20"/>
      <c r="J3" s="20"/>
      <c r="K3" s="7"/>
      <c r="L3" s="7"/>
    </row>
    <row r="4" spans="1:12" s="2" customFormat="1" ht="15.6" x14ac:dyDescent="0.3">
      <c r="A4" s="320" t="s">
        <v>1726</v>
      </c>
      <c r="B4" s="320"/>
      <c r="C4" s="323"/>
      <c r="D4" s="323"/>
      <c r="E4" s="15"/>
      <c r="F4" s="22"/>
      <c r="G4" s="22"/>
      <c r="H4" s="22"/>
      <c r="I4" s="22"/>
      <c r="J4" s="22"/>
      <c r="K4" s="9"/>
      <c r="L4" s="9"/>
    </row>
    <row r="5" spans="1:12" s="2" customFormat="1" ht="15.6" x14ac:dyDescent="0.3">
      <c r="A5" s="323"/>
      <c r="B5" s="323"/>
      <c r="C5" s="323"/>
      <c r="D5" s="323"/>
      <c r="E5" s="15"/>
      <c r="F5" s="22"/>
      <c r="G5" s="22"/>
      <c r="H5" s="22"/>
      <c r="I5" s="22"/>
      <c r="J5" s="22"/>
      <c r="K5" s="9"/>
      <c r="L5" s="9"/>
    </row>
    <row r="6" spans="1:12" s="2" customFormat="1" x14ac:dyDescent="0.3">
      <c r="A6" s="322" t="s">
        <v>152</v>
      </c>
      <c r="B6" s="322"/>
      <c r="C6" s="323"/>
      <c r="D6" s="323"/>
      <c r="E6" s="323"/>
      <c r="F6" s="21"/>
      <c r="G6" s="21"/>
      <c r="H6" s="21"/>
      <c r="I6" s="21"/>
      <c r="J6" s="21"/>
      <c r="K6" s="8"/>
      <c r="L6" s="8"/>
    </row>
    <row r="7" spans="1:12" s="2" customFormat="1" x14ac:dyDescent="0.3">
      <c r="A7" s="323"/>
      <c r="B7" s="323"/>
      <c r="C7" s="323"/>
      <c r="D7" s="323"/>
      <c r="E7" s="323"/>
      <c r="F7" s="21"/>
      <c r="G7" s="21"/>
      <c r="H7" s="21"/>
      <c r="I7" s="21"/>
      <c r="J7" s="21"/>
      <c r="K7" s="8"/>
      <c r="L7" s="8"/>
    </row>
    <row r="8" spans="1:12" s="2" customFormat="1" ht="12.75" customHeight="1" x14ac:dyDescent="0.3">
      <c r="A8" s="10"/>
      <c r="B8" s="10"/>
      <c r="C8" s="10"/>
      <c r="D8" s="11"/>
      <c r="E8" s="10"/>
      <c r="F8" s="19"/>
      <c r="G8" s="19"/>
      <c r="H8" s="19"/>
      <c r="I8" s="19"/>
      <c r="J8" s="19"/>
      <c r="K8" s="7"/>
      <c r="L8" s="7"/>
    </row>
    <row r="9" spans="1:12" s="2" customFormat="1" ht="15.6" x14ac:dyDescent="0.3">
      <c r="A9" s="4"/>
      <c r="B9" s="4"/>
      <c r="C9" s="10"/>
      <c r="D9" s="11"/>
      <c r="E9" s="10"/>
      <c r="F9" s="267" t="s">
        <v>560</v>
      </c>
      <c r="G9" s="321" t="s">
        <v>119</v>
      </c>
      <c r="H9" s="321"/>
      <c r="I9" s="321"/>
      <c r="J9" s="321"/>
      <c r="K9" s="7"/>
      <c r="L9" s="7"/>
    </row>
    <row r="10" spans="1:12" s="2" customFormat="1" ht="31.2" x14ac:dyDescent="0.3">
      <c r="A10" s="206" t="s">
        <v>143</v>
      </c>
      <c r="B10" s="206" t="s">
        <v>133</v>
      </c>
      <c r="C10" s="265" t="s">
        <v>35</v>
      </c>
      <c r="D10" s="206" t="s">
        <v>366</v>
      </c>
      <c r="E10" s="206" t="s">
        <v>561</v>
      </c>
      <c r="F10" s="266"/>
      <c r="G10" s="266">
        <v>1997</v>
      </c>
      <c r="H10" s="266">
        <v>2001</v>
      </c>
      <c r="I10" s="266">
        <v>2004</v>
      </c>
      <c r="J10" s="266">
        <v>2008</v>
      </c>
      <c r="K10" s="266">
        <v>2013</v>
      </c>
      <c r="L10" s="266">
        <v>2018</v>
      </c>
    </row>
    <row r="11" spans="1:12" s="2" customFormat="1" ht="15.6" x14ac:dyDescent="0.3">
      <c r="A11" s="4"/>
      <c r="B11" s="4"/>
      <c r="C11" s="4"/>
      <c r="D11" s="4"/>
      <c r="E11" s="4"/>
      <c r="F11" s="23"/>
      <c r="G11" s="23"/>
      <c r="H11" s="23"/>
      <c r="I11" s="23"/>
      <c r="J11" s="23"/>
      <c r="K11" s="7"/>
      <c r="L11" s="7"/>
    </row>
    <row r="12" spans="1:12" s="24" customFormat="1" ht="15.6" x14ac:dyDescent="0.3">
      <c r="A12" s="215" t="s">
        <v>144</v>
      </c>
      <c r="B12" s="294" t="s">
        <v>134</v>
      </c>
      <c r="C12" s="291" t="s">
        <v>4017</v>
      </c>
      <c r="D12" s="216" t="s">
        <v>286</v>
      </c>
      <c r="E12" s="215" t="s">
        <v>4020</v>
      </c>
      <c r="F12" s="277" t="s">
        <v>323</v>
      </c>
      <c r="G12" s="277" t="s">
        <v>120</v>
      </c>
      <c r="H12" s="277" t="s">
        <v>120</v>
      </c>
      <c r="I12" s="277" t="s">
        <v>120</v>
      </c>
      <c r="J12" s="277" t="s">
        <v>120</v>
      </c>
      <c r="K12" s="217" t="s">
        <v>120</v>
      </c>
      <c r="L12" s="217" t="s">
        <v>120</v>
      </c>
    </row>
    <row r="13" spans="1:12" s="24" customFormat="1" ht="15.6" x14ac:dyDescent="0.3">
      <c r="A13" s="215" t="s">
        <v>144</v>
      </c>
      <c r="B13" s="215" t="s">
        <v>134</v>
      </c>
      <c r="C13" s="291" t="str">
        <f>HYPERLINK("[Codebook_HIS_2013_ext_v1601.xlsx]wfinhh","WFINHH")</f>
        <v>WFINHH</v>
      </c>
      <c r="D13" s="216" t="s">
        <v>286</v>
      </c>
      <c r="E13" s="215" t="s">
        <v>250</v>
      </c>
      <c r="F13" s="277" t="s">
        <v>323</v>
      </c>
      <c r="G13" s="277" t="s">
        <v>120</v>
      </c>
      <c r="H13" s="277" t="s">
        <v>120</v>
      </c>
      <c r="I13" s="277" t="s">
        <v>120</v>
      </c>
      <c r="J13" s="277" t="s">
        <v>120</v>
      </c>
      <c r="K13" s="217" t="s">
        <v>120</v>
      </c>
      <c r="L13" s="217" t="s">
        <v>120</v>
      </c>
    </row>
    <row r="14" spans="1:12" s="24" customFormat="1" ht="15.6" x14ac:dyDescent="0.3">
      <c r="A14" s="215" t="s">
        <v>144</v>
      </c>
      <c r="B14" s="215" t="s">
        <v>134</v>
      </c>
      <c r="C14" s="291" t="str">
        <f>HYPERLINK("[Codebook_HIS_2013_ext_v1601.xlsx]provw_X","PROVW")</f>
        <v>PROVW</v>
      </c>
      <c r="D14" s="216" t="s">
        <v>286</v>
      </c>
      <c r="E14" s="215" t="s">
        <v>491</v>
      </c>
      <c r="F14" s="277" t="s">
        <v>323</v>
      </c>
      <c r="G14" s="277" t="s">
        <v>120</v>
      </c>
      <c r="H14" s="277" t="s">
        <v>120</v>
      </c>
      <c r="I14" s="277" t="s">
        <v>120</v>
      </c>
      <c r="J14" s="277" t="s">
        <v>120</v>
      </c>
      <c r="K14" s="217" t="s">
        <v>120</v>
      </c>
      <c r="L14" s="217" t="s">
        <v>120</v>
      </c>
    </row>
    <row r="15" spans="1:12" s="24" customFormat="1" ht="15.6" x14ac:dyDescent="0.3">
      <c r="A15" s="215" t="s">
        <v>144</v>
      </c>
      <c r="B15" s="215" t="s">
        <v>134</v>
      </c>
      <c r="C15" s="291" t="str">
        <f>HYPERLINK("[Codebook_HIS_2013_ext_v1601.xlsx]dateenq_X","DATEENQ")</f>
        <v>DATEENQ</v>
      </c>
      <c r="D15" s="216" t="s">
        <v>286</v>
      </c>
      <c r="E15" s="215" t="s">
        <v>606</v>
      </c>
      <c r="F15" s="277" t="s">
        <v>324</v>
      </c>
      <c r="G15" s="277" t="s">
        <v>120</v>
      </c>
      <c r="H15" s="277" t="s">
        <v>120</v>
      </c>
      <c r="I15" s="277" t="s">
        <v>120</v>
      </c>
      <c r="J15" s="277" t="s">
        <v>120</v>
      </c>
      <c r="K15" s="217" t="s">
        <v>120</v>
      </c>
      <c r="L15" s="217" t="s">
        <v>120</v>
      </c>
    </row>
    <row r="16" spans="1:12" s="24" customFormat="1" ht="15.6" x14ac:dyDescent="0.3">
      <c r="A16" s="215" t="s">
        <v>144</v>
      </c>
      <c r="B16" s="215" t="s">
        <v>134</v>
      </c>
      <c r="C16" s="291" t="str">
        <f>HYPERLINK("[Codebook_HIS_2013_ext_v1601.xlsx]year_X","YEAR")</f>
        <v>YEAR</v>
      </c>
      <c r="D16" s="216" t="s">
        <v>286</v>
      </c>
      <c r="E16" s="215" t="s">
        <v>425</v>
      </c>
      <c r="F16" s="277" t="s">
        <v>323</v>
      </c>
      <c r="G16" s="277" t="s">
        <v>120</v>
      </c>
      <c r="H16" s="277" t="s">
        <v>120</v>
      </c>
      <c r="I16" s="277" t="s">
        <v>120</v>
      </c>
      <c r="J16" s="277" t="s">
        <v>120</v>
      </c>
      <c r="K16" s="217" t="s">
        <v>120</v>
      </c>
      <c r="L16" s="217" t="s">
        <v>120</v>
      </c>
    </row>
    <row r="17" spans="1:12" s="24" customFormat="1" ht="15.6" x14ac:dyDescent="0.3">
      <c r="A17" s="219" t="s">
        <v>144</v>
      </c>
      <c r="B17" s="295" t="s">
        <v>135</v>
      </c>
      <c r="C17" s="292" t="str">
        <f>HYPERLINK("[Codebook_HIS_2013_ext_v1601.xlsx]age5_X","AGE5")</f>
        <v>AGE5</v>
      </c>
      <c r="D17" s="221" t="s">
        <v>372</v>
      </c>
      <c r="E17" s="219" t="s">
        <v>566</v>
      </c>
      <c r="F17" s="276" t="s">
        <v>323</v>
      </c>
      <c r="G17" s="276" t="s">
        <v>120</v>
      </c>
      <c r="H17" s="276" t="s">
        <v>120</v>
      </c>
      <c r="I17" s="276" t="s">
        <v>120</v>
      </c>
      <c r="J17" s="276" t="s">
        <v>120</v>
      </c>
      <c r="K17" s="220" t="s">
        <v>120</v>
      </c>
      <c r="L17" s="220" t="s">
        <v>120</v>
      </c>
    </row>
    <row r="18" spans="1:12" s="24" customFormat="1" ht="15.6" x14ac:dyDescent="0.3">
      <c r="A18" s="219" t="s">
        <v>144</v>
      </c>
      <c r="B18" s="221" t="s">
        <v>135</v>
      </c>
      <c r="C18" s="292" t="str">
        <f>HYPERLINK("[Codebook_HIS_2013_ext_v1601.xlsx]age5y_X","AGE5Y")</f>
        <v>AGE5Y</v>
      </c>
      <c r="D18" s="221" t="s">
        <v>372</v>
      </c>
      <c r="E18" s="219" t="s">
        <v>130</v>
      </c>
      <c r="F18" s="276" t="s">
        <v>323</v>
      </c>
      <c r="G18" s="276" t="s">
        <v>120</v>
      </c>
      <c r="H18" s="276" t="s">
        <v>120</v>
      </c>
      <c r="I18" s="276" t="s">
        <v>120</v>
      </c>
      <c r="J18" s="276" t="s">
        <v>120</v>
      </c>
      <c r="K18" s="220" t="s">
        <v>120</v>
      </c>
      <c r="L18" s="220" t="s">
        <v>120</v>
      </c>
    </row>
    <row r="19" spans="1:12" s="24" customFormat="1" ht="15.6" x14ac:dyDescent="0.3">
      <c r="A19" s="219" t="s">
        <v>144</v>
      </c>
      <c r="B19" s="221" t="s">
        <v>135</v>
      </c>
      <c r="C19" s="292" t="str">
        <f>HYPERLINK("[Codebook_HIS_2013_ext_v1601.xlsx]age8_X","AGE8")</f>
        <v>AGE8</v>
      </c>
      <c r="D19" s="221" t="s">
        <v>372</v>
      </c>
      <c r="E19" s="219" t="s">
        <v>567</v>
      </c>
      <c r="F19" s="276" t="s">
        <v>323</v>
      </c>
      <c r="G19" s="276" t="s">
        <v>120</v>
      </c>
      <c r="H19" s="276" t="s">
        <v>120</v>
      </c>
      <c r="I19" s="276" t="s">
        <v>120</v>
      </c>
      <c r="J19" s="276" t="s">
        <v>120</v>
      </c>
      <c r="K19" s="220" t="s">
        <v>120</v>
      </c>
      <c r="L19" s="220" t="s">
        <v>120</v>
      </c>
    </row>
    <row r="20" spans="1:12" s="24" customFormat="1" ht="15.6" x14ac:dyDescent="0.3">
      <c r="A20" s="219" t="s">
        <v>144</v>
      </c>
      <c r="B20" s="221" t="s">
        <v>135</v>
      </c>
      <c r="C20" s="292" t="str">
        <f>HYPERLINK("[Codebook_HIS_2013_ext_v1601.xlsx]age9_X","AGE9")</f>
        <v>AGE9</v>
      </c>
      <c r="D20" s="221" t="s">
        <v>372</v>
      </c>
      <c r="E20" s="219" t="s">
        <v>131</v>
      </c>
      <c r="F20" s="276" t="s">
        <v>323</v>
      </c>
      <c r="G20" s="276" t="s">
        <v>120</v>
      </c>
      <c r="H20" s="276" t="s">
        <v>120</v>
      </c>
      <c r="I20" s="276" t="s">
        <v>120</v>
      </c>
      <c r="J20" s="276" t="s">
        <v>120</v>
      </c>
      <c r="K20" s="220" t="s">
        <v>120</v>
      </c>
      <c r="L20" s="220" t="s">
        <v>120</v>
      </c>
    </row>
    <row r="21" spans="1:12" s="24" customFormat="1" ht="15.6" x14ac:dyDescent="0.3">
      <c r="A21" s="219" t="s">
        <v>144</v>
      </c>
      <c r="B21" s="221" t="s">
        <v>135</v>
      </c>
      <c r="C21" s="292" t="str">
        <f>HYPERLINK("[Codebook_HIS_2013_ext_v1601.xlsx]hc_01_X","HC_01")</f>
        <v>HC_01</v>
      </c>
      <c r="D21" s="221" t="s">
        <v>372</v>
      </c>
      <c r="E21" s="219" t="s">
        <v>132</v>
      </c>
      <c r="F21" s="276" t="s">
        <v>323</v>
      </c>
      <c r="G21" s="276" t="s">
        <v>120</v>
      </c>
      <c r="H21" s="276" t="s">
        <v>120</v>
      </c>
      <c r="I21" s="276" t="s">
        <v>120</v>
      </c>
      <c r="J21" s="276" t="s">
        <v>120</v>
      </c>
      <c r="K21" s="220" t="s">
        <v>120</v>
      </c>
      <c r="L21" s="220" t="s">
        <v>120</v>
      </c>
    </row>
    <row r="22" spans="1:12" s="24" customFormat="1" ht="15.6" x14ac:dyDescent="0.3">
      <c r="A22" s="219" t="s">
        <v>144</v>
      </c>
      <c r="B22" s="221" t="s">
        <v>135</v>
      </c>
      <c r="C22" s="292" t="str">
        <f>HYPERLINK("[Codebook_HIS_2013_ext_v1601.xlsx]HC04_X","HC04")</f>
        <v>HC04</v>
      </c>
      <c r="D22" s="221" t="s">
        <v>208</v>
      </c>
      <c r="E22" s="219" t="s">
        <v>562</v>
      </c>
      <c r="F22" s="276" t="s">
        <v>323</v>
      </c>
      <c r="G22" s="276" t="s">
        <v>120</v>
      </c>
      <c r="H22" s="276" t="s">
        <v>120</v>
      </c>
      <c r="I22" s="276" t="s">
        <v>120</v>
      </c>
      <c r="J22" s="276" t="s">
        <v>120</v>
      </c>
      <c r="K22" s="220" t="s">
        <v>120</v>
      </c>
      <c r="L22" s="220" t="s">
        <v>120</v>
      </c>
    </row>
    <row r="23" spans="1:12" s="24" customFormat="1" ht="15.6" x14ac:dyDescent="0.3">
      <c r="A23" s="215" t="s">
        <v>144</v>
      </c>
      <c r="B23" s="215" t="s">
        <v>135</v>
      </c>
      <c r="C23" s="291" t="str">
        <f>HYPERLINK("[Codebook_HIS_2013_ext_v1601.xlsx]prov_X","PROV")</f>
        <v>PROV</v>
      </c>
      <c r="D23" s="215" t="s">
        <v>286</v>
      </c>
      <c r="E23" s="215" t="s">
        <v>490</v>
      </c>
      <c r="F23" s="277" t="s">
        <v>323</v>
      </c>
      <c r="G23" s="277" t="s">
        <v>120</v>
      </c>
      <c r="H23" s="277" t="s">
        <v>120</v>
      </c>
      <c r="I23" s="277" t="s">
        <v>120</v>
      </c>
      <c r="J23" s="277" t="s">
        <v>120</v>
      </c>
      <c r="K23" s="217" t="s">
        <v>120</v>
      </c>
      <c r="L23" s="217" t="s">
        <v>120</v>
      </c>
    </row>
    <row r="24" spans="1:12" s="24" customFormat="1" ht="15.6" x14ac:dyDescent="0.3">
      <c r="A24" s="215" t="s">
        <v>144</v>
      </c>
      <c r="B24" s="215" t="s">
        <v>135</v>
      </c>
      <c r="C24" s="291" t="str">
        <f>HYPERLINK("[Codebook_HIS_2013_ext_v1601.xlsx]regio_X","REGIO")</f>
        <v>REGIO</v>
      </c>
      <c r="D24" s="215" t="s">
        <v>286</v>
      </c>
      <c r="E24" s="215" t="s">
        <v>492</v>
      </c>
      <c r="F24" s="277" t="s">
        <v>323</v>
      </c>
      <c r="G24" s="277" t="s">
        <v>120</v>
      </c>
      <c r="H24" s="277" t="s">
        <v>120</v>
      </c>
      <c r="I24" s="277" t="s">
        <v>120</v>
      </c>
      <c r="J24" s="277" t="s">
        <v>120</v>
      </c>
      <c r="K24" s="217" t="s">
        <v>120</v>
      </c>
      <c r="L24" s="217" t="s">
        <v>120</v>
      </c>
    </row>
    <row r="25" spans="1:12" s="24" customFormat="1" ht="15.6" x14ac:dyDescent="0.3">
      <c r="A25" s="215" t="s">
        <v>144</v>
      </c>
      <c r="B25" s="215" t="s">
        <v>135</v>
      </c>
      <c r="C25" s="291" t="s">
        <v>3758</v>
      </c>
      <c r="D25" s="215" t="s">
        <v>286</v>
      </c>
      <c r="E25" s="215" t="s">
        <v>493</v>
      </c>
      <c r="F25" s="277" t="s">
        <v>323</v>
      </c>
      <c r="G25" s="277" t="s">
        <v>120</v>
      </c>
      <c r="H25" s="277" t="s">
        <v>120</v>
      </c>
      <c r="I25" s="277" t="s">
        <v>120</v>
      </c>
      <c r="J25" s="277" t="s">
        <v>120</v>
      </c>
      <c r="K25" s="217" t="s">
        <v>120</v>
      </c>
      <c r="L25" s="217" t="s">
        <v>120</v>
      </c>
    </row>
    <row r="26" spans="1:12" s="24" customFormat="1" ht="15.6" x14ac:dyDescent="0.3">
      <c r="A26" s="215" t="s">
        <v>144</v>
      </c>
      <c r="B26" s="215" t="s">
        <v>135</v>
      </c>
      <c r="C26" s="291" t="str">
        <f>HYPERLINK("[Codebook_HIS_2013_ext_v1601.xlsx]ses_brx_X","SES_BRX")</f>
        <v>SES_BRX</v>
      </c>
      <c r="D26" s="215" t="s">
        <v>286</v>
      </c>
      <c r="E26" s="215" t="s">
        <v>493</v>
      </c>
      <c r="F26" s="277" t="s">
        <v>323</v>
      </c>
      <c r="G26" s="277" t="s">
        <v>120</v>
      </c>
      <c r="H26" s="277" t="s">
        <v>120</v>
      </c>
      <c r="I26" s="277" t="s">
        <v>120</v>
      </c>
      <c r="J26" s="277" t="s">
        <v>120</v>
      </c>
      <c r="K26" s="217" t="s">
        <v>120</v>
      </c>
      <c r="L26" s="278" t="s">
        <v>2485</v>
      </c>
    </row>
    <row r="27" spans="1:12" s="24" customFormat="1" ht="15.6" x14ac:dyDescent="0.3">
      <c r="A27" s="219" t="s">
        <v>144</v>
      </c>
      <c r="B27" s="295" t="s">
        <v>146</v>
      </c>
      <c r="C27" s="292" t="str">
        <f>HYPERLINK("[Codebook_HIS_2013_ext_v1601.xlsx]hhtype2_X","HHTYPE2")</f>
        <v>HHTYPE2</v>
      </c>
      <c r="D27" s="221" t="s">
        <v>446</v>
      </c>
      <c r="E27" s="222" t="s">
        <v>331</v>
      </c>
      <c r="F27" s="224" t="s">
        <v>323</v>
      </c>
      <c r="G27" s="224" t="s">
        <v>120</v>
      </c>
      <c r="H27" s="224" t="s">
        <v>120</v>
      </c>
      <c r="I27" s="224" t="s">
        <v>120</v>
      </c>
      <c r="J27" s="224" t="s">
        <v>120</v>
      </c>
      <c r="K27" s="223" t="s">
        <v>120</v>
      </c>
      <c r="L27" s="223" t="s">
        <v>120</v>
      </c>
    </row>
    <row r="28" spans="1:12" s="24" customFormat="1" ht="15.6" x14ac:dyDescent="0.3">
      <c r="A28" s="219" t="s">
        <v>144</v>
      </c>
      <c r="B28" s="221" t="s">
        <v>146</v>
      </c>
      <c r="C28" s="292" t="str">
        <f>HYPERLINK("[Codebook_HIS_2013_ext_v1601.xlsx]nbr_per_X","NBR_PER")</f>
        <v>NBR_PER</v>
      </c>
      <c r="D28" s="221" t="s">
        <v>286</v>
      </c>
      <c r="E28" s="222" t="s">
        <v>333</v>
      </c>
      <c r="F28" s="224" t="s">
        <v>323</v>
      </c>
      <c r="G28" s="224" t="s">
        <v>120</v>
      </c>
      <c r="H28" s="224" t="s">
        <v>120</v>
      </c>
      <c r="I28" s="224" t="s">
        <v>120</v>
      </c>
      <c r="J28" s="224" t="s">
        <v>120</v>
      </c>
      <c r="K28" s="223" t="s">
        <v>120</v>
      </c>
      <c r="L28" s="223" t="s">
        <v>120</v>
      </c>
    </row>
    <row r="29" spans="1:12" s="24" customFormat="1" ht="15.6" x14ac:dyDescent="0.3">
      <c r="A29" s="219" t="s">
        <v>144</v>
      </c>
      <c r="B29" s="221" t="s">
        <v>137</v>
      </c>
      <c r="C29" s="292" t="str">
        <f>HYPERLINK("[Codebook_HIS_2013_ext_v1601.xlsx]ET_1_X","ET_1")</f>
        <v>ET_1</v>
      </c>
      <c r="D29" s="221" t="s">
        <v>251</v>
      </c>
      <c r="E29" s="222" t="s">
        <v>325</v>
      </c>
      <c r="F29" s="224" t="s">
        <v>323</v>
      </c>
      <c r="G29" s="224" t="s">
        <v>120</v>
      </c>
      <c r="H29" s="224" t="s">
        <v>120</v>
      </c>
      <c r="I29" s="224" t="s">
        <v>120</v>
      </c>
      <c r="J29" s="224" t="s">
        <v>120</v>
      </c>
      <c r="K29" s="223" t="s">
        <v>120</v>
      </c>
      <c r="L29" s="223"/>
    </row>
    <row r="30" spans="1:12" s="24" customFormat="1" ht="15.6" x14ac:dyDescent="0.3">
      <c r="A30" s="219" t="s">
        <v>144</v>
      </c>
      <c r="B30" s="295" t="s">
        <v>139</v>
      </c>
      <c r="C30" s="292" t="str">
        <f>HYPERLINK("[Codebook_HIS_2013_ext_v1601.xlsx]IN_1_X","IN_1")</f>
        <v>IN_1</v>
      </c>
      <c r="D30" s="221" t="s">
        <v>1719</v>
      </c>
      <c r="E30" s="222" t="s">
        <v>1513</v>
      </c>
      <c r="F30" s="224" t="s">
        <v>323</v>
      </c>
      <c r="G30" s="224" t="s">
        <v>120</v>
      </c>
      <c r="H30" s="224" t="s">
        <v>120</v>
      </c>
      <c r="I30" s="224" t="s">
        <v>120</v>
      </c>
      <c r="J30" s="224" t="s">
        <v>120</v>
      </c>
      <c r="K30" s="223" t="s">
        <v>120</v>
      </c>
      <c r="L30" s="223" t="s">
        <v>120</v>
      </c>
    </row>
    <row r="31" spans="1:12" s="24" customFormat="1" ht="15.6" x14ac:dyDescent="0.3">
      <c r="A31" s="219" t="s">
        <v>144</v>
      </c>
      <c r="B31" s="221" t="s">
        <v>139</v>
      </c>
      <c r="C31" s="292" t="str">
        <f>HYPERLINK("[Codebook_HIS_2013_ext_v1601.xlsx]IN0101_X","IN0101")</f>
        <v>IN0101</v>
      </c>
      <c r="D31" s="221" t="s">
        <v>252</v>
      </c>
      <c r="E31" s="222" t="s">
        <v>398</v>
      </c>
      <c r="F31" s="224" t="s">
        <v>323</v>
      </c>
      <c r="G31" s="224"/>
      <c r="H31" s="224"/>
      <c r="I31" s="224"/>
      <c r="J31" s="224" t="s">
        <v>120</v>
      </c>
      <c r="K31" s="223" t="s">
        <v>120</v>
      </c>
      <c r="L31" s="223" t="s">
        <v>120</v>
      </c>
    </row>
    <row r="32" spans="1:12" s="24" customFormat="1" ht="15.6" x14ac:dyDescent="0.3">
      <c r="A32" s="219" t="s">
        <v>144</v>
      </c>
      <c r="B32" s="221" t="s">
        <v>139</v>
      </c>
      <c r="C32" s="292" t="str">
        <f>HYPERLINK("[Codebook_HIS_2013_ext_v1601.xlsx]IN0102_X","IN0102")</f>
        <v>IN0102</v>
      </c>
      <c r="D32" s="221" t="s">
        <v>252</v>
      </c>
      <c r="E32" s="222" t="s">
        <v>399</v>
      </c>
      <c r="F32" s="224" t="s">
        <v>323</v>
      </c>
      <c r="G32" s="224"/>
      <c r="H32" s="224"/>
      <c r="I32" s="224"/>
      <c r="J32" s="224" t="s">
        <v>120</v>
      </c>
      <c r="K32" s="223" t="s">
        <v>120</v>
      </c>
      <c r="L32" s="223" t="s">
        <v>120</v>
      </c>
    </row>
    <row r="33" spans="1:12" s="24" customFormat="1" ht="15.6" x14ac:dyDescent="0.3">
      <c r="A33" s="219" t="s">
        <v>144</v>
      </c>
      <c r="B33" s="221" t="s">
        <v>139</v>
      </c>
      <c r="C33" s="292" t="str">
        <f>HYPERLINK("[Codebook_HIS_2013_ext_v1601.xlsx]IN0103_X","IN0103")</f>
        <v>IN0103</v>
      </c>
      <c r="D33" s="221" t="s">
        <v>252</v>
      </c>
      <c r="E33" s="222" t="s">
        <v>400</v>
      </c>
      <c r="F33" s="224" t="s">
        <v>323</v>
      </c>
      <c r="G33" s="224"/>
      <c r="H33" s="224"/>
      <c r="I33" s="224"/>
      <c r="J33" s="224" t="s">
        <v>120</v>
      </c>
      <c r="K33" s="223" t="s">
        <v>120</v>
      </c>
      <c r="L33" s="223" t="s">
        <v>120</v>
      </c>
    </row>
    <row r="34" spans="1:12" s="24" customFormat="1" ht="15.6" x14ac:dyDescent="0.3">
      <c r="A34" s="219" t="s">
        <v>144</v>
      </c>
      <c r="B34" s="221" t="s">
        <v>139</v>
      </c>
      <c r="C34" s="292" t="str">
        <f>HYPERLINK("[Codebook_HIS_2013_ext_v1601.xlsx]IN0104_X","IN0104")</f>
        <v>IN0104</v>
      </c>
      <c r="D34" s="221" t="s">
        <v>252</v>
      </c>
      <c r="E34" s="222" t="s">
        <v>401</v>
      </c>
      <c r="F34" s="224" t="s">
        <v>323</v>
      </c>
      <c r="G34" s="224"/>
      <c r="H34" s="224"/>
      <c r="I34" s="224"/>
      <c r="J34" s="224" t="s">
        <v>120</v>
      </c>
      <c r="K34" s="223" t="s">
        <v>120</v>
      </c>
      <c r="L34" s="223" t="s">
        <v>120</v>
      </c>
    </row>
    <row r="35" spans="1:12" s="24" customFormat="1" ht="15.6" x14ac:dyDescent="0.3">
      <c r="A35" s="219" t="s">
        <v>144</v>
      </c>
      <c r="B35" s="221" t="s">
        <v>139</v>
      </c>
      <c r="C35" s="292" t="str">
        <f>HYPERLINK("[Codebook_HIS_2013_ext_v1601.xlsx]IN0105_X","IN0105")</f>
        <v>IN0105</v>
      </c>
      <c r="D35" s="221" t="s">
        <v>252</v>
      </c>
      <c r="E35" s="222" t="s">
        <v>402</v>
      </c>
      <c r="F35" s="224" t="s">
        <v>323</v>
      </c>
      <c r="G35" s="224"/>
      <c r="H35" s="224"/>
      <c r="I35" s="224"/>
      <c r="J35" s="224" t="s">
        <v>120</v>
      </c>
      <c r="K35" s="223" t="s">
        <v>120</v>
      </c>
      <c r="L35" s="223" t="s">
        <v>120</v>
      </c>
    </row>
    <row r="36" spans="1:12" s="24" customFormat="1" ht="15.6" x14ac:dyDescent="0.3">
      <c r="A36" s="219" t="s">
        <v>144</v>
      </c>
      <c r="B36" s="221" t="s">
        <v>139</v>
      </c>
      <c r="C36" s="292" t="str">
        <f>HYPERLINK("[Codebook_HIS_2013_ext_v1601.xlsx]IN0106_X","IN0106")</f>
        <v>IN0106</v>
      </c>
      <c r="D36" s="221" t="s">
        <v>252</v>
      </c>
      <c r="E36" s="222" t="s">
        <v>403</v>
      </c>
      <c r="F36" s="224" t="s">
        <v>323</v>
      </c>
      <c r="G36" s="224"/>
      <c r="H36" s="224"/>
      <c r="I36" s="224"/>
      <c r="J36" s="224" t="s">
        <v>120</v>
      </c>
      <c r="K36" s="223" t="s">
        <v>120</v>
      </c>
      <c r="L36" s="223" t="s">
        <v>120</v>
      </c>
    </row>
    <row r="37" spans="1:12" s="24" customFormat="1" ht="15.6" x14ac:dyDescent="0.3">
      <c r="A37" s="219" t="s">
        <v>144</v>
      </c>
      <c r="B37" s="221" t="s">
        <v>139</v>
      </c>
      <c r="C37" s="292" t="str">
        <f>HYPERLINK("[Codebook_HIS_2013_ext_v1601.xlsx]IN0107_X","IN0107")</f>
        <v>IN0107</v>
      </c>
      <c r="D37" s="221" t="s">
        <v>252</v>
      </c>
      <c r="E37" s="222" t="s">
        <v>404</v>
      </c>
      <c r="F37" s="224" t="s">
        <v>323</v>
      </c>
      <c r="G37" s="224"/>
      <c r="H37" s="224"/>
      <c r="I37" s="224"/>
      <c r="J37" s="224" t="s">
        <v>120</v>
      </c>
      <c r="K37" s="223" t="s">
        <v>120</v>
      </c>
      <c r="L37" s="223" t="s">
        <v>120</v>
      </c>
    </row>
    <row r="38" spans="1:12" s="24" customFormat="1" ht="15.6" x14ac:dyDescent="0.3">
      <c r="A38" s="219" t="s">
        <v>144</v>
      </c>
      <c r="B38" s="221" t="s">
        <v>139</v>
      </c>
      <c r="C38" s="292" t="str">
        <f>HYPERLINK("[Codebook_HIS_2013_ext_v1601.xlsx]IN0108_X","IN0108")</f>
        <v>IN0108</v>
      </c>
      <c r="D38" s="221" t="s">
        <v>252</v>
      </c>
      <c r="E38" s="222" t="s">
        <v>405</v>
      </c>
      <c r="F38" s="224" t="s">
        <v>323</v>
      </c>
      <c r="G38" s="224"/>
      <c r="H38" s="224"/>
      <c r="I38" s="224"/>
      <c r="J38" s="224" t="s">
        <v>120</v>
      </c>
      <c r="K38" s="223" t="s">
        <v>120</v>
      </c>
      <c r="L38" s="223" t="s">
        <v>120</v>
      </c>
    </row>
    <row r="39" spans="1:12" s="24" customFormat="1" ht="15.6" x14ac:dyDescent="0.3">
      <c r="A39" s="219" t="s">
        <v>144</v>
      </c>
      <c r="B39" s="221" t="s">
        <v>139</v>
      </c>
      <c r="C39" s="292" t="s">
        <v>4013</v>
      </c>
      <c r="D39" s="221" t="s">
        <v>1514</v>
      </c>
      <c r="E39" s="222" t="s">
        <v>1515</v>
      </c>
      <c r="F39" s="224" t="s">
        <v>323</v>
      </c>
      <c r="G39" s="224"/>
      <c r="H39" s="224"/>
      <c r="I39" s="224"/>
      <c r="J39" s="224" t="s">
        <v>120</v>
      </c>
      <c r="K39" s="223" t="s">
        <v>120</v>
      </c>
      <c r="L39" s="223" t="s">
        <v>120</v>
      </c>
    </row>
    <row r="40" spans="1:12" ht="15.6" x14ac:dyDescent="0.3">
      <c r="A40" s="219" t="s">
        <v>144</v>
      </c>
      <c r="B40" s="221" t="s">
        <v>139</v>
      </c>
      <c r="C40" s="292" t="str">
        <f>HYPERLINK("[Codebook_HIS_2013_ext_v1601.xlsx]IN04_X","IN04")</f>
        <v>IN04</v>
      </c>
      <c r="D40" s="221" t="s">
        <v>564</v>
      </c>
      <c r="E40" s="222" t="s">
        <v>247</v>
      </c>
      <c r="F40" s="224" t="s">
        <v>323</v>
      </c>
      <c r="G40" s="224" t="s">
        <v>120</v>
      </c>
      <c r="H40" s="224" t="s">
        <v>120</v>
      </c>
      <c r="I40" s="224" t="s">
        <v>120</v>
      </c>
      <c r="J40" s="224" t="s">
        <v>120</v>
      </c>
      <c r="K40" s="223" t="s">
        <v>120</v>
      </c>
      <c r="L40" s="223" t="s">
        <v>120</v>
      </c>
    </row>
    <row r="41" spans="1:12" s="24" customFormat="1" ht="15.6" x14ac:dyDescent="0.3">
      <c r="A41" s="219" t="s">
        <v>144</v>
      </c>
      <c r="B41" s="221" t="s">
        <v>140</v>
      </c>
      <c r="C41" s="292" t="str">
        <f>HYPERLINK("[Codebook_HIS_2013_ext_v1601.xlsx]LO01_X","LO01")</f>
        <v>LO01</v>
      </c>
      <c r="D41" s="221" t="s">
        <v>565</v>
      </c>
      <c r="E41" s="222" t="s">
        <v>1093</v>
      </c>
      <c r="F41" s="224" t="s">
        <v>323</v>
      </c>
      <c r="G41" s="224" t="s">
        <v>120</v>
      </c>
      <c r="H41" s="224" t="s">
        <v>120</v>
      </c>
      <c r="I41" s="224" t="s">
        <v>120</v>
      </c>
      <c r="J41" s="224" t="s">
        <v>120</v>
      </c>
      <c r="K41" s="223" t="s">
        <v>120</v>
      </c>
      <c r="L41" s="223" t="s">
        <v>120</v>
      </c>
    </row>
    <row r="42" spans="1:12" s="24" customFormat="1" ht="15.6" x14ac:dyDescent="0.3">
      <c r="A42" s="219" t="s">
        <v>144</v>
      </c>
      <c r="B42" s="221" t="s">
        <v>140</v>
      </c>
      <c r="C42" s="292" t="str">
        <f>HYPERLINK("[Codebook_HIS_2013_ext_v1601.xlsx]LO0109_X","LO0109")</f>
        <v>LO0109</v>
      </c>
      <c r="D42" s="221" t="s">
        <v>565</v>
      </c>
      <c r="E42" s="222" t="s">
        <v>249</v>
      </c>
      <c r="F42" s="224" t="s">
        <v>323</v>
      </c>
      <c r="G42" s="224"/>
      <c r="H42" s="224"/>
      <c r="I42" s="224"/>
      <c r="J42" s="224" t="s">
        <v>120</v>
      </c>
      <c r="K42" s="223" t="s">
        <v>120</v>
      </c>
      <c r="L42" s="223" t="s">
        <v>120</v>
      </c>
    </row>
    <row r="43" spans="1:12" s="24" customFormat="1" ht="15.6" x14ac:dyDescent="0.3">
      <c r="A43" s="219" t="s">
        <v>144</v>
      </c>
      <c r="B43" s="221" t="s">
        <v>140</v>
      </c>
      <c r="C43" s="292" t="str">
        <f>HYPERLINK("[Codebook_HIS_2013_ext_v1601.xlsx]LO0110_X","LO0110")</f>
        <v>LO0110</v>
      </c>
      <c r="D43" s="221" t="s">
        <v>565</v>
      </c>
      <c r="E43" s="222" t="s">
        <v>248</v>
      </c>
      <c r="F43" s="224" t="s">
        <v>324</v>
      </c>
      <c r="G43" s="224" t="s">
        <v>120</v>
      </c>
      <c r="H43" s="224" t="s">
        <v>120</v>
      </c>
      <c r="I43" s="224" t="s">
        <v>120</v>
      </c>
      <c r="J43" s="224" t="s">
        <v>120</v>
      </c>
      <c r="K43" s="223" t="s">
        <v>120</v>
      </c>
      <c r="L43" s="223" t="s">
        <v>120</v>
      </c>
    </row>
    <row r="44" spans="1:12" s="24" customFormat="1" ht="15.6" x14ac:dyDescent="0.3">
      <c r="A44" s="219" t="s">
        <v>144</v>
      </c>
      <c r="B44" s="221" t="s">
        <v>140</v>
      </c>
      <c r="C44" s="292" t="str">
        <f>HYPERLINK("[Codebook_HIS_2013_ext_v1601.xlsx]LO02_X","LO02")</f>
        <v>LO02</v>
      </c>
      <c r="D44" s="221" t="s">
        <v>1072</v>
      </c>
      <c r="E44" s="222" t="s">
        <v>1074</v>
      </c>
      <c r="F44" s="224" t="s">
        <v>323</v>
      </c>
      <c r="G44" s="224"/>
      <c r="H44" s="224"/>
      <c r="I44" s="224"/>
      <c r="J44" s="224"/>
      <c r="K44" s="223" t="s">
        <v>120</v>
      </c>
      <c r="L44" s="223" t="s">
        <v>120</v>
      </c>
    </row>
    <row r="45" spans="1:12" s="24" customFormat="1" ht="15.6" x14ac:dyDescent="0.3">
      <c r="A45" s="219" t="s">
        <v>144</v>
      </c>
      <c r="B45" s="221" t="s">
        <v>140</v>
      </c>
      <c r="C45" s="292" t="str">
        <f>HYPERLINK("[Codebook_HIS_2013_ext_v1601.xlsx]LO02_1_X","LO02_1")</f>
        <v>LO02_1</v>
      </c>
      <c r="D45" s="221" t="s">
        <v>1072</v>
      </c>
      <c r="E45" s="222" t="s">
        <v>1074</v>
      </c>
      <c r="F45" s="224" t="s">
        <v>323</v>
      </c>
      <c r="G45" s="224"/>
      <c r="H45" s="224"/>
      <c r="I45" s="224"/>
      <c r="J45" s="224"/>
      <c r="K45" s="223" t="s">
        <v>120</v>
      </c>
      <c r="L45" s="223" t="s">
        <v>120</v>
      </c>
    </row>
    <row r="46" spans="1:12" s="24" customFormat="1" ht="15.6" x14ac:dyDescent="0.3">
      <c r="A46" s="219" t="s">
        <v>144</v>
      </c>
      <c r="B46" s="221" t="s">
        <v>140</v>
      </c>
      <c r="C46" s="292" t="str">
        <f>HYPERLINK("[Codebook_HIS_2013_ext_v1601.xlsx]LO03_X","LO03")</f>
        <v>LO03</v>
      </c>
      <c r="D46" s="221" t="s">
        <v>1073</v>
      </c>
      <c r="E46" s="222" t="s">
        <v>1075</v>
      </c>
      <c r="F46" s="224" t="s">
        <v>323</v>
      </c>
      <c r="G46" s="224"/>
      <c r="H46" s="224"/>
      <c r="I46" s="224"/>
      <c r="J46" s="224"/>
      <c r="K46" s="223" t="s">
        <v>120</v>
      </c>
      <c r="L46" s="223" t="s">
        <v>120</v>
      </c>
    </row>
    <row r="47" spans="1:12" s="2" customFormat="1" ht="15.6" x14ac:dyDescent="0.3">
      <c r="A47" s="4"/>
      <c r="B47" s="4"/>
      <c r="C47" s="4"/>
      <c r="D47" s="4"/>
      <c r="E47" s="4"/>
      <c r="F47" s="23"/>
      <c r="G47" s="23"/>
      <c r="H47" s="23"/>
      <c r="I47" s="23"/>
      <c r="J47" s="23"/>
      <c r="K47" s="7"/>
      <c r="L47" s="7"/>
    </row>
    <row r="48" spans="1:12" s="24" customFormat="1" ht="15.6" x14ac:dyDescent="0.3">
      <c r="A48" s="222" t="s">
        <v>3736</v>
      </c>
      <c r="B48" s="221" t="s">
        <v>3749</v>
      </c>
      <c r="C48" s="292" t="s">
        <v>1774</v>
      </c>
      <c r="D48" s="221" t="s">
        <v>1772</v>
      </c>
      <c r="E48" s="222" t="s">
        <v>1776</v>
      </c>
      <c r="F48" s="224" t="s">
        <v>323</v>
      </c>
      <c r="G48" s="224"/>
      <c r="H48" s="224"/>
      <c r="I48" s="224"/>
      <c r="J48" s="224"/>
      <c r="K48" s="223"/>
      <c r="L48" s="223" t="s">
        <v>120</v>
      </c>
    </row>
    <row r="49" spans="1:12" s="24" customFormat="1" ht="15.6" x14ac:dyDescent="0.3">
      <c r="A49" s="222" t="s">
        <v>3736</v>
      </c>
      <c r="B49" s="221" t="s">
        <v>3749</v>
      </c>
      <c r="C49" s="292" t="s">
        <v>1775</v>
      </c>
      <c r="D49" s="221" t="s">
        <v>1773</v>
      </c>
      <c r="E49" s="222" t="s">
        <v>1777</v>
      </c>
      <c r="F49" s="224" t="s">
        <v>323</v>
      </c>
      <c r="G49" s="224" t="s">
        <v>120</v>
      </c>
      <c r="H49" s="224" t="s">
        <v>120</v>
      </c>
      <c r="I49" s="224" t="s">
        <v>120</v>
      </c>
      <c r="J49" s="224" t="s">
        <v>120</v>
      </c>
      <c r="K49" s="223" t="s">
        <v>120</v>
      </c>
      <c r="L49" s="223" t="s">
        <v>120</v>
      </c>
    </row>
    <row r="50" spans="1:12" s="24" customFormat="1" ht="15.6" x14ac:dyDescent="0.3">
      <c r="A50" s="222" t="s">
        <v>3736</v>
      </c>
      <c r="B50" s="221" t="s">
        <v>3749</v>
      </c>
      <c r="C50" s="292" t="s">
        <v>256</v>
      </c>
      <c r="D50" s="221" t="s">
        <v>256</v>
      </c>
      <c r="E50" s="222" t="s">
        <v>1780</v>
      </c>
      <c r="F50" s="224" t="s">
        <v>323</v>
      </c>
      <c r="G50" s="224"/>
      <c r="H50" s="224"/>
      <c r="I50" s="224"/>
      <c r="J50" s="224"/>
      <c r="K50" s="223"/>
      <c r="L50" s="223" t="s">
        <v>120</v>
      </c>
    </row>
    <row r="51" spans="1:12" s="24" customFormat="1" ht="15.6" x14ac:dyDescent="0.3">
      <c r="A51" s="222" t="s">
        <v>3736</v>
      </c>
      <c r="B51" s="221" t="s">
        <v>3749</v>
      </c>
      <c r="C51" s="292" t="s">
        <v>218</v>
      </c>
      <c r="D51" s="221" t="s">
        <v>218</v>
      </c>
      <c r="E51" s="222" t="s">
        <v>1781</v>
      </c>
      <c r="F51" s="224" t="s">
        <v>323</v>
      </c>
      <c r="G51" s="224"/>
      <c r="H51" s="224"/>
      <c r="I51" s="224"/>
      <c r="J51" s="224"/>
      <c r="K51" s="223"/>
      <c r="L51" s="223" t="s">
        <v>120</v>
      </c>
    </row>
    <row r="52" spans="1:12" s="24" customFormat="1" ht="15.6" x14ac:dyDescent="0.3">
      <c r="A52" s="222" t="s">
        <v>3736</v>
      </c>
      <c r="B52" s="221" t="s">
        <v>3749</v>
      </c>
      <c r="C52" s="292" t="s">
        <v>363</v>
      </c>
      <c r="D52" s="221" t="s">
        <v>363</v>
      </c>
      <c r="E52" s="222" t="s">
        <v>1771</v>
      </c>
      <c r="F52" s="224" t="s">
        <v>323</v>
      </c>
      <c r="G52" s="224"/>
      <c r="H52" s="224"/>
      <c r="I52" s="224"/>
      <c r="J52" s="224"/>
      <c r="K52" s="223"/>
      <c r="L52" s="223" t="s">
        <v>120</v>
      </c>
    </row>
    <row r="53" spans="1:12" ht="15.6" x14ac:dyDescent="0.3">
      <c r="A53" s="222" t="s">
        <v>3736</v>
      </c>
      <c r="B53" s="221" t="s">
        <v>3749</v>
      </c>
      <c r="C53" s="292" t="str">
        <f>HYPERLINK("[Codebook_HIS_2013_ext_v1601.xlsx]AC0401_X","AC0401")</f>
        <v>AC0401</v>
      </c>
      <c r="D53" s="221" t="s">
        <v>219</v>
      </c>
      <c r="E53" s="222" t="s">
        <v>220</v>
      </c>
      <c r="F53" s="224" t="s">
        <v>323</v>
      </c>
      <c r="G53" s="224" t="s">
        <v>120</v>
      </c>
      <c r="H53" s="224" t="s">
        <v>120</v>
      </c>
      <c r="I53" s="224" t="s">
        <v>120</v>
      </c>
      <c r="J53" s="224" t="s">
        <v>120</v>
      </c>
      <c r="K53" s="223" t="s">
        <v>120</v>
      </c>
      <c r="L53" s="223" t="s">
        <v>120</v>
      </c>
    </row>
    <row r="54" spans="1:12" ht="15.6" x14ac:dyDescent="0.3">
      <c r="A54" s="222" t="s">
        <v>3736</v>
      </c>
      <c r="B54" s="221" t="s">
        <v>3749</v>
      </c>
      <c r="C54" s="292" t="str">
        <f>HYPERLINK("[Codebook_HIS_2013_ext_v1601.xlsx]AC0402_X","AC0402")</f>
        <v>AC0402</v>
      </c>
      <c r="D54" s="221" t="s">
        <v>219</v>
      </c>
      <c r="E54" s="222" t="s">
        <v>221</v>
      </c>
      <c r="F54" s="224" t="s">
        <v>323</v>
      </c>
      <c r="G54" s="224" t="s">
        <v>120</v>
      </c>
      <c r="H54" s="224" t="s">
        <v>120</v>
      </c>
      <c r="I54" s="224" t="s">
        <v>120</v>
      </c>
      <c r="J54" s="224" t="s">
        <v>120</v>
      </c>
      <c r="K54" s="223" t="s">
        <v>120</v>
      </c>
      <c r="L54" s="223" t="s">
        <v>120</v>
      </c>
    </row>
    <row r="55" spans="1:12" ht="15.6" x14ac:dyDescent="0.3">
      <c r="A55" s="222" t="s">
        <v>3736</v>
      </c>
      <c r="B55" s="221" t="s">
        <v>3749</v>
      </c>
      <c r="C55" s="292" t="str">
        <f>HYPERLINK("[Codebook_HIS_2013_ext_v1601.xlsx]AC0403_X","AC0403")</f>
        <v>AC0403</v>
      </c>
      <c r="D55" s="221" t="s">
        <v>219</v>
      </c>
      <c r="E55" s="222" t="s">
        <v>222</v>
      </c>
      <c r="F55" s="224" t="s">
        <v>323</v>
      </c>
      <c r="G55" s="224" t="s">
        <v>120</v>
      </c>
      <c r="H55" s="224" t="s">
        <v>120</v>
      </c>
      <c r="I55" s="224" t="s">
        <v>120</v>
      </c>
      <c r="J55" s="224" t="s">
        <v>120</v>
      </c>
      <c r="K55" s="223" t="s">
        <v>120</v>
      </c>
      <c r="L55" s="223" t="s">
        <v>120</v>
      </c>
    </row>
    <row r="56" spans="1:12" ht="15.6" x14ac:dyDescent="0.3">
      <c r="A56" s="222" t="s">
        <v>3736</v>
      </c>
      <c r="B56" s="221" t="s">
        <v>3749</v>
      </c>
      <c r="C56" s="292" t="str">
        <f>HYPERLINK("[Codebook_HIS_2013_ext_v1601.xlsx]AC0404_X","AC0404")</f>
        <v>AC0404</v>
      </c>
      <c r="D56" s="221" t="s">
        <v>219</v>
      </c>
      <c r="E56" s="222" t="s">
        <v>223</v>
      </c>
      <c r="F56" s="224" t="s">
        <v>323</v>
      </c>
      <c r="G56" s="224" t="s">
        <v>120</v>
      </c>
      <c r="H56" s="224" t="s">
        <v>120</v>
      </c>
      <c r="I56" s="224" t="s">
        <v>120</v>
      </c>
      <c r="J56" s="224" t="s">
        <v>120</v>
      </c>
      <c r="K56" s="223" t="s">
        <v>120</v>
      </c>
      <c r="L56" s="223" t="s">
        <v>120</v>
      </c>
    </row>
    <row r="57" spans="1:12" ht="15.6" x14ac:dyDescent="0.3">
      <c r="A57" s="222" t="s">
        <v>3736</v>
      </c>
      <c r="B57" s="221" t="s">
        <v>3749</v>
      </c>
      <c r="C57" s="292" t="str">
        <f>HYPERLINK("[Codebook_HIS_2013_ext_v1601.xlsx]AC0405_X","AC0405")</f>
        <v>AC0405</v>
      </c>
      <c r="D57" s="221" t="s">
        <v>219</v>
      </c>
      <c r="E57" s="222" t="s">
        <v>224</v>
      </c>
      <c r="F57" s="224" t="s">
        <v>323</v>
      </c>
      <c r="G57" s="224" t="s">
        <v>120</v>
      </c>
      <c r="H57" s="224" t="s">
        <v>120</v>
      </c>
      <c r="I57" s="224" t="s">
        <v>120</v>
      </c>
      <c r="J57" s="224" t="s">
        <v>120</v>
      </c>
      <c r="K57" s="223" t="s">
        <v>120</v>
      </c>
      <c r="L57" s="223" t="s">
        <v>120</v>
      </c>
    </row>
    <row r="58" spans="1:12" s="2" customFormat="1" ht="15.6" x14ac:dyDescent="0.3">
      <c r="A58" s="4"/>
      <c r="B58" s="4"/>
      <c r="C58" s="4"/>
      <c r="D58" s="4"/>
      <c r="E58" s="4"/>
      <c r="F58" s="23"/>
      <c r="G58" s="23"/>
      <c r="H58" s="23"/>
      <c r="I58" s="23"/>
      <c r="J58" s="23"/>
      <c r="K58" s="7"/>
      <c r="L58" s="7"/>
    </row>
    <row r="59" spans="1:12" ht="15.6" x14ac:dyDescent="0.3">
      <c r="A59" s="222" t="s">
        <v>3752</v>
      </c>
      <c r="B59" s="221" t="s">
        <v>3754</v>
      </c>
      <c r="C59" s="292" t="str">
        <f>HYPERLINK("[Codebook_HIS_2013_ext_v1601.xlsx]HE03_X","HE03")</f>
        <v>HE03</v>
      </c>
      <c r="D59" s="221" t="s">
        <v>563</v>
      </c>
      <c r="E59" s="222" t="s">
        <v>115</v>
      </c>
      <c r="F59" s="224" t="s">
        <v>323</v>
      </c>
      <c r="G59" s="224"/>
      <c r="H59" s="224"/>
      <c r="I59" s="224" t="s">
        <v>120</v>
      </c>
      <c r="J59" s="224" t="s">
        <v>120</v>
      </c>
      <c r="K59" s="224" t="s">
        <v>120</v>
      </c>
      <c r="L59" s="224" t="s">
        <v>120</v>
      </c>
    </row>
    <row r="60" spans="1:12" ht="15.6" x14ac:dyDescent="0.3">
      <c r="A60" s="222" t="s">
        <v>3752</v>
      </c>
      <c r="B60" s="221" t="s">
        <v>3754</v>
      </c>
      <c r="C60" s="292" t="str">
        <f>HYPERLINK("[Codebook_HIS_2013_ext_v1601.xlsx]HE03_1_X","HE03_1")</f>
        <v>HE03_1</v>
      </c>
      <c r="D60" s="221" t="s">
        <v>563</v>
      </c>
      <c r="E60" s="222" t="s">
        <v>426</v>
      </c>
      <c r="F60" s="224" t="s">
        <v>323</v>
      </c>
      <c r="G60" s="224"/>
      <c r="H60" s="224"/>
      <c r="I60" s="224" t="s">
        <v>120</v>
      </c>
      <c r="J60" s="224" t="s">
        <v>120</v>
      </c>
      <c r="K60" s="224" t="s">
        <v>120</v>
      </c>
      <c r="L60" s="224" t="s">
        <v>120</v>
      </c>
    </row>
    <row r="61" spans="1:12" ht="15.6" x14ac:dyDescent="0.3">
      <c r="A61" s="222" t="s">
        <v>3752</v>
      </c>
      <c r="B61" s="221" t="s">
        <v>3754</v>
      </c>
      <c r="C61" s="292" t="str">
        <f>HYPERLINK("[Codebook_HIS_2013_ext_v1601.xlsx]HE04_X","HE04")</f>
        <v>HE04</v>
      </c>
      <c r="D61" s="221" t="s">
        <v>341</v>
      </c>
      <c r="E61" s="222" t="s">
        <v>1064</v>
      </c>
      <c r="F61" s="224" t="s">
        <v>323</v>
      </c>
      <c r="G61" s="224"/>
      <c r="H61" s="224"/>
      <c r="I61" s="224" t="s">
        <v>120</v>
      </c>
      <c r="J61" s="224"/>
      <c r="K61" s="224" t="s">
        <v>120</v>
      </c>
      <c r="L61" s="224" t="s">
        <v>120</v>
      </c>
    </row>
    <row r="62" spans="1:12" ht="15.6" x14ac:dyDescent="0.3">
      <c r="A62" s="222" t="s">
        <v>3752</v>
      </c>
      <c r="B62" s="221" t="s">
        <v>3754</v>
      </c>
      <c r="C62" s="292" t="str">
        <f>HYPERLINK("[Codebook_HIS_2013_ext_v1601.xlsx]HE04_1_X","HE04_1")</f>
        <v>HE04_1</v>
      </c>
      <c r="D62" s="221" t="s">
        <v>341</v>
      </c>
      <c r="E62" s="222" t="s">
        <v>1063</v>
      </c>
      <c r="F62" s="224" t="s">
        <v>323</v>
      </c>
      <c r="G62" s="224"/>
      <c r="H62" s="224"/>
      <c r="I62" s="224" t="s">
        <v>120</v>
      </c>
      <c r="J62" s="224" t="s">
        <v>120</v>
      </c>
      <c r="K62" s="224" t="s">
        <v>120</v>
      </c>
      <c r="L62" s="224" t="s">
        <v>120</v>
      </c>
    </row>
    <row r="63" spans="1:12" ht="15.6" x14ac:dyDescent="0.3">
      <c r="A63" s="222" t="s">
        <v>3752</v>
      </c>
      <c r="B63" s="221" t="s">
        <v>3754</v>
      </c>
      <c r="C63" s="292" t="str">
        <f>HYPERLINK("[Codebook_HIS_2013_ext_v1601.xlsx]HE0501_X","HE0501")</f>
        <v>HE0501</v>
      </c>
      <c r="D63" s="221" t="s">
        <v>1065</v>
      </c>
      <c r="E63" s="222" t="s">
        <v>261</v>
      </c>
      <c r="F63" s="224" t="s">
        <v>323</v>
      </c>
      <c r="G63" s="224"/>
      <c r="H63" s="224"/>
      <c r="I63" s="224" t="s">
        <v>120</v>
      </c>
      <c r="J63" s="224"/>
      <c r="K63" s="224" t="s">
        <v>120</v>
      </c>
      <c r="L63" s="224" t="s">
        <v>120</v>
      </c>
    </row>
    <row r="64" spans="1:12" ht="15.6" x14ac:dyDescent="0.3">
      <c r="A64" s="222" t="s">
        <v>3752</v>
      </c>
      <c r="B64" s="221" t="s">
        <v>3754</v>
      </c>
      <c r="C64" s="292" t="str">
        <f>HYPERLINK("[Codebook_HIS_2013_ext_v1601.xlsx]HE0502_X","HE0502")</f>
        <v>HE0502</v>
      </c>
      <c r="D64" s="221" t="s">
        <v>1066</v>
      </c>
      <c r="E64" s="222" t="s">
        <v>262</v>
      </c>
      <c r="F64" s="224" t="s">
        <v>323</v>
      </c>
      <c r="G64" s="224"/>
      <c r="H64" s="224"/>
      <c r="I64" s="224" t="s">
        <v>120</v>
      </c>
      <c r="J64" s="224"/>
      <c r="K64" s="224" t="s">
        <v>120</v>
      </c>
      <c r="L64" s="224" t="s">
        <v>120</v>
      </c>
    </row>
    <row r="65" spans="1:12" ht="15.6" x14ac:dyDescent="0.3">
      <c r="A65" s="222" t="s">
        <v>3752</v>
      </c>
      <c r="B65" s="221" t="s">
        <v>3754</v>
      </c>
      <c r="C65" s="292" t="str">
        <f>HYPERLINK("[Codebook_HIS_2013_ext_v1601.xlsx]HE0503_X","HE0503")</f>
        <v>HE0503</v>
      </c>
      <c r="D65" s="221" t="s">
        <v>1089</v>
      </c>
      <c r="E65" s="222" t="s">
        <v>263</v>
      </c>
      <c r="F65" s="224" t="s">
        <v>323</v>
      </c>
      <c r="G65" s="224"/>
      <c r="H65" s="224"/>
      <c r="I65" s="224" t="s">
        <v>120</v>
      </c>
      <c r="J65" s="224"/>
      <c r="K65" s="224" t="s">
        <v>120</v>
      </c>
      <c r="L65" s="224" t="s">
        <v>120</v>
      </c>
    </row>
    <row r="66" spans="1:12" ht="15.6" x14ac:dyDescent="0.3">
      <c r="A66" s="222" t="s">
        <v>3752</v>
      </c>
      <c r="B66" s="221" t="s">
        <v>3754</v>
      </c>
      <c r="C66" s="292" t="str">
        <f>HYPERLINK("[Codebook_HIS_2013_ext_v1601.xlsx]HE0504_X","HE0504")</f>
        <v>HE0504</v>
      </c>
      <c r="D66" s="221" t="s">
        <v>1090</v>
      </c>
      <c r="E66" s="222" t="s">
        <v>264</v>
      </c>
      <c r="F66" s="224" t="s">
        <v>323</v>
      </c>
      <c r="G66" s="224"/>
      <c r="H66" s="224"/>
      <c r="I66" s="224" t="s">
        <v>120</v>
      </c>
      <c r="J66" s="224"/>
      <c r="K66" s="224" t="s">
        <v>120</v>
      </c>
      <c r="L66" s="224" t="s">
        <v>120</v>
      </c>
    </row>
    <row r="67" spans="1:12" ht="15.6" x14ac:dyDescent="0.3">
      <c r="A67" s="222" t="s">
        <v>3752</v>
      </c>
      <c r="B67" s="221" t="s">
        <v>3754</v>
      </c>
      <c r="C67" s="292" t="str">
        <f>HYPERLINK("[Codebook_HIS_2013_ext_v1601.xlsx]HE050401_X","HE050401")</f>
        <v>HE050401</v>
      </c>
      <c r="D67" s="221" t="s">
        <v>1091</v>
      </c>
      <c r="E67" s="222" t="s">
        <v>34</v>
      </c>
      <c r="F67" s="224" t="s">
        <v>324</v>
      </c>
      <c r="G67" s="224"/>
      <c r="H67" s="224"/>
      <c r="I67" s="224" t="s">
        <v>120</v>
      </c>
      <c r="J67" s="224"/>
      <c r="K67" s="224" t="s">
        <v>120</v>
      </c>
      <c r="L67" s="224" t="s">
        <v>120</v>
      </c>
    </row>
    <row r="68" spans="1:12" ht="15.6" x14ac:dyDescent="0.3">
      <c r="A68" s="222" t="s">
        <v>3752</v>
      </c>
      <c r="B68" s="221" t="s">
        <v>3754</v>
      </c>
      <c r="C68" s="292" t="str">
        <f>HYPERLINK("[Codebook_HIS_2013_ext.xlsx]HE05_1_X","HE05_1")</f>
        <v>HE05_1</v>
      </c>
      <c r="D68" s="221" t="s">
        <v>2814</v>
      </c>
      <c r="E68" s="222" t="s">
        <v>2815</v>
      </c>
      <c r="F68" s="224" t="s">
        <v>323</v>
      </c>
      <c r="G68" s="224"/>
      <c r="H68" s="224"/>
      <c r="I68" s="224" t="s">
        <v>120</v>
      </c>
      <c r="J68" s="224" t="s">
        <v>120</v>
      </c>
      <c r="K68" s="224" t="s">
        <v>120</v>
      </c>
      <c r="L68" s="224" t="s">
        <v>120</v>
      </c>
    </row>
    <row r="69" spans="1:12" ht="15.6" x14ac:dyDescent="0.3">
      <c r="A69" s="222" t="s">
        <v>3752</v>
      </c>
      <c r="B69" s="221" t="s">
        <v>3754</v>
      </c>
      <c r="C69" s="292" t="str">
        <f>HYPERLINK("[Codebook_HIS_2013_ext.xlsx]HE05_2_X","HE05_2")</f>
        <v>HE05_2</v>
      </c>
      <c r="D69" s="221" t="s">
        <v>2816</v>
      </c>
      <c r="E69" s="222" t="s">
        <v>2817</v>
      </c>
      <c r="F69" s="224" t="s">
        <v>323</v>
      </c>
      <c r="G69" s="224"/>
      <c r="H69" s="224"/>
      <c r="I69" s="224" t="s">
        <v>120</v>
      </c>
      <c r="J69" s="224" t="s">
        <v>120</v>
      </c>
      <c r="K69" s="224" t="s">
        <v>120</v>
      </c>
      <c r="L69" s="224" t="s">
        <v>120</v>
      </c>
    </row>
    <row r="70" spans="1:12" ht="15.6" x14ac:dyDescent="0.3">
      <c r="A70" s="222" t="s">
        <v>3752</v>
      </c>
      <c r="B70" s="221" t="s">
        <v>3754</v>
      </c>
      <c r="C70" s="292" t="str">
        <f>HYPERLINK("[Codebook_HIS_2013_ext_v1601.xlsx]LO04_X","LO04")</f>
        <v>LO04</v>
      </c>
      <c r="D70" s="221" t="s">
        <v>1076</v>
      </c>
      <c r="E70" s="222" t="s">
        <v>1077</v>
      </c>
      <c r="F70" s="224" t="s">
        <v>323</v>
      </c>
      <c r="G70" s="224" t="s">
        <v>120</v>
      </c>
      <c r="H70" s="224"/>
      <c r="I70" s="224"/>
      <c r="J70" s="224"/>
      <c r="K70" s="224" t="s">
        <v>120</v>
      </c>
      <c r="L70" s="224" t="s">
        <v>120</v>
      </c>
    </row>
    <row r="71" spans="1:12" ht="15.6" x14ac:dyDescent="0.3">
      <c r="A71" s="222" t="s">
        <v>3752</v>
      </c>
      <c r="B71" s="221" t="s">
        <v>3754</v>
      </c>
      <c r="C71" s="292" t="str">
        <f>HYPERLINK("[Codebook_HIS_2013_ext_v1601.xlsx]LO04_2_X","LO04_2")</f>
        <v>LO04_2</v>
      </c>
      <c r="D71" s="221" t="s">
        <v>3760</v>
      </c>
      <c r="E71" s="222" t="s">
        <v>1648</v>
      </c>
      <c r="F71" s="224" t="s">
        <v>323</v>
      </c>
      <c r="G71" s="224" t="s">
        <v>120</v>
      </c>
      <c r="H71" s="224"/>
      <c r="I71" s="224"/>
      <c r="J71" s="224"/>
      <c r="K71" s="224" t="s">
        <v>120</v>
      </c>
      <c r="L71" s="224" t="s">
        <v>120</v>
      </c>
    </row>
    <row r="72" spans="1:12" ht="15.6" x14ac:dyDescent="0.3">
      <c r="A72" s="222" t="s">
        <v>3752</v>
      </c>
      <c r="B72" s="221" t="s">
        <v>3754</v>
      </c>
      <c r="C72" s="292" t="str">
        <f>HYPERLINK("[Codebook_HIS_2013_ext_v1601.xlsx]LO05_X","LO05")</f>
        <v>LO05</v>
      </c>
      <c r="D72" s="221" t="s">
        <v>1078</v>
      </c>
      <c r="E72" s="222" t="s">
        <v>1085</v>
      </c>
      <c r="F72" s="224" t="s">
        <v>323</v>
      </c>
      <c r="G72" s="224"/>
      <c r="H72" s="224"/>
      <c r="I72" s="224"/>
      <c r="J72" s="224"/>
      <c r="K72" s="224" t="s">
        <v>120</v>
      </c>
      <c r="L72" s="224" t="s">
        <v>120</v>
      </c>
    </row>
    <row r="73" spans="1:12" ht="15.6" x14ac:dyDescent="0.3">
      <c r="A73" s="222" t="s">
        <v>3752</v>
      </c>
      <c r="B73" s="221" t="s">
        <v>3754</v>
      </c>
      <c r="C73" s="292" t="str">
        <f>HYPERLINK("[Codebook_HIS_2013_ext_v1601.xlsx]LO05_1_X","LO05_1")</f>
        <v>LO05_1</v>
      </c>
      <c r="D73" s="221" t="s">
        <v>1078</v>
      </c>
      <c r="E73" s="222" t="s">
        <v>1085</v>
      </c>
      <c r="F73" s="224" t="s">
        <v>323</v>
      </c>
      <c r="G73" s="224"/>
      <c r="H73" s="224"/>
      <c r="I73" s="224"/>
      <c r="J73" s="224"/>
      <c r="K73" s="224" t="s">
        <v>120</v>
      </c>
      <c r="L73" s="224" t="s">
        <v>120</v>
      </c>
    </row>
    <row r="74" spans="1:12" ht="15.6" x14ac:dyDescent="0.3">
      <c r="A74" s="222" t="s">
        <v>3752</v>
      </c>
      <c r="B74" s="221" t="s">
        <v>3754</v>
      </c>
      <c r="C74" s="292" t="str">
        <f>HYPERLINK("[Codebook_HIS_2013_ext_v1601.xlsx]LO06_X","LO06")</f>
        <v>LO06</v>
      </c>
      <c r="D74" s="221" t="s">
        <v>1079</v>
      </c>
      <c r="E74" s="222" t="s">
        <v>1082</v>
      </c>
      <c r="F74" s="224" t="s">
        <v>323</v>
      </c>
      <c r="G74" s="224"/>
      <c r="H74" s="224"/>
      <c r="I74" s="224"/>
      <c r="J74" s="224"/>
      <c r="K74" s="224" t="s">
        <v>120</v>
      </c>
      <c r="L74" s="224" t="s">
        <v>120</v>
      </c>
    </row>
    <row r="75" spans="1:12" ht="15.6" x14ac:dyDescent="0.3">
      <c r="A75" s="222" t="s">
        <v>3752</v>
      </c>
      <c r="B75" s="221" t="s">
        <v>3754</v>
      </c>
      <c r="C75" s="292" t="str">
        <f>HYPERLINK("[Codebook_HIS_2013_ext_v1601.xlsx]LO07_X","LO07")</f>
        <v>LO07</v>
      </c>
      <c r="D75" s="221" t="s">
        <v>1080</v>
      </c>
      <c r="E75" s="222" t="s">
        <v>1083</v>
      </c>
      <c r="F75" s="224" t="s">
        <v>323</v>
      </c>
      <c r="G75" s="224"/>
      <c r="H75" s="224"/>
      <c r="I75" s="224"/>
      <c r="J75" s="224"/>
      <c r="K75" s="224" t="s">
        <v>120</v>
      </c>
      <c r="L75" s="224" t="s">
        <v>120</v>
      </c>
    </row>
    <row r="76" spans="1:12" ht="15.6" x14ac:dyDescent="0.3">
      <c r="A76" s="222" t="s">
        <v>3752</v>
      </c>
      <c r="B76" s="221" t="s">
        <v>3754</v>
      </c>
      <c r="C76" s="292" t="str">
        <f>HYPERLINK("[Codebook_HIS_2013_ext_v1601.xlsx]LO_1_X","LO_1")</f>
        <v>LO_1</v>
      </c>
      <c r="D76" s="221" t="s">
        <v>1086</v>
      </c>
      <c r="E76" s="222" t="s">
        <v>1084</v>
      </c>
      <c r="F76" s="224" t="s">
        <v>323</v>
      </c>
      <c r="G76" s="224"/>
      <c r="H76" s="224"/>
      <c r="I76" s="224"/>
      <c r="J76" s="224"/>
      <c r="K76" s="224" t="s">
        <v>120</v>
      </c>
      <c r="L76" s="224" t="s">
        <v>120</v>
      </c>
    </row>
    <row r="77" spans="1:12" ht="15.6" x14ac:dyDescent="0.3">
      <c r="A77" s="222" t="s">
        <v>3752</v>
      </c>
      <c r="B77" s="221" t="s">
        <v>3754</v>
      </c>
      <c r="C77" s="292" t="str">
        <f>HYPERLINK("[Codebook_HIS_2013_ext_v1601.xlsx]LO_2_X","LO_2")</f>
        <v>LO_2</v>
      </c>
      <c r="D77" s="221" t="s">
        <v>1087</v>
      </c>
      <c r="E77" s="222" t="s">
        <v>1088</v>
      </c>
      <c r="F77" s="224" t="s">
        <v>323</v>
      </c>
      <c r="G77" s="224"/>
      <c r="H77" s="224"/>
      <c r="I77" s="224"/>
      <c r="J77" s="224"/>
      <c r="K77" s="224" t="s">
        <v>120</v>
      </c>
      <c r="L77" s="224" t="s">
        <v>120</v>
      </c>
    </row>
  </sheetData>
  <mergeCells count="3">
    <mergeCell ref="G9:J9"/>
    <mergeCell ref="A6:E7"/>
    <mergeCell ref="A4:D5"/>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5"/>
  <sheetViews>
    <sheetView zoomScale="75" zoomScaleNormal="75" workbookViewId="0">
      <selection activeCell="C26" sqref="C26"/>
    </sheetView>
  </sheetViews>
  <sheetFormatPr defaultColWidth="9.33203125" defaultRowHeight="14.4" x14ac:dyDescent="0.3"/>
  <cols>
    <col min="1" max="1" width="47.5546875" style="1" customWidth="1"/>
    <col min="2" max="2" width="31.5546875" style="1" bestFit="1" customWidth="1"/>
    <col min="3" max="3" width="13.5546875" style="1" customWidth="1"/>
    <col min="4" max="4" width="21.6640625" style="1" customWidth="1"/>
    <col min="5" max="5" width="52.6640625" style="1" bestFit="1" customWidth="1"/>
    <col min="6" max="6" width="9.33203125" style="26"/>
    <col min="7" max="12" width="9.33203125" style="1"/>
    <col min="13" max="13" width="10.88671875" style="1" customWidth="1"/>
    <col min="14" max="16384" width="9.33203125" style="1"/>
  </cols>
  <sheetData>
    <row r="1" spans="1:13" s="27" customFormat="1" ht="15.6" x14ac:dyDescent="0.3">
      <c r="A1" s="10"/>
      <c r="B1" s="10"/>
      <c r="C1" s="10"/>
      <c r="D1" s="11"/>
      <c r="E1" s="10"/>
      <c r="F1" s="12"/>
      <c r="G1" s="12"/>
      <c r="H1" s="12"/>
      <c r="I1" s="12"/>
      <c r="J1" s="12"/>
      <c r="K1" s="12"/>
      <c r="L1" s="12"/>
    </row>
    <row r="2" spans="1:13" s="27" customFormat="1" ht="17.399999999999999" x14ac:dyDescent="0.3">
      <c r="A2" s="205" t="s">
        <v>3929</v>
      </c>
      <c r="B2" s="3"/>
      <c r="C2" s="3"/>
      <c r="D2" s="3"/>
      <c r="E2" s="13"/>
      <c r="F2" s="14"/>
      <c r="G2" s="14"/>
      <c r="H2" s="14"/>
      <c r="I2" s="14"/>
      <c r="J2" s="14"/>
      <c r="K2" s="14"/>
      <c r="L2" s="14"/>
    </row>
    <row r="3" spans="1:13" s="27" customFormat="1" ht="15.6" x14ac:dyDescent="0.3">
      <c r="A3" s="3"/>
      <c r="B3" s="3"/>
      <c r="C3" s="3"/>
      <c r="D3" s="3"/>
      <c r="E3" s="13"/>
      <c r="F3" s="14"/>
      <c r="G3" s="14"/>
      <c r="H3" s="14"/>
      <c r="I3" s="14"/>
      <c r="J3" s="14"/>
      <c r="K3" s="14"/>
      <c r="L3" s="14"/>
    </row>
    <row r="4" spans="1:13" s="27" customFormat="1" ht="15.6" x14ac:dyDescent="0.3">
      <c r="A4" s="324" t="s">
        <v>1726</v>
      </c>
      <c r="B4" s="324"/>
      <c r="C4" s="325"/>
      <c r="D4" s="325"/>
      <c r="E4" s="325"/>
      <c r="F4" s="325"/>
      <c r="G4" s="325"/>
      <c r="H4" s="325"/>
      <c r="I4" s="325"/>
      <c r="J4" s="325"/>
      <c r="K4" s="325"/>
      <c r="L4" s="268"/>
    </row>
    <row r="5" spans="1:13" s="27" customFormat="1" ht="15.6" x14ac:dyDescent="0.3">
      <c r="A5" s="325"/>
      <c r="B5" s="325"/>
      <c r="C5" s="325"/>
      <c r="D5" s="325"/>
      <c r="E5" s="325"/>
      <c r="F5" s="325"/>
      <c r="G5" s="325"/>
      <c r="H5" s="325"/>
      <c r="I5" s="325"/>
      <c r="J5" s="325"/>
      <c r="K5" s="325"/>
      <c r="L5" s="268"/>
    </row>
    <row r="6" spans="1:13" s="27" customFormat="1" ht="15.6" x14ac:dyDescent="0.3">
      <c r="A6" s="322" t="s">
        <v>152</v>
      </c>
      <c r="B6" s="322"/>
      <c r="C6" s="323"/>
      <c r="D6" s="323"/>
      <c r="E6" s="323"/>
      <c r="F6" s="323"/>
      <c r="G6" s="323"/>
      <c r="H6" s="323"/>
      <c r="I6" s="323"/>
      <c r="J6" s="323"/>
      <c r="K6" s="323"/>
      <c r="L6" s="60"/>
    </row>
    <row r="7" spans="1:13" s="27" customFormat="1" ht="15.6" x14ac:dyDescent="0.3">
      <c r="A7" s="323"/>
      <c r="B7" s="323"/>
      <c r="C7" s="323"/>
      <c r="D7" s="323"/>
      <c r="E7" s="323"/>
      <c r="F7" s="323"/>
      <c r="G7" s="323"/>
      <c r="H7" s="323"/>
      <c r="I7" s="323"/>
      <c r="J7" s="323"/>
      <c r="K7" s="323"/>
      <c r="L7" s="60"/>
    </row>
    <row r="8" spans="1:13" s="27" customFormat="1" ht="12.75" customHeight="1" x14ac:dyDescent="0.3">
      <c r="A8" s="269"/>
      <c r="B8" s="269"/>
      <c r="C8" s="269"/>
      <c r="D8" s="270"/>
      <c r="E8" s="269"/>
      <c r="F8" s="271"/>
      <c r="G8" s="271"/>
      <c r="H8" s="271"/>
      <c r="I8" s="271"/>
      <c r="J8" s="271"/>
      <c r="K8" s="271"/>
      <c r="L8" s="272"/>
    </row>
    <row r="9" spans="1:13" s="27" customFormat="1" ht="15.6" x14ac:dyDescent="0.3">
      <c r="A9" s="273"/>
      <c r="B9" s="273"/>
      <c r="C9" s="269"/>
      <c r="D9" s="270"/>
      <c r="E9" s="269"/>
      <c r="F9" s="272"/>
      <c r="G9" s="319" t="s">
        <v>119</v>
      </c>
      <c r="H9" s="319"/>
      <c r="I9" s="319"/>
      <c r="J9" s="319"/>
      <c r="K9" s="319"/>
      <c r="L9" s="272"/>
    </row>
    <row r="10" spans="1:13" s="27" customFormat="1" ht="31.2" x14ac:dyDescent="0.3">
      <c r="A10" s="273" t="s">
        <v>143</v>
      </c>
      <c r="B10" s="273" t="s">
        <v>133</v>
      </c>
      <c r="C10" s="274" t="s">
        <v>35</v>
      </c>
      <c r="D10" s="274" t="s">
        <v>255</v>
      </c>
      <c r="E10" s="273" t="s">
        <v>561</v>
      </c>
      <c r="F10" s="275" t="s">
        <v>560</v>
      </c>
      <c r="G10" s="209">
        <v>1997</v>
      </c>
      <c r="H10" s="209">
        <v>2001</v>
      </c>
      <c r="I10" s="209">
        <v>2004</v>
      </c>
      <c r="J10" s="209">
        <v>2008</v>
      </c>
      <c r="K10" s="209">
        <v>2013</v>
      </c>
      <c r="L10" s="209">
        <v>2018</v>
      </c>
    </row>
    <row r="11" spans="1:13" s="27" customFormat="1" ht="15.6" x14ac:dyDescent="0.3">
      <c r="A11" s="273"/>
      <c r="B11" s="273"/>
      <c r="C11" s="273"/>
      <c r="D11" s="273"/>
      <c r="E11" s="273"/>
      <c r="F11" s="209"/>
      <c r="G11" s="209"/>
      <c r="H11" s="209"/>
      <c r="I11" s="209"/>
      <c r="J11" s="209"/>
      <c r="K11" s="209"/>
      <c r="L11" s="272"/>
    </row>
    <row r="12" spans="1:13" ht="17.399999999999999" x14ac:dyDescent="0.3">
      <c r="A12" s="215" t="s">
        <v>144</v>
      </c>
      <c r="B12" s="215" t="s">
        <v>134</v>
      </c>
      <c r="C12" s="291" t="s">
        <v>4016</v>
      </c>
      <c r="D12" s="215" t="s">
        <v>286</v>
      </c>
      <c r="E12" s="215" t="s">
        <v>4019</v>
      </c>
      <c r="F12" s="217" t="s">
        <v>323</v>
      </c>
      <c r="G12" s="215"/>
      <c r="H12" s="215"/>
      <c r="I12" s="217" t="s">
        <v>120</v>
      </c>
      <c r="J12" s="217" t="s">
        <v>120</v>
      </c>
      <c r="K12" s="217" t="s">
        <v>120</v>
      </c>
      <c r="L12" s="217" t="s">
        <v>120</v>
      </c>
      <c r="M12" s="55"/>
    </row>
    <row r="13" spans="1:13" s="2" customFormat="1" ht="17.399999999999999" x14ac:dyDescent="0.3">
      <c r="A13" s="215" t="s">
        <v>144</v>
      </c>
      <c r="B13" s="215" t="s">
        <v>134</v>
      </c>
      <c r="C13" s="291" t="str">
        <f>HYPERLINK("[Codebook_HIS_2013_ext_v1601.xlsx]year_X","YEAR")</f>
        <v>YEAR</v>
      </c>
      <c r="D13" s="215" t="s">
        <v>286</v>
      </c>
      <c r="E13" s="215" t="s">
        <v>425</v>
      </c>
      <c r="F13" s="217" t="s">
        <v>323</v>
      </c>
      <c r="G13" s="217"/>
      <c r="H13" s="217"/>
      <c r="I13" s="217" t="s">
        <v>120</v>
      </c>
      <c r="J13" s="217" t="s">
        <v>120</v>
      </c>
      <c r="K13" s="217" t="s">
        <v>120</v>
      </c>
      <c r="L13" s="217" t="s">
        <v>120</v>
      </c>
      <c r="M13" s="55"/>
    </row>
    <row r="14" spans="1:13" s="2" customFormat="1" ht="17.399999999999999" x14ac:dyDescent="0.3">
      <c r="A14" s="215" t="s">
        <v>144</v>
      </c>
      <c r="B14" s="215" t="s">
        <v>134</v>
      </c>
      <c r="C14" s="291" t="str">
        <f>HYPERLINK("[Codebook_HIS_2013_ext_v1601.xlsx]nbr_X","NBR")</f>
        <v>NBR</v>
      </c>
      <c r="D14" s="215" t="s">
        <v>286</v>
      </c>
      <c r="E14" s="215" t="s">
        <v>423</v>
      </c>
      <c r="F14" s="217" t="s">
        <v>323</v>
      </c>
      <c r="G14" s="217"/>
      <c r="H14" s="217"/>
      <c r="I14" s="217" t="s">
        <v>120</v>
      </c>
      <c r="J14" s="217" t="s">
        <v>120</v>
      </c>
      <c r="K14" s="217" t="s">
        <v>120</v>
      </c>
      <c r="L14" s="217" t="s">
        <v>120</v>
      </c>
      <c r="M14" s="55"/>
    </row>
    <row r="15" spans="1:13" ht="17.399999999999999" x14ac:dyDescent="0.3">
      <c r="A15" s="222" t="s">
        <v>3736</v>
      </c>
      <c r="B15" s="222" t="s">
        <v>3746</v>
      </c>
      <c r="C15" s="292" t="str">
        <f>HYPERLINK("[Codebook_HIS_2013_ext_v1601.xlsx]DR07_X","DR07")</f>
        <v>DR07</v>
      </c>
      <c r="D15" s="222" t="s">
        <v>369</v>
      </c>
      <c r="E15" s="222" t="s">
        <v>1486</v>
      </c>
      <c r="F15" s="223" t="s">
        <v>324</v>
      </c>
      <c r="G15" s="222"/>
      <c r="H15" s="222"/>
      <c r="I15" s="222"/>
      <c r="J15" s="222"/>
      <c r="K15" s="223" t="s">
        <v>120</v>
      </c>
      <c r="L15" s="223" t="s">
        <v>120</v>
      </c>
      <c r="M15" s="55"/>
    </row>
    <row r="16" spans="1:13" ht="17.399999999999999" x14ac:dyDescent="0.3">
      <c r="A16" s="222" t="s">
        <v>3736</v>
      </c>
      <c r="B16" s="222" t="s">
        <v>3746</v>
      </c>
      <c r="C16" s="292" t="str">
        <f>HYPERLINK("[Codebook_HIS_2013_ext_v1601.xlsx]DR0701_X","DR0701")</f>
        <v>DR0701</v>
      </c>
      <c r="D16" s="222" t="s">
        <v>2535</v>
      </c>
      <c r="E16" s="222" t="s">
        <v>1487</v>
      </c>
      <c r="F16" s="223" t="s">
        <v>324</v>
      </c>
      <c r="G16" s="222"/>
      <c r="H16" s="222"/>
      <c r="I16" s="222"/>
      <c r="J16" s="222"/>
      <c r="K16" s="223" t="s">
        <v>120</v>
      </c>
      <c r="L16" s="223" t="s">
        <v>120</v>
      </c>
      <c r="M16" s="55"/>
    </row>
    <row r="17" spans="1:13" ht="17.399999999999999" x14ac:dyDescent="0.3">
      <c r="A17" s="222" t="s">
        <v>3736</v>
      </c>
      <c r="B17" s="222" t="s">
        <v>3746</v>
      </c>
      <c r="C17" s="292" t="str">
        <f>HYPERLINK("[Codebook_HIS_2013_ext_v1601.xlsx]DR08_X","DR08")</f>
        <v>DR08</v>
      </c>
      <c r="D17" s="222" t="s">
        <v>370</v>
      </c>
      <c r="E17" s="222" t="s">
        <v>1497</v>
      </c>
      <c r="F17" s="223" t="s">
        <v>323</v>
      </c>
      <c r="G17" s="222"/>
      <c r="H17" s="222"/>
      <c r="I17" s="222"/>
      <c r="J17" s="222"/>
      <c r="K17" s="223" t="s">
        <v>120</v>
      </c>
      <c r="L17" s="223" t="s">
        <v>120</v>
      </c>
      <c r="M17" s="55"/>
    </row>
    <row r="18" spans="1:13" ht="17.399999999999999" x14ac:dyDescent="0.3">
      <c r="A18" s="222" t="s">
        <v>3736</v>
      </c>
      <c r="B18" s="222" t="s">
        <v>3746</v>
      </c>
      <c r="C18" s="292" t="str">
        <f>HYPERLINK("[Codebook_HIS_2013_ext_v1601.xlsx]DR09_X","DR09")</f>
        <v>DR09</v>
      </c>
      <c r="D18" s="222" t="s">
        <v>371</v>
      </c>
      <c r="E18" s="222" t="s">
        <v>2534</v>
      </c>
      <c r="F18" s="223" t="s">
        <v>323</v>
      </c>
      <c r="G18" s="222"/>
      <c r="H18" s="222"/>
      <c r="I18" s="222"/>
      <c r="J18" s="222"/>
      <c r="K18" s="223" t="s">
        <v>120</v>
      </c>
      <c r="L18" s="223" t="s">
        <v>120</v>
      </c>
      <c r="M18" s="55"/>
    </row>
    <row r="19" spans="1:13" ht="17.399999999999999" x14ac:dyDescent="0.3">
      <c r="A19" s="222" t="s">
        <v>3736</v>
      </c>
      <c r="B19" s="222" t="s">
        <v>3746</v>
      </c>
      <c r="C19" s="292" t="str">
        <f>HYPERLINK("[Codebook_HIS_2013_ext_v1601.xlsx]DR10_X","DR10")</f>
        <v>DR10</v>
      </c>
      <c r="D19" s="222" t="s">
        <v>1489</v>
      </c>
      <c r="E19" s="222" t="s">
        <v>1490</v>
      </c>
      <c r="F19" s="223" t="s">
        <v>324</v>
      </c>
      <c r="G19" s="222"/>
      <c r="H19" s="222"/>
      <c r="I19" s="223" t="s">
        <v>120</v>
      </c>
      <c r="J19" s="223" t="s">
        <v>120</v>
      </c>
      <c r="K19" s="223" t="s">
        <v>120</v>
      </c>
      <c r="L19" s="223" t="s">
        <v>120</v>
      </c>
      <c r="M19" s="55"/>
    </row>
    <row r="20" spans="1:13" ht="17.399999999999999" x14ac:dyDescent="0.3">
      <c r="A20" s="222" t="s">
        <v>3736</v>
      </c>
      <c r="B20" s="222" t="s">
        <v>3746</v>
      </c>
      <c r="C20" s="292" t="str">
        <f>HYPERLINK("[Codebook_HIS_2013_ext_v1601.xlsx]DR_TYPE_X","DR_TYPE")</f>
        <v>DR_TYPE</v>
      </c>
      <c r="D20" s="222" t="s">
        <v>2536</v>
      </c>
      <c r="E20" s="222" t="s">
        <v>1491</v>
      </c>
      <c r="F20" s="223" t="s">
        <v>323</v>
      </c>
      <c r="G20" s="222"/>
      <c r="H20" s="222"/>
      <c r="I20" s="223" t="s">
        <v>120</v>
      </c>
      <c r="J20" s="223" t="s">
        <v>120</v>
      </c>
      <c r="K20" s="223" t="s">
        <v>120</v>
      </c>
      <c r="L20" s="223" t="s">
        <v>120</v>
      </c>
      <c r="M20" s="55"/>
    </row>
    <row r="21" spans="1:13" ht="17.399999999999999" x14ac:dyDescent="0.3">
      <c r="A21" s="222" t="s">
        <v>3736</v>
      </c>
      <c r="B21" s="222" t="s">
        <v>3746</v>
      </c>
      <c r="C21" s="292" t="str">
        <f>HYPERLINK("[Codebook_HIS_2013_ext_v1601.xlsx]DR_REIMB_X","DR_REIMB")</f>
        <v>DR_REIMB</v>
      </c>
      <c r="D21" s="222" t="s">
        <v>2536</v>
      </c>
      <c r="E21" s="222" t="s">
        <v>1492</v>
      </c>
      <c r="F21" s="223" t="s">
        <v>323</v>
      </c>
      <c r="G21" s="222"/>
      <c r="H21" s="222"/>
      <c r="I21" s="222"/>
      <c r="J21" s="222"/>
      <c r="K21" s="223" t="s">
        <v>120</v>
      </c>
      <c r="L21" s="223" t="s">
        <v>120</v>
      </c>
      <c r="M21" s="55"/>
    </row>
    <row r="22" spans="1:13" ht="17.399999999999999" x14ac:dyDescent="0.3">
      <c r="A22" s="222" t="s">
        <v>3736</v>
      </c>
      <c r="B22" s="222" t="s">
        <v>3746</v>
      </c>
      <c r="C22" s="292" t="str">
        <f>HYPERLINK("[Codebook_HIS_2013_ext_v1601.xlsx]CNK_YN_X","CNK_YN")</f>
        <v>CNK_YN</v>
      </c>
      <c r="D22" s="222" t="s">
        <v>2536</v>
      </c>
      <c r="E22" s="222" t="s">
        <v>1493</v>
      </c>
      <c r="F22" s="223" t="s">
        <v>323</v>
      </c>
      <c r="G22" s="222"/>
      <c r="H22" s="222"/>
      <c r="I22" s="222"/>
      <c r="J22" s="222"/>
      <c r="K22" s="223" t="s">
        <v>120</v>
      </c>
      <c r="L22" s="223" t="s">
        <v>120</v>
      </c>
      <c r="M22" s="55"/>
    </row>
    <row r="23" spans="1:13" ht="17.399999999999999" x14ac:dyDescent="0.3">
      <c r="A23" s="222" t="s">
        <v>3736</v>
      </c>
      <c r="B23" s="222" t="s">
        <v>3746</v>
      </c>
      <c r="C23" s="292" t="str">
        <f>HYPERLINK("[Codebook_HIS_2013_ext_v1601.xlsx]CNK_X","CNK")</f>
        <v>CNK</v>
      </c>
      <c r="D23" s="222" t="s">
        <v>2536</v>
      </c>
      <c r="E23" s="222" t="s">
        <v>1494</v>
      </c>
      <c r="F23" s="223" t="s">
        <v>324</v>
      </c>
      <c r="G23" s="222"/>
      <c r="H23" s="222"/>
      <c r="I23" s="222"/>
      <c r="J23" s="222"/>
      <c r="K23" s="223" t="s">
        <v>120</v>
      </c>
      <c r="L23" s="223" t="s">
        <v>120</v>
      </c>
      <c r="M23" s="55"/>
    </row>
    <row r="24" spans="1:13" ht="17.399999999999999" x14ac:dyDescent="0.3">
      <c r="A24" s="222" t="s">
        <v>3736</v>
      </c>
      <c r="B24" s="222" t="s">
        <v>3746</v>
      </c>
      <c r="C24" s="292" t="str">
        <f>HYPERLINK("[Codebook_HIS_2013_ext_v1601.xlsx]ATC_YN_X","ATC_YN")</f>
        <v>ATC_YN</v>
      </c>
      <c r="D24" s="222" t="s">
        <v>2536</v>
      </c>
      <c r="E24" s="222" t="s">
        <v>1495</v>
      </c>
      <c r="F24" s="223" t="s">
        <v>323</v>
      </c>
      <c r="G24" s="222"/>
      <c r="H24" s="222"/>
      <c r="I24" s="222"/>
      <c r="J24" s="222"/>
      <c r="K24" s="223" t="s">
        <v>120</v>
      </c>
      <c r="L24" s="223" t="s">
        <v>120</v>
      </c>
      <c r="M24" s="55"/>
    </row>
    <row r="25" spans="1:13" ht="17.399999999999999" x14ac:dyDescent="0.3">
      <c r="A25" s="222" t="s">
        <v>3736</v>
      </c>
      <c r="B25" s="222" t="s">
        <v>3746</v>
      </c>
      <c r="C25" s="292" t="str">
        <f>HYPERLINK("[Codebook_HIS_2013_ext_v1601.xlsx]ATC_X","ATC")</f>
        <v>ATC</v>
      </c>
      <c r="D25" s="222" t="s">
        <v>2536</v>
      </c>
      <c r="E25" s="222" t="s">
        <v>1496</v>
      </c>
      <c r="F25" s="223" t="s">
        <v>324</v>
      </c>
      <c r="G25" s="222"/>
      <c r="H25" s="222"/>
      <c r="I25" s="223" t="s">
        <v>120</v>
      </c>
      <c r="J25" s="223" t="s">
        <v>120</v>
      </c>
      <c r="K25" s="223" t="s">
        <v>120</v>
      </c>
      <c r="L25" s="223" t="s">
        <v>120</v>
      </c>
      <c r="M25" s="55"/>
    </row>
  </sheetData>
  <mergeCells count="3">
    <mergeCell ref="A4:K5"/>
    <mergeCell ref="A6:K7"/>
    <mergeCell ref="G9:K9"/>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4"/>
  <sheetViews>
    <sheetView workbookViewId="0">
      <pane ySplit="11" topLeftCell="A12" activePane="bottomLeft" state="frozen"/>
      <selection pane="bottomLeft" activeCell="C12" sqref="C12"/>
    </sheetView>
  </sheetViews>
  <sheetFormatPr defaultRowHeight="13.2" x14ac:dyDescent="0.25"/>
  <cols>
    <col min="1" max="1" width="11.109375" customWidth="1"/>
    <col min="2" max="2" width="77.6640625" customWidth="1"/>
    <col min="3" max="3" width="13.6640625" customWidth="1"/>
    <col min="4" max="4" width="12.44140625" bestFit="1" customWidth="1"/>
    <col min="5" max="5" width="66.6640625" bestFit="1" customWidth="1"/>
    <col min="6" max="6" width="8.44140625" style="182" bestFit="1" customWidth="1"/>
    <col min="12" max="12" width="8.88671875" style="182"/>
  </cols>
  <sheetData>
    <row r="1" spans="1:13" ht="15.6" x14ac:dyDescent="0.3">
      <c r="A1" s="10"/>
      <c r="B1" s="10"/>
      <c r="C1" s="10"/>
      <c r="D1" s="11"/>
      <c r="E1" s="10"/>
      <c r="F1" s="12"/>
      <c r="G1" s="12"/>
      <c r="H1" s="12"/>
      <c r="I1" s="12"/>
      <c r="J1" s="12"/>
      <c r="K1" s="12"/>
      <c r="L1" s="12"/>
    </row>
    <row r="2" spans="1:13" ht="15.6" x14ac:dyDescent="0.3">
      <c r="A2" s="3" t="s">
        <v>3929</v>
      </c>
      <c r="B2" s="3"/>
      <c r="C2" s="3"/>
      <c r="D2" s="3"/>
      <c r="E2" s="13"/>
      <c r="F2" s="14"/>
      <c r="G2" s="14"/>
      <c r="H2" s="14"/>
      <c r="I2" s="14"/>
      <c r="J2" s="14"/>
      <c r="K2" s="14"/>
      <c r="L2" s="14"/>
    </row>
    <row r="3" spans="1:13" ht="15.6" x14ac:dyDescent="0.3">
      <c r="A3" s="3"/>
      <c r="B3" s="3"/>
      <c r="C3" s="3"/>
      <c r="D3" s="3"/>
      <c r="E3" s="13"/>
      <c r="F3" s="14"/>
      <c r="G3" s="14"/>
      <c r="H3" s="14"/>
      <c r="I3" s="14"/>
      <c r="J3" s="14"/>
      <c r="K3" s="14"/>
      <c r="L3" s="14"/>
    </row>
    <row r="4" spans="1:13" s="27" customFormat="1" ht="15.6" x14ac:dyDescent="0.3">
      <c r="A4" s="329" t="s">
        <v>1726</v>
      </c>
      <c r="B4" s="329"/>
      <c r="C4" s="330"/>
      <c r="D4" s="330"/>
      <c r="E4" s="330"/>
      <c r="F4" s="330"/>
      <c r="G4" s="330"/>
      <c r="H4" s="330"/>
      <c r="I4" s="330"/>
      <c r="J4" s="330"/>
      <c r="K4" s="330"/>
      <c r="L4" s="268"/>
    </row>
    <row r="5" spans="1:13" s="27" customFormat="1" ht="15.6" x14ac:dyDescent="0.3">
      <c r="A5" s="330"/>
      <c r="B5" s="330"/>
      <c r="C5" s="330"/>
      <c r="D5" s="330"/>
      <c r="E5" s="330"/>
      <c r="F5" s="330"/>
      <c r="G5" s="330"/>
      <c r="H5" s="330"/>
      <c r="I5" s="330"/>
      <c r="J5" s="330"/>
      <c r="K5" s="330"/>
      <c r="L5" s="268"/>
    </row>
    <row r="6" spans="1:13" ht="15.6" x14ac:dyDescent="0.3">
      <c r="A6" s="326" t="s">
        <v>3088</v>
      </c>
      <c r="B6" s="326"/>
      <c r="C6" s="327"/>
      <c r="D6" s="327"/>
      <c r="E6" s="327"/>
      <c r="F6" s="327"/>
      <c r="G6" s="327"/>
      <c r="H6" s="327"/>
      <c r="I6" s="327"/>
      <c r="J6" s="327"/>
      <c r="K6" s="327"/>
      <c r="L6" s="183"/>
    </row>
    <row r="7" spans="1:13" ht="15.6" x14ac:dyDescent="0.3">
      <c r="A7" s="327"/>
      <c r="B7" s="327"/>
      <c r="C7" s="327"/>
      <c r="D7" s="327"/>
      <c r="E7" s="327"/>
      <c r="F7" s="327"/>
      <c r="G7" s="327"/>
      <c r="H7" s="327"/>
      <c r="I7" s="327"/>
      <c r="J7" s="327"/>
      <c r="K7" s="327"/>
      <c r="L7" s="183"/>
    </row>
    <row r="8" spans="1:13" ht="15.6" x14ac:dyDescent="0.3">
      <c r="A8" s="17"/>
      <c r="B8" s="17"/>
      <c r="C8" s="17"/>
      <c r="D8" s="30"/>
      <c r="E8" s="17"/>
      <c r="F8" s="16"/>
      <c r="G8" s="16"/>
      <c r="H8" s="16"/>
      <c r="I8" s="16"/>
      <c r="J8" s="16"/>
      <c r="K8" s="16"/>
      <c r="L8" s="178"/>
    </row>
    <row r="9" spans="1:13" ht="15.6" x14ac:dyDescent="0.3">
      <c r="A9" s="28"/>
      <c r="B9" s="28"/>
      <c r="C9" s="17"/>
      <c r="D9" s="30"/>
      <c r="E9" s="17"/>
      <c r="F9" s="178"/>
      <c r="G9" s="328" t="s">
        <v>119</v>
      </c>
      <c r="H9" s="328"/>
      <c r="I9" s="328"/>
      <c r="J9" s="328"/>
      <c r="K9" s="328"/>
      <c r="L9" s="178"/>
    </row>
    <row r="10" spans="1:13" ht="31.2" x14ac:dyDescent="0.3">
      <c r="A10" s="28" t="s">
        <v>143</v>
      </c>
      <c r="B10" s="28" t="s">
        <v>133</v>
      </c>
      <c r="C10" s="29" t="s">
        <v>35</v>
      </c>
      <c r="D10" s="29" t="s">
        <v>255</v>
      </c>
      <c r="E10" s="28" t="s">
        <v>561</v>
      </c>
      <c r="F10" s="178" t="s">
        <v>560</v>
      </c>
      <c r="G10" s="18">
        <v>1997</v>
      </c>
      <c r="H10" s="18">
        <v>2001</v>
      </c>
      <c r="I10" s="18">
        <v>2004</v>
      </c>
      <c r="J10" s="18">
        <v>2008</v>
      </c>
      <c r="K10" s="18">
        <v>2013</v>
      </c>
      <c r="L10" s="18">
        <v>2018</v>
      </c>
    </row>
    <row r="11" spans="1:13" ht="15.6" x14ac:dyDescent="0.3">
      <c r="A11" s="28"/>
      <c r="B11" s="28"/>
      <c r="C11" s="28"/>
      <c r="D11" s="28"/>
      <c r="E11" s="28"/>
      <c r="F11" s="18"/>
      <c r="G11" s="18"/>
      <c r="H11" s="18"/>
      <c r="I11" s="18"/>
      <c r="J11" s="18"/>
      <c r="K11" s="18"/>
      <c r="L11" s="178"/>
    </row>
    <row r="12" spans="1:13" s="306" customFormat="1" ht="13.8" x14ac:dyDescent="0.3">
      <c r="A12" s="303" t="s">
        <v>144</v>
      </c>
      <c r="B12" s="303" t="s">
        <v>134</v>
      </c>
      <c r="C12" s="303" t="s">
        <v>4016</v>
      </c>
      <c r="D12" s="303" t="s">
        <v>286</v>
      </c>
      <c r="E12" s="303" t="s">
        <v>4019</v>
      </c>
      <c r="F12" s="304" t="s">
        <v>323</v>
      </c>
      <c r="G12" s="303"/>
      <c r="H12" s="303"/>
      <c r="I12" s="304"/>
      <c r="J12" s="304"/>
      <c r="K12" s="304"/>
      <c r="L12" s="304" t="s">
        <v>120</v>
      </c>
      <c r="M12" s="305"/>
    </row>
    <row r="13" spans="1:13" ht="14.4" x14ac:dyDescent="0.3">
      <c r="A13" s="181" t="s">
        <v>3099</v>
      </c>
      <c r="B13" s="179" t="s">
        <v>3089</v>
      </c>
      <c r="C13" s="179" t="s">
        <v>3100</v>
      </c>
      <c r="D13" s="179" t="s">
        <v>286</v>
      </c>
      <c r="E13" s="179" t="s">
        <v>3136</v>
      </c>
      <c r="F13" s="180" t="s">
        <v>323</v>
      </c>
      <c r="G13" s="179"/>
      <c r="H13" s="179"/>
      <c r="I13" s="180"/>
      <c r="J13" s="180"/>
      <c r="K13" s="180"/>
      <c r="L13" s="180" t="s">
        <v>120</v>
      </c>
    </row>
    <row r="14" spans="1:13" ht="14.4" x14ac:dyDescent="0.3">
      <c r="A14" s="181" t="s">
        <v>3099</v>
      </c>
      <c r="B14" s="179" t="s">
        <v>3089</v>
      </c>
      <c r="C14" s="179" t="s">
        <v>3101</v>
      </c>
      <c r="D14" s="179" t="s">
        <v>286</v>
      </c>
      <c r="E14" s="179" t="s">
        <v>3137</v>
      </c>
      <c r="F14" s="180" t="s">
        <v>323</v>
      </c>
      <c r="G14" s="180"/>
      <c r="H14" s="180"/>
      <c r="I14" s="180"/>
      <c r="J14" s="180"/>
      <c r="K14" s="180"/>
      <c r="L14" s="180" t="s">
        <v>120</v>
      </c>
    </row>
    <row r="15" spans="1:13" ht="14.4" x14ac:dyDescent="0.3">
      <c r="A15" s="181" t="s">
        <v>3099</v>
      </c>
      <c r="B15" s="179" t="s">
        <v>3089</v>
      </c>
      <c r="C15" s="179" t="s">
        <v>3102</v>
      </c>
      <c r="D15" s="179" t="s">
        <v>286</v>
      </c>
      <c r="E15" s="179" t="s">
        <v>3138</v>
      </c>
      <c r="F15" s="180" t="s">
        <v>323</v>
      </c>
      <c r="G15" s="180"/>
      <c r="H15" s="180"/>
      <c r="I15" s="180"/>
      <c r="J15" s="180"/>
      <c r="K15" s="180"/>
      <c r="L15" s="180" t="s">
        <v>120</v>
      </c>
    </row>
    <row r="16" spans="1:13" ht="14.4" x14ac:dyDescent="0.3">
      <c r="A16" s="181" t="s">
        <v>3099</v>
      </c>
      <c r="B16" s="179" t="s">
        <v>3089</v>
      </c>
      <c r="C16" s="179" t="s">
        <v>3103</v>
      </c>
      <c r="D16" s="179" t="s">
        <v>286</v>
      </c>
      <c r="E16" s="179" t="s">
        <v>3139</v>
      </c>
      <c r="F16" s="180" t="s">
        <v>323</v>
      </c>
      <c r="G16" s="179"/>
      <c r="H16" s="179"/>
      <c r="I16" s="179"/>
      <c r="J16" s="179"/>
      <c r="K16" s="180"/>
      <c r="L16" s="180" t="s">
        <v>120</v>
      </c>
    </row>
    <row r="17" spans="1:12" ht="14.4" x14ac:dyDescent="0.3">
      <c r="A17" s="181" t="s">
        <v>3099</v>
      </c>
      <c r="B17" s="179" t="s">
        <v>3089</v>
      </c>
      <c r="C17" s="179" t="s">
        <v>3104</v>
      </c>
      <c r="D17" s="179" t="s">
        <v>286</v>
      </c>
      <c r="E17" s="179" t="s">
        <v>3140</v>
      </c>
      <c r="F17" s="180" t="s">
        <v>323</v>
      </c>
      <c r="G17" s="179"/>
      <c r="H17" s="179"/>
      <c r="I17" s="179"/>
      <c r="J17" s="179"/>
      <c r="K17" s="180"/>
      <c r="L17" s="180" t="s">
        <v>120</v>
      </c>
    </row>
    <row r="18" spans="1:12" ht="14.4" x14ac:dyDescent="0.3">
      <c r="A18" s="181" t="s">
        <v>3099</v>
      </c>
      <c r="B18" s="179" t="s">
        <v>3089</v>
      </c>
      <c r="C18" s="179" t="s">
        <v>3105</v>
      </c>
      <c r="D18" s="179" t="s">
        <v>286</v>
      </c>
      <c r="E18" s="179" t="s">
        <v>3141</v>
      </c>
      <c r="F18" s="180" t="s">
        <v>323</v>
      </c>
      <c r="G18" s="179"/>
      <c r="H18" s="179"/>
      <c r="I18" s="179"/>
      <c r="J18" s="179"/>
      <c r="K18" s="180"/>
      <c r="L18" s="180" t="s">
        <v>120</v>
      </c>
    </row>
    <row r="19" spans="1:12" ht="14.4" x14ac:dyDescent="0.3">
      <c r="A19" s="181" t="s">
        <v>3099</v>
      </c>
      <c r="B19" s="179" t="s">
        <v>3089</v>
      </c>
      <c r="C19" s="179" t="s">
        <v>3106</v>
      </c>
      <c r="D19" s="179" t="s">
        <v>286</v>
      </c>
      <c r="E19" s="179" t="s">
        <v>3142</v>
      </c>
      <c r="F19" s="180" t="s">
        <v>323</v>
      </c>
      <c r="G19" s="179"/>
      <c r="H19" s="179"/>
      <c r="I19" s="179"/>
      <c r="J19" s="179"/>
      <c r="K19" s="180"/>
      <c r="L19" s="180" t="s">
        <v>120</v>
      </c>
    </row>
    <row r="20" spans="1:12" ht="14.4" x14ac:dyDescent="0.3">
      <c r="A20" s="181" t="s">
        <v>3099</v>
      </c>
      <c r="B20" s="179" t="s">
        <v>3089</v>
      </c>
      <c r="C20" s="179" t="s">
        <v>3107</v>
      </c>
      <c r="D20" s="179" t="s">
        <v>286</v>
      </c>
      <c r="E20" s="179" t="s">
        <v>3143</v>
      </c>
      <c r="F20" s="180" t="s">
        <v>323</v>
      </c>
      <c r="G20" s="179"/>
      <c r="H20" s="179"/>
      <c r="I20" s="180"/>
      <c r="J20" s="180"/>
      <c r="K20" s="180"/>
      <c r="L20" s="180" t="s">
        <v>120</v>
      </c>
    </row>
    <row r="21" spans="1:12" ht="14.4" x14ac:dyDescent="0.3">
      <c r="A21" s="181" t="s">
        <v>3099</v>
      </c>
      <c r="B21" s="179" t="s">
        <v>3089</v>
      </c>
      <c r="C21" s="179" t="s">
        <v>3108</v>
      </c>
      <c r="D21" s="179" t="s">
        <v>286</v>
      </c>
      <c r="E21" s="179" t="s">
        <v>3144</v>
      </c>
      <c r="F21" s="180" t="s">
        <v>323</v>
      </c>
      <c r="G21" s="179"/>
      <c r="H21" s="179"/>
      <c r="I21" s="180"/>
      <c r="J21" s="180"/>
      <c r="K21" s="180"/>
      <c r="L21" s="180" t="s">
        <v>120</v>
      </c>
    </row>
    <row r="22" spans="1:12" ht="14.4" x14ac:dyDescent="0.3">
      <c r="A22" s="181" t="s">
        <v>3099</v>
      </c>
      <c r="B22" s="179" t="s">
        <v>3089</v>
      </c>
      <c r="C22" s="179" t="s">
        <v>3109</v>
      </c>
      <c r="D22" s="179" t="s">
        <v>286</v>
      </c>
      <c r="E22" s="179" t="s">
        <v>3145</v>
      </c>
      <c r="F22" s="180" t="s">
        <v>323</v>
      </c>
      <c r="G22" s="179"/>
      <c r="H22" s="179"/>
      <c r="I22" s="179"/>
      <c r="J22" s="179"/>
      <c r="K22" s="180"/>
      <c r="L22" s="180" t="s">
        <v>120</v>
      </c>
    </row>
    <row r="23" spans="1:12" ht="14.4" x14ac:dyDescent="0.3">
      <c r="A23" s="181" t="s">
        <v>3099</v>
      </c>
      <c r="B23" s="179" t="s">
        <v>3089</v>
      </c>
      <c r="C23" s="179" t="s">
        <v>3110</v>
      </c>
      <c r="D23" s="179" t="s">
        <v>286</v>
      </c>
      <c r="E23" s="179" t="s">
        <v>3146</v>
      </c>
      <c r="F23" s="180" t="s">
        <v>323</v>
      </c>
      <c r="G23" s="179"/>
      <c r="H23" s="179"/>
      <c r="I23" s="179"/>
      <c r="J23" s="179"/>
      <c r="K23" s="180"/>
      <c r="L23" s="180" t="s">
        <v>120</v>
      </c>
    </row>
    <row r="24" spans="1:12" ht="14.4" x14ac:dyDescent="0.3">
      <c r="A24" s="181" t="s">
        <v>3099</v>
      </c>
      <c r="B24" s="179" t="s">
        <v>3089</v>
      </c>
      <c r="C24" s="179" t="s">
        <v>3111</v>
      </c>
      <c r="D24" s="179" t="s">
        <v>286</v>
      </c>
      <c r="E24" s="179" t="s">
        <v>3147</v>
      </c>
      <c r="F24" s="180" t="s">
        <v>323</v>
      </c>
      <c r="G24" s="179"/>
      <c r="H24" s="179"/>
      <c r="I24" s="179"/>
      <c r="J24" s="179"/>
      <c r="K24" s="180"/>
      <c r="L24" s="180" t="s">
        <v>120</v>
      </c>
    </row>
    <row r="25" spans="1:12" ht="14.4" x14ac:dyDescent="0.3">
      <c r="A25" s="181" t="s">
        <v>3099</v>
      </c>
      <c r="B25" s="179" t="s">
        <v>3089</v>
      </c>
      <c r="C25" s="179" t="s">
        <v>3112</v>
      </c>
      <c r="D25" s="179" t="s">
        <v>286</v>
      </c>
      <c r="E25" s="179" t="s">
        <v>3148</v>
      </c>
      <c r="F25" s="180" t="s">
        <v>323</v>
      </c>
      <c r="G25" s="179"/>
      <c r="H25" s="179"/>
      <c r="I25" s="179"/>
      <c r="J25" s="179"/>
      <c r="K25" s="180"/>
      <c r="L25" s="180" t="s">
        <v>120</v>
      </c>
    </row>
    <row r="26" spans="1:12" ht="14.4" x14ac:dyDescent="0.3">
      <c r="A26" s="181" t="s">
        <v>3099</v>
      </c>
      <c r="B26" s="179" t="s">
        <v>3089</v>
      </c>
      <c r="C26" s="179" t="s">
        <v>3113</v>
      </c>
      <c r="D26" s="179" t="s">
        <v>286</v>
      </c>
      <c r="E26" s="179" t="s">
        <v>3149</v>
      </c>
      <c r="F26" s="180" t="s">
        <v>323</v>
      </c>
      <c r="G26" s="179"/>
      <c r="H26" s="179"/>
      <c r="I26" s="179"/>
      <c r="J26" s="179"/>
      <c r="K26" s="180"/>
      <c r="L26" s="180" t="s">
        <v>120</v>
      </c>
    </row>
    <row r="27" spans="1:12" ht="14.4" x14ac:dyDescent="0.3">
      <c r="A27" s="181" t="s">
        <v>3099</v>
      </c>
      <c r="B27" s="179" t="s">
        <v>3089</v>
      </c>
      <c r="C27" s="179" t="s">
        <v>3114</v>
      </c>
      <c r="D27" s="179" t="s">
        <v>286</v>
      </c>
      <c r="E27" s="179" t="s">
        <v>3150</v>
      </c>
      <c r="F27" s="180" t="s">
        <v>323</v>
      </c>
      <c r="G27" s="179"/>
      <c r="H27" s="179"/>
      <c r="I27" s="179"/>
      <c r="J27" s="179"/>
      <c r="K27" s="180"/>
      <c r="L27" s="180" t="s">
        <v>120</v>
      </c>
    </row>
    <row r="28" spans="1:12" ht="14.4" x14ac:dyDescent="0.3">
      <c r="A28" s="181" t="s">
        <v>3099</v>
      </c>
      <c r="B28" s="179" t="s">
        <v>3089</v>
      </c>
      <c r="C28" s="179" t="s">
        <v>3115</v>
      </c>
      <c r="D28" s="179" t="s">
        <v>286</v>
      </c>
      <c r="E28" s="179" t="s">
        <v>3151</v>
      </c>
      <c r="F28" s="180" t="s">
        <v>323</v>
      </c>
      <c r="G28" s="179"/>
      <c r="H28" s="179"/>
      <c r="I28" s="179"/>
      <c r="J28" s="179"/>
      <c r="K28" s="180"/>
      <c r="L28" s="180" t="s">
        <v>120</v>
      </c>
    </row>
    <row r="29" spans="1:12" ht="14.4" x14ac:dyDescent="0.3">
      <c r="A29" s="181" t="s">
        <v>3099</v>
      </c>
      <c r="B29" s="179" t="s">
        <v>3089</v>
      </c>
      <c r="C29" s="179" t="s">
        <v>3116</v>
      </c>
      <c r="D29" s="179" t="s">
        <v>286</v>
      </c>
      <c r="E29" s="179" t="s">
        <v>3152</v>
      </c>
      <c r="F29" s="180" t="s">
        <v>323</v>
      </c>
      <c r="G29" s="179"/>
      <c r="H29" s="179"/>
      <c r="I29" s="179"/>
      <c r="J29" s="179"/>
      <c r="K29" s="180"/>
      <c r="L29" s="180" t="s">
        <v>120</v>
      </c>
    </row>
    <row r="30" spans="1:12" ht="14.4" x14ac:dyDescent="0.3">
      <c r="A30" s="181" t="s">
        <v>3099</v>
      </c>
      <c r="B30" s="179" t="s">
        <v>3089</v>
      </c>
      <c r="C30" s="179" t="s">
        <v>3117</v>
      </c>
      <c r="D30" s="179" t="s">
        <v>286</v>
      </c>
      <c r="E30" s="179" t="s">
        <v>3153</v>
      </c>
      <c r="F30" s="180" t="s">
        <v>323</v>
      </c>
      <c r="G30" s="179"/>
      <c r="H30" s="179"/>
      <c r="I30" s="179"/>
      <c r="J30" s="179"/>
      <c r="K30" s="180"/>
      <c r="L30" s="180" t="s">
        <v>120</v>
      </c>
    </row>
    <row r="31" spans="1:12" ht="14.4" x14ac:dyDescent="0.3">
      <c r="A31" s="181" t="s">
        <v>3099</v>
      </c>
      <c r="B31" s="179" t="s">
        <v>3089</v>
      </c>
      <c r="C31" s="179" t="s">
        <v>3118</v>
      </c>
      <c r="D31" s="179" t="s">
        <v>286</v>
      </c>
      <c r="E31" s="179" t="s">
        <v>3154</v>
      </c>
      <c r="F31" s="180" t="s">
        <v>323</v>
      </c>
      <c r="G31" s="179"/>
      <c r="H31" s="179"/>
      <c r="I31" s="179"/>
      <c r="J31" s="179"/>
      <c r="K31" s="180"/>
      <c r="L31" s="180" t="s">
        <v>120</v>
      </c>
    </row>
    <row r="32" spans="1:12" ht="14.4" x14ac:dyDescent="0.3">
      <c r="A32" s="181" t="s">
        <v>3099</v>
      </c>
      <c r="B32" s="179" t="s">
        <v>3089</v>
      </c>
      <c r="C32" s="179" t="s">
        <v>3119</v>
      </c>
      <c r="D32" s="179" t="s">
        <v>286</v>
      </c>
      <c r="E32" s="179" t="s">
        <v>3155</v>
      </c>
      <c r="F32" s="180" t="s">
        <v>323</v>
      </c>
      <c r="G32" s="179"/>
      <c r="H32" s="179"/>
      <c r="I32" s="179"/>
      <c r="J32" s="179"/>
      <c r="K32" s="180"/>
      <c r="L32" s="180" t="s">
        <v>120</v>
      </c>
    </row>
    <row r="33" spans="1:12" ht="14.4" x14ac:dyDescent="0.3">
      <c r="A33" s="181" t="s">
        <v>3099</v>
      </c>
      <c r="B33" s="179" t="s">
        <v>3089</v>
      </c>
      <c r="C33" s="179" t="s">
        <v>3120</v>
      </c>
      <c r="D33" s="179" t="s">
        <v>286</v>
      </c>
      <c r="E33" s="179" t="s">
        <v>3156</v>
      </c>
      <c r="F33" s="180" t="s">
        <v>323</v>
      </c>
      <c r="G33" s="179"/>
      <c r="H33" s="179"/>
      <c r="I33" s="179"/>
      <c r="J33" s="179"/>
      <c r="K33" s="180"/>
      <c r="L33" s="180" t="s">
        <v>120</v>
      </c>
    </row>
    <row r="34" spans="1:12" ht="14.4" x14ac:dyDescent="0.3">
      <c r="A34" s="181" t="s">
        <v>3099</v>
      </c>
      <c r="B34" s="179" t="s">
        <v>3089</v>
      </c>
      <c r="C34" s="179" t="s">
        <v>3121</v>
      </c>
      <c r="D34" s="179" t="s">
        <v>286</v>
      </c>
      <c r="E34" s="179" t="s">
        <v>3157</v>
      </c>
      <c r="F34" s="180" t="s">
        <v>323</v>
      </c>
      <c r="G34" s="179"/>
      <c r="H34" s="179"/>
      <c r="I34" s="179"/>
      <c r="J34" s="179"/>
      <c r="K34" s="180"/>
      <c r="L34" s="180" t="s">
        <v>120</v>
      </c>
    </row>
    <row r="35" spans="1:12" ht="14.4" x14ac:dyDescent="0.3">
      <c r="A35" s="181" t="s">
        <v>3099</v>
      </c>
      <c r="B35" s="179" t="s">
        <v>3089</v>
      </c>
      <c r="C35" s="179" t="s">
        <v>3122</v>
      </c>
      <c r="D35" s="179" t="s">
        <v>286</v>
      </c>
      <c r="E35" s="179" t="s">
        <v>3158</v>
      </c>
      <c r="F35" s="180" t="s">
        <v>323</v>
      </c>
      <c r="G35" s="179"/>
      <c r="H35" s="179"/>
      <c r="I35" s="179"/>
      <c r="J35" s="179"/>
      <c r="K35" s="180"/>
      <c r="L35" s="180" t="s">
        <v>120</v>
      </c>
    </row>
    <row r="36" spans="1:12" ht="14.4" x14ac:dyDescent="0.3">
      <c r="A36" s="181" t="s">
        <v>3099</v>
      </c>
      <c r="B36" s="179" t="s">
        <v>3089</v>
      </c>
      <c r="C36" s="179" t="s">
        <v>3123</v>
      </c>
      <c r="D36" s="179" t="s">
        <v>286</v>
      </c>
      <c r="E36" s="179" t="s">
        <v>3159</v>
      </c>
      <c r="F36" s="180" t="s">
        <v>323</v>
      </c>
      <c r="G36" s="179"/>
      <c r="H36" s="179"/>
      <c r="I36" s="179"/>
      <c r="J36" s="179"/>
      <c r="K36" s="180"/>
      <c r="L36" s="180" t="s">
        <v>120</v>
      </c>
    </row>
    <row r="37" spans="1:12" ht="14.4" x14ac:dyDescent="0.3">
      <c r="A37" s="181" t="s">
        <v>3099</v>
      </c>
      <c r="B37" s="179" t="s">
        <v>3089</v>
      </c>
      <c r="C37" s="179" t="s">
        <v>3124</v>
      </c>
      <c r="D37" s="179" t="s">
        <v>286</v>
      </c>
      <c r="E37" s="179" t="s">
        <v>3160</v>
      </c>
      <c r="F37" s="180" t="s">
        <v>323</v>
      </c>
      <c r="G37" s="179"/>
      <c r="H37" s="179"/>
      <c r="I37" s="179"/>
      <c r="J37" s="179"/>
      <c r="K37" s="180"/>
      <c r="L37" s="180" t="s">
        <v>120</v>
      </c>
    </row>
    <row r="38" spans="1:12" ht="14.4" x14ac:dyDescent="0.3">
      <c r="A38" s="181" t="s">
        <v>3099</v>
      </c>
      <c r="B38" s="179" t="s">
        <v>3089</v>
      </c>
      <c r="C38" s="179" t="s">
        <v>3125</v>
      </c>
      <c r="D38" s="179" t="s">
        <v>286</v>
      </c>
      <c r="E38" s="179" t="s">
        <v>3161</v>
      </c>
      <c r="F38" s="180" t="s">
        <v>323</v>
      </c>
      <c r="G38" s="179"/>
      <c r="H38" s="179"/>
      <c r="I38" s="179"/>
      <c r="J38" s="179"/>
      <c r="K38" s="180"/>
      <c r="L38" s="180" t="s">
        <v>120</v>
      </c>
    </row>
    <row r="39" spans="1:12" ht="14.4" x14ac:dyDescent="0.3">
      <c r="A39" s="181" t="s">
        <v>3099</v>
      </c>
      <c r="B39" s="179" t="s">
        <v>3089</v>
      </c>
      <c r="C39" s="179" t="s">
        <v>3126</v>
      </c>
      <c r="D39" s="179" t="s">
        <v>286</v>
      </c>
      <c r="E39" s="179" t="s">
        <v>3162</v>
      </c>
      <c r="F39" s="180" t="s">
        <v>323</v>
      </c>
      <c r="G39" s="179"/>
      <c r="H39" s="179"/>
      <c r="I39" s="179"/>
      <c r="J39" s="179"/>
      <c r="K39" s="180"/>
      <c r="L39" s="180" t="s">
        <v>120</v>
      </c>
    </row>
    <row r="40" spans="1:12" ht="14.4" x14ac:dyDescent="0.3">
      <c r="A40" s="181" t="s">
        <v>3099</v>
      </c>
      <c r="B40" s="179" t="s">
        <v>3089</v>
      </c>
      <c r="C40" s="179" t="s">
        <v>3127</v>
      </c>
      <c r="D40" s="179" t="s">
        <v>286</v>
      </c>
      <c r="E40" s="179" t="s">
        <v>3163</v>
      </c>
      <c r="F40" s="180" t="s">
        <v>323</v>
      </c>
      <c r="G40" s="179"/>
      <c r="H40" s="179"/>
      <c r="I40" s="179"/>
      <c r="J40" s="179"/>
      <c r="K40" s="180"/>
      <c r="L40" s="180" t="s">
        <v>120</v>
      </c>
    </row>
    <row r="41" spans="1:12" ht="14.4" x14ac:dyDescent="0.3">
      <c r="A41" s="181" t="s">
        <v>3099</v>
      </c>
      <c r="B41" s="179" t="s">
        <v>3089</v>
      </c>
      <c r="C41" s="179" t="s">
        <v>3128</v>
      </c>
      <c r="D41" s="179" t="s">
        <v>286</v>
      </c>
      <c r="E41" s="179" t="s">
        <v>3164</v>
      </c>
      <c r="F41" s="180" t="s">
        <v>323</v>
      </c>
      <c r="G41" s="179"/>
      <c r="H41" s="179"/>
      <c r="I41" s="179"/>
      <c r="J41" s="179"/>
      <c r="K41" s="180"/>
      <c r="L41" s="180" t="s">
        <v>120</v>
      </c>
    </row>
    <row r="42" spans="1:12" ht="14.4" x14ac:dyDescent="0.3">
      <c r="A42" s="181" t="s">
        <v>3099</v>
      </c>
      <c r="B42" s="179" t="s">
        <v>3089</v>
      </c>
      <c r="C42" s="179" t="s">
        <v>3129</v>
      </c>
      <c r="D42" s="179" t="s">
        <v>286</v>
      </c>
      <c r="E42" s="179" t="s">
        <v>3165</v>
      </c>
      <c r="F42" s="180" t="s">
        <v>323</v>
      </c>
      <c r="G42" s="179"/>
      <c r="H42" s="179"/>
      <c r="I42" s="179"/>
      <c r="J42" s="179"/>
      <c r="K42" s="180"/>
      <c r="L42" s="180" t="s">
        <v>120</v>
      </c>
    </row>
    <row r="43" spans="1:12" ht="14.4" x14ac:dyDescent="0.3">
      <c r="A43" s="181" t="s">
        <v>3099</v>
      </c>
      <c r="B43" s="179" t="s">
        <v>3089</v>
      </c>
      <c r="C43" s="179" t="s">
        <v>3130</v>
      </c>
      <c r="D43" s="179" t="s">
        <v>286</v>
      </c>
      <c r="E43" s="179" t="s">
        <v>3166</v>
      </c>
      <c r="F43" s="180" t="s">
        <v>323</v>
      </c>
      <c r="G43" s="179"/>
      <c r="H43" s="179"/>
      <c r="I43" s="179"/>
      <c r="J43" s="179"/>
      <c r="K43" s="180"/>
      <c r="L43" s="180" t="s">
        <v>120</v>
      </c>
    </row>
    <row r="44" spans="1:12" ht="14.4" x14ac:dyDescent="0.3">
      <c r="A44" s="181" t="s">
        <v>3099</v>
      </c>
      <c r="B44" s="179" t="s">
        <v>3089</v>
      </c>
      <c r="C44" s="179" t="s">
        <v>3131</v>
      </c>
      <c r="D44" s="179" t="s">
        <v>286</v>
      </c>
      <c r="E44" s="179" t="s">
        <v>3167</v>
      </c>
      <c r="F44" s="180" t="s">
        <v>323</v>
      </c>
      <c r="G44" s="179"/>
      <c r="H44" s="179"/>
      <c r="I44" s="179"/>
      <c r="J44" s="179"/>
      <c r="K44" s="180"/>
      <c r="L44" s="180" t="s">
        <v>120</v>
      </c>
    </row>
    <row r="45" spans="1:12" ht="14.4" x14ac:dyDescent="0.3">
      <c r="A45" s="181" t="s">
        <v>3099</v>
      </c>
      <c r="B45" s="179" t="s">
        <v>3089</v>
      </c>
      <c r="C45" s="179" t="s">
        <v>3132</v>
      </c>
      <c r="D45" s="179" t="s">
        <v>286</v>
      </c>
      <c r="E45" s="179" t="s">
        <v>3168</v>
      </c>
      <c r="F45" s="180" t="s">
        <v>323</v>
      </c>
      <c r="G45" s="179"/>
      <c r="H45" s="179"/>
      <c r="I45" s="179"/>
      <c r="J45" s="179"/>
      <c r="K45" s="180"/>
      <c r="L45" s="180" t="s">
        <v>120</v>
      </c>
    </row>
    <row r="46" spans="1:12" ht="14.4" x14ac:dyDescent="0.3">
      <c r="A46" s="181" t="s">
        <v>3099</v>
      </c>
      <c r="B46" s="179" t="s">
        <v>3089</v>
      </c>
      <c r="C46" s="179" t="s">
        <v>3133</v>
      </c>
      <c r="D46" s="179" t="s">
        <v>286</v>
      </c>
      <c r="E46" s="179" t="s">
        <v>3169</v>
      </c>
      <c r="F46" s="180" t="s">
        <v>323</v>
      </c>
      <c r="G46" s="179"/>
      <c r="H46" s="179"/>
      <c r="I46" s="179"/>
      <c r="J46" s="179"/>
      <c r="K46" s="180"/>
      <c r="L46" s="180" t="s">
        <v>120</v>
      </c>
    </row>
    <row r="47" spans="1:12" ht="14.4" x14ac:dyDescent="0.3">
      <c r="A47" s="181" t="s">
        <v>3099</v>
      </c>
      <c r="B47" s="179" t="s">
        <v>3089</v>
      </c>
      <c r="C47" s="179" t="s">
        <v>3134</v>
      </c>
      <c r="D47" s="179" t="s">
        <v>286</v>
      </c>
      <c r="E47" s="179" t="s">
        <v>3170</v>
      </c>
      <c r="F47" s="180" t="s">
        <v>323</v>
      </c>
      <c r="G47" s="179"/>
      <c r="H47" s="179"/>
      <c r="I47" s="179"/>
      <c r="J47" s="179"/>
      <c r="K47" s="180"/>
      <c r="L47" s="180" t="s">
        <v>120</v>
      </c>
    </row>
    <row r="48" spans="1:12" ht="14.4" x14ac:dyDescent="0.3">
      <c r="A48" s="181" t="s">
        <v>3099</v>
      </c>
      <c r="B48" s="179" t="s">
        <v>3089</v>
      </c>
      <c r="C48" s="179" t="s">
        <v>3135</v>
      </c>
      <c r="D48" s="179" t="s">
        <v>286</v>
      </c>
      <c r="E48" s="179" t="s">
        <v>3171</v>
      </c>
      <c r="F48" s="180" t="s">
        <v>323</v>
      </c>
      <c r="G48" s="179"/>
      <c r="H48" s="179"/>
      <c r="I48" s="179"/>
      <c r="J48" s="179"/>
      <c r="K48" s="180"/>
      <c r="L48" s="180" t="s">
        <v>120</v>
      </c>
    </row>
    <row r="49" spans="1:12" ht="14.4" x14ac:dyDescent="0.3">
      <c r="A49" s="181" t="s">
        <v>3099</v>
      </c>
      <c r="B49" s="179" t="s">
        <v>3090</v>
      </c>
      <c r="C49" s="179" t="s">
        <v>3172</v>
      </c>
      <c r="D49" s="179" t="s">
        <v>286</v>
      </c>
      <c r="E49" s="179" t="s">
        <v>3229</v>
      </c>
      <c r="F49" s="180" t="s">
        <v>323</v>
      </c>
      <c r="G49" s="179"/>
      <c r="H49" s="179"/>
      <c r="I49" s="179"/>
      <c r="J49" s="179"/>
      <c r="K49" s="180"/>
      <c r="L49" s="180" t="s">
        <v>120</v>
      </c>
    </row>
    <row r="50" spans="1:12" ht="14.4" x14ac:dyDescent="0.3">
      <c r="A50" s="181" t="s">
        <v>3099</v>
      </c>
      <c r="B50" s="179" t="s">
        <v>3090</v>
      </c>
      <c r="C50" s="179" t="s">
        <v>3173</v>
      </c>
      <c r="D50" s="179" t="s">
        <v>286</v>
      </c>
      <c r="E50" s="179" t="s">
        <v>3230</v>
      </c>
      <c r="F50" s="180" t="s">
        <v>323</v>
      </c>
      <c r="G50" s="179"/>
      <c r="H50" s="179"/>
      <c r="I50" s="179"/>
      <c r="J50" s="179"/>
      <c r="K50" s="180"/>
      <c r="L50" s="180" t="s">
        <v>120</v>
      </c>
    </row>
    <row r="51" spans="1:12" ht="14.4" x14ac:dyDescent="0.3">
      <c r="A51" s="181" t="s">
        <v>3099</v>
      </c>
      <c r="B51" s="179" t="s">
        <v>3090</v>
      </c>
      <c r="C51" s="179" t="s">
        <v>3174</v>
      </c>
      <c r="D51" s="179" t="s">
        <v>286</v>
      </c>
      <c r="E51" s="179" t="s">
        <v>3231</v>
      </c>
      <c r="F51" s="180" t="s">
        <v>323</v>
      </c>
      <c r="G51" s="179"/>
      <c r="H51" s="179"/>
      <c r="I51" s="179"/>
      <c r="J51" s="179"/>
      <c r="K51" s="180"/>
      <c r="L51" s="180" t="s">
        <v>120</v>
      </c>
    </row>
    <row r="52" spans="1:12" ht="14.4" x14ac:dyDescent="0.3">
      <c r="A52" s="181" t="s">
        <v>3099</v>
      </c>
      <c r="B52" s="179" t="s">
        <v>3090</v>
      </c>
      <c r="C52" s="179" t="s">
        <v>3175</v>
      </c>
      <c r="D52" s="179" t="s">
        <v>286</v>
      </c>
      <c r="E52" s="179" t="s">
        <v>3232</v>
      </c>
      <c r="F52" s="180" t="s">
        <v>323</v>
      </c>
      <c r="G52" s="179"/>
      <c r="H52" s="179"/>
      <c r="I52" s="179"/>
      <c r="J52" s="179"/>
      <c r="K52" s="180"/>
      <c r="L52" s="180" t="s">
        <v>120</v>
      </c>
    </row>
    <row r="53" spans="1:12" ht="14.4" x14ac:dyDescent="0.3">
      <c r="A53" s="181" t="s">
        <v>3099</v>
      </c>
      <c r="B53" s="179" t="s">
        <v>3090</v>
      </c>
      <c r="C53" s="179" t="s">
        <v>3176</v>
      </c>
      <c r="D53" s="179" t="s">
        <v>286</v>
      </c>
      <c r="E53" s="179" t="s">
        <v>3233</v>
      </c>
      <c r="F53" s="180" t="s">
        <v>323</v>
      </c>
      <c r="G53" s="179"/>
      <c r="H53" s="179"/>
      <c r="I53" s="179"/>
      <c r="J53" s="179"/>
      <c r="K53" s="180"/>
      <c r="L53" s="180" t="s">
        <v>120</v>
      </c>
    </row>
    <row r="54" spans="1:12" ht="14.4" x14ac:dyDescent="0.3">
      <c r="A54" s="181" t="s">
        <v>3099</v>
      </c>
      <c r="B54" s="179" t="s">
        <v>3090</v>
      </c>
      <c r="C54" s="179" t="s">
        <v>3177</v>
      </c>
      <c r="D54" s="179" t="s">
        <v>286</v>
      </c>
      <c r="E54" s="179" t="s">
        <v>3234</v>
      </c>
      <c r="F54" s="180" t="s">
        <v>324</v>
      </c>
      <c r="G54" s="179"/>
      <c r="H54" s="179"/>
      <c r="I54" s="179"/>
      <c r="J54" s="179"/>
      <c r="K54" s="180"/>
      <c r="L54" s="180" t="s">
        <v>120</v>
      </c>
    </row>
    <row r="55" spans="1:12" ht="14.4" x14ac:dyDescent="0.3">
      <c r="A55" s="181" t="s">
        <v>3099</v>
      </c>
      <c r="B55" s="179" t="s">
        <v>3090</v>
      </c>
      <c r="C55" s="179" t="s">
        <v>3188</v>
      </c>
      <c r="D55" s="179" t="s">
        <v>286</v>
      </c>
      <c r="E55" s="179" t="s">
        <v>3245</v>
      </c>
      <c r="F55" s="180" t="s">
        <v>324</v>
      </c>
      <c r="G55" s="179"/>
      <c r="H55" s="179"/>
      <c r="I55" s="179"/>
      <c r="J55" s="179"/>
      <c r="K55" s="180"/>
      <c r="L55" s="180" t="s">
        <v>120</v>
      </c>
    </row>
    <row r="56" spans="1:12" ht="14.4" x14ac:dyDescent="0.3">
      <c r="A56" s="181" t="s">
        <v>3099</v>
      </c>
      <c r="B56" s="179" t="s">
        <v>3090</v>
      </c>
      <c r="C56" s="179" t="s">
        <v>3196</v>
      </c>
      <c r="D56" s="179" t="s">
        <v>286</v>
      </c>
      <c r="E56" s="179" t="s">
        <v>3253</v>
      </c>
      <c r="F56" s="180" t="s">
        <v>324</v>
      </c>
      <c r="G56" s="179"/>
      <c r="H56" s="179"/>
      <c r="I56" s="179"/>
      <c r="J56" s="179"/>
      <c r="K56" s="180"/>
      <c r="L56" s="180" t="s">
        <v>120</v>
      </c>
    </row>
    <row r="57" spans="1:12" ht="14.4" x14ac:dyDescent="0.3">
      <c r="A57" s="181" t="s">
        <v>3099</v>
      </c>
      <c r="B57" s="179" t="s">
        <v>3090</v>
      </c>
      <c r="C57" s="179" t="s">
        <v>3197</v>
      </c>
      <c r="D57" s="179" t="s">
        <v>286</v>
      </c>
      <c r="E57" s="179" t="s">
        <v>3254</v>
      </c>
      <c r="F57" s="180" t="s">
        <v>324</v>
      </c>
      <c r="G57" s="179"/>
      <c r="H57" s="179"/>
      <c r="I57" s="179"/>
      <c r="J57" s="179"/>
      <c r="K57" s="180"/>
      <c r="L57" s="180" t="s">
        <v>120</v>
      </c>
    </row>
    <row r="58" spans="1:12" ht="14.4" x14ac:dyDescent="0.3">
      <c r="A58" s="181" t="s">
        <v>3099</v>
      </c>
      <c r="B58" s="179" t="s">
        <v>3090</v>
      </c>
      <c r="C58" s="179" t="s">
        <v>3198</v>
      </c>
      <c r="D58" s="179" t="s">
        <v>286</v>
      </c>
      <c r="E58" s="179" t="s">
        <v>3255</v>
      </c>
      <c r="F58" s="180" t="s">
        <v>324</v>
      </c>
      <c r="G58" s="179"/>
      <c r="H58" s="179"/>
      <c r="I58" s="179"/>
      <c r="J58" s="179"/>
      <c r="K58" s="180"/>
      <c r="L58" s="180" t="s">
        <v>120</v>
      </c>
    </row>
    <row r="59" spans="1:12" ht="14.4" x14ac:dyDescent="0.3">
      <c r="A59" s="181" t="s">
        <v>3099</v>
      </c>
      <c r="B59" s="179" t="s">
        <v>3090</v>
      </c>
      <c r="C59" s="179" t="s">
        <v>3199</v>
      </c>
      <c r="D59" s="179" t="s">
        <v>286</v>
      </c>
      <c r="E59" s="179" t="s">
        <v>3256</v>
      </c>
      <c r="F59" s="180" t="s">
        <v>324</v>
      </c>
      <c r="G59" s="179"/>
      <c r="H59" s="179"/>
      <c r="I59" s="179"/>
      <c r="J59" s="179"/>
      <c r="K59" s="180"/>
      <c r="L59" s="180" t="s">
        <v>120</v>
      </c>
    </row>
    <row r="60" spans="1:12" ht="14.4" x14ac:dyDescent="0.3">
      <c r="A60" s="181" t="s">
        <v>3099</v>
      </c>
      <c r="B60" s="179" t="s">
        <v>3090</v>
      </c>
      <c r="C60" s="179" t="s">
        <v>3200</v>
      </c>
      <c r="D60" s="179" t="s">
        <v>286</v>
      </c>
      <c r="E60" s="179" t="s">
        <v>3257</v>
      </c>
      <c r="F60" s="180" t="s">
        <v>324</v>
      </c>
      <c r="G60" s="179"/>
      <c r="H60" s="179"/>
      <c r="I60" s="179"/>
      <c r="J60" s="179"/>
      <c r="K60" s="180"/>
      <c r="L60" s="180" t="s">
        <v>120</v>
      </c>
    </row>
    <row r="61" spans="1:12" ht="14.4" x14ac:dyDescent="0.3">
      <c r="A61" s="181" t="s">
        <v>3099</v>
      </c>
      <c r="B61" s="179" t="s">
        <v>3090</v>
      </c>
      <c r="C61" s="179" t="s">
        <v>3201</v>
      </c>
      <c r="D61" s="179" t="s">
        <v>286</v>
      </c>
      <c r="E61" s="179" t="s">
        <v>3258</v>
      </c>
      <c r="F61" s="180" t="s">
        <v>324</v>
      </c>
      <c r="G61" s="179"/>
      <c r="H61" s="179"/>
      <c r="I61" s="179"/>
      <c r="J61" s="179"/>
      <c r="K61" s="180"/>
      <c r="L61" s="180" t="s">
        <v>120</v>
      </c>
    </row>
    <row r="62" spans="1:12" ht="14.4" x14ac:dyDescent="0.3">
      <c r="A62" s="181" t="s">
        <v>3099</v>
      </c>
      <c r="B62" s="179" t="s">
        <v>3090</v>
      </c>
      <c r="C62" s="179" t="s">
        <v>3202</v>
      </c>
      <c r="D62" s="179" t="s">
        <v>286</v>
      </c>
      <c r="E62" s="179" t="s">
        <v>3259</v>
      </c>
      <c r="F62" s="180" t="s">
        <v>324</v>
      </c>
      <c r="G62" s="179"/>
      <c r="H62" s="179"/>
      <c r="I62" s="179"/>
      <c r="J62" s="179"/>
      <c r="K62" s="180"/>
      <c r="L62" s="180" t="s">
        <v>120</v>
      </c>
    </row>
    <row r="63" spans="1:12" ht="14.4" x14ac:dyDescent="0.3">
      <c r="A63" s="181" t="s">
        <v>3099</v>
      </c>
      <c r="B63" s="179" t="s">
        <v>3090</v>
      </c>
      <c r="C63" s="179" t="s">
        <v>3178</v>
      </c>
      <c r="D63" s="179" t="s">
        <v>286</v>
      </c>
      <c r="E63" s="179" t="s">
        <v>3235</v>
      </c>
      <c r="F63" s="180" t="s">
        <v>324</v>
      </c>
      <c r="G63" s="179"/>
      <c r="H63" s="179"/>
      <c r="I63" s="179"/>
      <c r="J63" s="179"/>
      <c r="K63" s="180"/>
      <c r="L63" s="180" t="s">
        <v>120</v>
      </c>
    </row>
    <row r="64" spans="1:12" ht="14.4" x14ac:dyDescent="0.3">
      <c r="A64" s="181" t="s">
        <v>3099</v>
      </c>
      <c r="B64" s="179" t="s">
        <v>3090</v>
      </c>
      <c r="C64" s="179" t="s">
        <v>3179</v>
      </c>
      <c r="D64" s="179" t="s">
        <v>286</v>
      </c>
      <c r="E64" s="179" t="s">
        <v>3236</v>
      </c>
      <c r="F64" s="180" t="s">
        <v>324</v>
      </c>
      <c r="G64" s="179"/>
      <c r="H64" s="179"/>
      <c r="I64" s="179"/>
      <c r="J64" s="179"/>
      <c r="K64" s="180"/>
      <c r="L64" s="180" t="s">
        <v>120</v>
      </c>
    </row>
    <row r="65" spans="1:12" ht="14.4" x14ac:dyDescent="0.3">
      <c r="A65" s="181" t="s">
        <v>3099</v>
      </c>
      <c r="B65" s="179" t="s">
        <v>3090</v>
      </c>
      <c r="C65" s="179" t="s">
        <v>3180</v>
      </c>
      <c r="D65" s="179" t="s">
        <v>286</v>
      </c>
      <c r="E65" s="179" t="s">
        <v>3237</v>
      </c>
      <c r="F65" s="180" t="s">
        <v>324</v>
      </c>
      <c r="G65" s="179"/>
      <c r="H65" s="179"/>
      <c r="I65" s="179"/>
      <c r="J65" s="179"/>
      <c r="K65" s="180"/>
      <c r="L65" s="180" t="s">
        <v>120</v>
      </c>
    </row>
    <row r="66" spans="1:12" ht="14.4" x14ac:dyDescent="0.3">
      <c r="A66" s="181" t="s">
        <v>3099</v>
      </c>
      <c r="B66" s="179" t="s">
        <v>3090</v>
      </c>
      <c r="C66" s="179" t="s">
        <v>3181</v>
      </c>
      <c r="D66" s="179" t="s">
        <v>286</v>
      </c>
      <c r="E66" s="179" t="s">
        <v>3238</v>
      </c>
      <c r="F66" s="180" t="s">
        <v>324</v>
      </c>
      <c r="G66" s="179"/>
      <c r="H66" s="179"/>
      <c r="I66" s="179"/>
      <c r="J66" s="179"/>
      <c r="K66" s="180"/>
      <c r="L66" s="180" t="s">
        <v>120</v>
      </c>
    </row>
    <row r="67" spans="1:12" ht="14.4" x14ac:dyDescent="0.3">
      <c r="A67" s="181" t="s">
        <v>3099</v>
      </c>
      <c r="B67" s="179" t="s">
        <v>3090</v>
      </c>
      <c r="C67" s="179" t="s">
        <v>3182</v>
      </c>
      <c r="D67" s="179" t="s">
        <v>286</v>
      </c>
      <c r="E67" s="179" t="s">
        <v>3239</v>
      </c>
      <c r="F67" s="180" t="s">
        <v>324</v>
      </c>
      <c r="G67" s="179"/>
      <c r="H67" s="179"/>
      <c r="I67" s="179"/>
      <c r="J67" s="179"/>
      <c r="K67" s="180"/>
      <c r="L67" s="180" t="s">
        <v>120</v>
      </c>
    </row>
    <row r="68" spans="1:12" ht="14.4" x14ac:dyDescent="0.3">
      <c r="A68" s="181" t="s">
        <v>3099</v>
      </c>
      <c r="B68" s="179" t="s">
        <v>3090</v>
      </c>
      <c r="C68" s="179" t="s">
        <v>3183</v>
      </c>
      <c r="D68" s="179" t="s">
        <v>286</v>
      </c>
      <c r="E68" s="179" t="s">
        <v>3240</v>
      </c>
      <c r="F68" s="180" t="s">
        <v>324</v>
      </c>
      <c r="G68" s="179"/>
      <c r="H68" s="179"/>
      <c r="I68" s="179"/>
      <c r="J68" s="179"/>
      <c r="K68" s="180"/>
      <c r="L68" s="180" t="s">
        <v>120</v>
      </c>
    </row>
    <row r="69" spans="1:12" ht="14.4" x14ac:dyDescent="0.3">
      <c r="A69" s="181" t="s">
        <v>3099</v>
      </c>
      <c r="B69" s="179" t="s">
        <v>3090</v>
      </c>
      <c r="C69" s="179" t="s">
        <v>3184</v>
      </c>
      <c r="D69" s="179" t="s">
        <v>286</v>
      </c>
      <c r="E69" s="179" t="s">
        <v>3241</v>
      </c>
      <c r="F69" s="180" t="s">
        <v>324</v>
      </c>
      <c r="G69" s="179"/>
      <c r="H69" s="179"/>
      <c r="I69" s="179"/>
      <c r="J69" s="179"/>
      <c r="K69" s="180"/>
      <c r="L69" s="180" t="s">
        <v>120</v>
      </c>
    </row>
    <row r="70" spans="1:12" ht="14.4" x14ac:dyDescent="0.3">
      <c r="A70" s="181" t="s">
        <v>3099</v>
      </c>
      <c r="B70" s="179" t="s">
        <v>3090</v>
      </c>
      <c r="C70" s="179" t="s">
        <v>3185</v>
      </c>
      <c r="D70" s="179" t="s">
        <v>286</v>
      </c>
      <c r="E70" s="179" t="s">
        <v>3242</v>
      </c>
      <c r="F70" s="180" t="s">
        <v>324</v>
      </c>
      <c r="G70" s="179"/>
      <c r="H70" s="179"/>
      <c r="I70" s="179"/>
      <c r="J70" s="179"/>
      <c r="K70" s="180"/>
      <c r="L70" s="180" t="s">
        <v>120</v>
      </c>
    </row>
    <row r="71" spans="1:12" ht="14.4" x14ac:dyDescent="0.3">
      <c r="A71" s="181" t="s">
        <v>3099</v>
      </c>
      <c r="B71" s="179" t="s">
        <v>3090</v>
      </c>
      <c r="C71" s="179" t="s">
        <v>3186</v>
      </c>
      <c r="D71" s="179" t="s">
        <v>286</v>
      </c>
      <c r="E71" s="179" t="s">
        <v>3243</v>
      </c>
      <c r="F71" s="180" t="s">
        <v>324</v>
      </c>
      <c r="G71" s="179"/>
      <c r="H71" s="179"/>
      <c r="I71" s="179"/>
      <c r="J71" s="179"/>
      <c r="K71" s="180"/>
      <c r="L71" s="180" t="s">
        <v>120</v>
      </c>
    </row>
    <row r="72" spans="1:12" ht="14.4" x14ac:dyDescent="0.3">
      <c r="A72" s="181" t="s">
        <v>3099</v>
      </c>
      <c r="B72" s="179" t="s">
        <v>3090</v>
      </c>
      <c r="C72" s="179" t="s">
        <v>3187</v>
      </c>
      <c r="D72" s="179" t="s">
        <v>286</v>
      </c>
      <c r="E72" s="179" t="s">
        <v>3244</v>
      </c>
      <c r="F72" s="180" t="s">
        <v>324</v>
      </c>
      <c r="G72" s="179"/>
      <c r="H72" s="179"/>
      <c r="I72" s="179"/>
      <c r="J72" s="179"/>
      <c r="K72" s="180"/>
      <c r="L72" s="180" t="s">
        <v>120</v>
      </c>
    </row>
    <row r="73" spans="1:12" ht="14.4" x14ac:dyDescent="0.3">
      <c r="A73" s="181" t="s">
        <v>3099</v>
      </c>
      <c r="B73" s="179" t="s">
        <v>3090</v>
      </c>
      <c r="C73" s="179" t="s">
        <v>3189</v>
      </c>
      <c r="D73" s="179" t="s">
        <v>286</v>
      </c>
      <c r="E73" s="179" t="s">
        <v>3246</v>
      </c>
      <c r="F73" s="180" t="s">
        <v>324</v>
      </c>
      <c r="G73" s="179"/>
      <c r="H73" s="179"/>
      <c r="I73" s="179"/>
      <c r="J73" s="179"/>
      <c r="K73" s="180"/>
      <c r="L73" s="180" t="s">
        <v>120</v>
      </c>
    </row>
    <row r="74" spans="1:12" ht="14.4" x14ac:dyDescent="0.3">
      <c r="A74" s="181" t="s">
        <v>3099</v>
      </c>
      <c r="B74" s="179" t="s">
        <v>3090</v>
      </c>
      <c r="C74" s="179" t="s">
        <v>3190</v>
      </c>
      <c r="D74" s="179" t="s">
        <v>286</v>
      </c>
      <c r="E74" s="179" t="s">
        <v>3247</v>
      </c>
      <c r="F74" s="180" t="s">
        <v>324</v>
      </c>
      <c r="G74" s="179"/>
      <c r="H74" s="179"/>
      <c r="I74" s="179"/>
      <c r="J74" s="179"/>
      <c r="K74" s="180"/>
      <c r="L74" s="180" t="s">
        <v>120</v>
      </c>
    </row>
    <row r="75" spans="1:12" ht="14.4" x14ac:dyDescent="0.3">
      <c r="A75" s="181" t="s">
        <v>3099</v>
      </c>
      <c r="B75" s="179" t="s">
        <v>3090</v>
      </c>
      <c r="C75" s="179" t="s">
        <v>3191</v>
      </c>
      <c r="D75" s="179" t="s">
        <v>286</v>
      </c>
      <c r="E75" s="179" t="s">
        <v>3248</v>
      </c>
      <c r="F75" s="180" t="s">
        <v>324</v>
      </c>
      <c r="G75" s="179"/>
      <c r="H75" s="179"/>
      <c r="I75" s="179"/>
      <c r="J75" s="179"/>
      <c r="K75" s="180"/>
      <c r="L75" s="180" t="s">
        <v>120</v>
      </c>
    </row>
    <row r="76" spans="1:12" ht="14.4" x14ac:dyDescent="0.3">
      <c r="A76" s="181" t="s">
        <v>3099</v>
      </c>
      <c r="B76" s="179" t="s">
        <v>3090</v>
      </c>
      <c r="C76" s="179" t="s">
        <v>3192</v>
      </c>
      <c r="D76" s="179" t="s">
        <v>286</v>
      </c>
      <c r="E76" s="179" t="s">
        <v>3249</v>
      </c>
      <c r="F76" s="180" t="s">
        <v>324</v>
      </c>
      <c r="G76" s="179"/>
      <c r="H76" s="179"/>
      <c r="I76" s="179"/>
      <c r="J76" s="179"/>
      <c r="K76" s="180"/>
      <c r="L76" s="180" t="s">
        <v>120</v>
      </c>
    </row>
    <row r="77" spans="1:12" ht="14.4" x14ac:dyDescent="0.3">
      <c r="A77" s="181" t="s">
        <v>3099</v>
      </c>
      <c r="B77" s="179" t="s">
        <v>3090</v>
      </c>
      <c r="C77" s="179" t="s">
        <v>3193</v>
      </c>
      <c r="D77" s="179" t="s">
        <v>286</v>
      </c>
      <c r="E77" s="179" t="s">
        <v>3250</v>
      </c>
      <c r="F77" s="180" t="s">
        <v>324</v>
      </c>
      <c r="G77" s="179"/>
      <c r="H77" s="179"/>
      <c r="I77" s="179"/>
      <c r="J77" s="179"/>
      <c r="K77" s="180"/>
      <c r="L77" s="180" t="s">
        <v>120</v>
      </c>
    </row>
    <row r="78" spans="1:12" ht="14.4" x14ac:dyDescent="0.3">
      <c r="A78" s="181" t="s">
        <v>3099</v>
      </c>
      <c r="B78" s="179" t="s">
        <v>3090</v>
      </c>
      <c r="C78" s="179" t="s">
        <v>3194</v>
      </c>
      <c r="D78" s="179" t="s">
        <v>286</v>
      </c>
      <c r="E78" s="179" t="s">
        <v>3251</v>
      </c>
      <c r="F78" s="180" t="s">
        <v>324</v>
      </c>
      <c r="G78" s="179"/>
      <c r="H78" s="179"/>
      <c r="I78" s="179"/>
      <c r="J78" s="179"/>
      <c r="K78" s="180"/>
      <c r="L78" s="180" t="s">
        <v>120</v>
      </c>
    </row>
    <row r="79" spans="1:12" ht="14.4" x14ac:dyDescent="0.3">
      <c r="A79" s="181" t="s">
        <v>3099</v>
      </c>
      <c r="B79" s="179" t="s">
        <v>3090</v>
      </c>
      <c r="C79" s="179" t="s">
        <v>3195</v>
      </c>
      <c r="D79" s="179" t="s">
        <v>286</v>
      </c>
      <c r="E79" s="179" t="s">
        <v>3252</v>
      </c>
      <c r="F79" s="180" t="s">
        <v>324</v>
      </c>
      <c r="G79" s="179"/>
      <c r="H79" s="179"/>
      <c r="I79" s="179"/>
      <c r="J79" s="179"/>
      <c r="K79" s="180"/>
      <c r="L79" s="180" t="s">
        <v>120</v>
      </c>
    </row>
    <row r="80" spans="1:12" ht="14.4" x14ac:dyDescent="0.3">
      <c r="A80" s="181" t="s">
        <v>3099</v>
      </c>
      <c r="B80" s="179" t="s">
        <v>3090</v>
      </c>
      <c r="C80" s="179" t="s">
        <v>3203</v>
      </c>
      <c r="D80" s="179" t="s">
        <v>286</v>
      </c>
      <c r="E80" s="179" t="s">
        <v>3260</v>
      </c>
      <c r="F80" s="180" t="s">
        <v>324</v>
      </c>
      <c r="G80" s="179"/>
      <c r="H80" s="179"/>
      <c r="I80" s="179"/>
      <c r="J80" s="179"/>
      <c r="K80" s="180"/>
      <c r="L80" s="180" t="s">
        <v>120</v>
      </c>
    </row>
    <row r="81" spans="1:12" ht="14.4" x14ac:dyDescent="0.3">
      <c r="A81" s="181" t="s">
        <v>3099</v>
      </c>
      <c r="B81" s="179" t="s">
        <v>3090</v>
      </c>
      <c r="C81" s="179" t="s">
        <v>3214</v>
      </c>
      <c r="D81" s="179" t="s">
        <v>286</v>
      </c>
      <c r="E81" s="179" t="s">
        <v>3271</v>
      </c>
      <c r="F81" s="180" t="s">
        <v>324</v>
      </c>
      <c r="G81" s="179"/>
      <c r="H81" s="179"/>
      <c r="I81" s="179"/>
      <c r="J81" s="179"/>
      <c r="K81" s="180"/>
      <c r="L81" s="180" t="s">
        <v>120</v>
      </c>
    </row>
    <row r="82" spans="1:12" ht="14.4" x14ac:dyDescent="0.3">
      <c r="A82" s="181" t="s">
        <v>3099</v>
      </c>
      <c r="B82" s="179" t="s">
        <v>3090</v>
      </c>
      <c r="C82" s="179" t="s">
        <v>3222</v>
      </c>
      <c r="D82" s="179" t="s">
        <v>286</v>
      </c>
      <c r="E82" s="179" t="s">
        <v>3279</v>
      </c>
      <c r="F82" s="180" t="s">
        <v>324</v>
      </c>
      <c r="G82" s="179"/>
      <c r="H82" s="179"/>
      <c r="I82" s="179"/>
      <c r="J82" s="179"/>
      <c r="K82" s="180"/>
      <c r="L82" s="180" t="s">
        <v>120</v>
      </c>
    </row>
    <row r="83" spans="1:12" ht="14.4" x14ac:dyDescent="0.3">
      <c r="A83" s="181" t="s">
        <v>3099</v>
      </c>
      <c r="B83" s="179" t="s">
        <v>3090</v>
      </c>
      <c r="C83" s="179" t="s">
        <v>3223</v>
      </c>
      <c r="D83" s="179" t="s">
        <v>286</v>
      </c>
      <c r="E83" s="179" t="s">
        <v>3280</v>
      </c>
      <c r="F83" s="180" t="s">
        <v>324</v>
      </c>
      <c r="G83" s="179"/>
      <c r="H83" s="179"/>
      <c r="I83" s="179"/>
      <c r="J83" s="179"/>
      <c r="K83" s="180"/>
      <c r="L83" s="180" t="s">
        <v>120</v>
      </c>
    </row>
    <row r="84" spans="1:12" ht="14.4" x14ac:dyDescent="0.3">
      <c r="A84" s="181" t="s">
        <v>3099</v>
      </c>
      <c r="B84" s="179" t="s">
        <v>3090</v>
      </c>
      <c r="C84" s="179" t="s">
        <v>3224</v>
      </c>
      <c r="D84" s="179" t="s">
        <v>286</v>
      </c>
      <c r="E84" s="179" t="s">
        <v>3281</v>
      </c>
      <c r="F84" s="180" t="s">
        <v>324</v>
      </c>
      <c r="G84" s="179"/>
      <c r="H84" s="179"/>
      <c r="I84" s="179"/>
      <c r="J84" s="179"/>
      <c r="K84" s="180"/>
      <c r="L84" s="180" t="s">
        <v>120</v>
      </c>
    </row>
    <row r="85" spans="1:12" ht="14.4" x14ac:dyDescent="0.3">
      <c r="A85" s="181" t="s">
        <v>3099</v>
      </c>
      <c r="B85" s="179" t="s">
        <v>3090</v>
      </c>
      <c r="C85" s="179" t="s">
        <v>3225</v>
      </c>
      <c r="D85" s="179" t="s">
        <v>286</v>
      </c>
      <c r="E85" s="179" t="s">
        <v>3282</v>
      </c>
      <c r="F85" s="180" t="s">
        <v>324</v>
      </c>
      <c r="G85" s="179"/>
      <c r="H85" s="179"/>
      <c r="I85" s="179"/>
      <c r="J85" s="179"/>
      <c r="K85" s="180"/>
      <c r="L85" s="180" t="s">
        <v>120</v>
      </c>
    </row>
    <row r="86" spans="1:12" ht="14.4" x14ac:dyDescent="0.3">
      <c r="A86" s="181" t="s">
        <v>3099</v>
      </c>
      <c r="B86" s="179" t="s">
        <v>3090</v>
      </c>
      <c r="C86" s="179" t="s">
        <v>3226</v>
      </c>
      <c r="D86" s="179" t="s">
        <v>286</v>
      </c>
      <c r="E86" s="179" t="s">
        <v>3283</v>
      </c>
      <c r="F86" s="180" t="s">
        <v>324</v>
      </c>
      <c r="G86" s="179"/>
      <c r="H86" s="179"/>
      <c r="I86" s="180"/>
      <c r="J86" s="180"/>
      <c r="K86" s="180"/>
      <c r="L86" s="180" t="s">
        <v>120</v>
      </c>
    </row>
    <row r="87" spans="1:12" ht="14.4" x14ac:dyDescent="0.3">
      <c r="A87" s="181" t="s">
        <v>3099</v>
      </c>
      <c r="B87" s="179" t="s">
        <v>3090</v>
      </c>
      <c r="C87" s="179" t="s">
        <v>3227</v>
      </c>
      <c r="D87" s="179" t="s">
        <v>286</v>
      </c>
      <c r="E87" s="179" t="s">
        <v>3284</v>
      </c>
      <c r="F87" s="180" t="s">
        <v>324</v>
      </c>
      <c r="G87" s="179"/>
      <c r="H87" s="179"/>
      <c r="I87" s="180"/>
      <c r="J87" s="180"/>
      <c r="K87" s="180"/>
      <c r="L87" s="180" t="s">
        <v>120</v>
      </c>
    </row>
    <row r="88" spans="1:12" ht="14.4" x14ac:dyDescent="0.3">
      <c r="A88" s="181" t="s">
        <v>3099</v>
      </c>
      <c r="B88" s="179" t="s">
        <v>3090</v>
      </c>
      <c r="C88" s="179" t="s">
        <v>3228</v>
      </c>
      <c r="D88" s="179" t="s">
        <v>286</v>
      </c>
      <c r="E88" s="179" t="s">
        <v>3285</v>
      </c>
      <c r="F88" s="180" t="s">
        <v>324</v>
      </c>
      <c r="G88" s="179"/>
      <c r="H88" s="179"/>
      <c r="I88" s="180"/>
      <c r="J88" s="180"/>
      <c r="K88" s="180"/>
      <c r="L88" s="180" t="s">
        <v>120</v>
      </c>
    </row>
    <row r="89" spans="1:12" ht="14.4" x14ac:dyDescent="0.3">
      <c r="A89" s="181" t="s">
        <v>3099</v>
      </c>
      <c r="B89" s="179" t="s">
        <v>3090</v>
      </c>
      <c r="C89" s="179" t="s">
        <v>3204</v>
      </c>
      <c r="D89" s="179" t="s">
        <v>286</v>
      </c>
      <c r="E89" s="179" t="s">
        <v>3261</v>
      </c>
      <c r="F89" s="180" t="s">
        <v>324</v>
      </c>
      <c r="G89" s="179"/>
      <c r="H89" s="179"/>
      <c r="I89" s="179"/>
      <c r="J89" s="179"/>
      <c r="K89" s="180"/>
      <c r="L89" s="180" t="s">
        <v>120</v>
      </c>
    </row>
    <row r="90" spans="1:12" ht="14.4" x14ac:dyDescent="0.3">
      <c r="A90" s="181" t="s">
        <v>3099</v>
      </c>
      <c r="B90" s="179" t="s">
        <v>3090</v>
      </c>
      <c r="C90" s="179" t="s">
        <v>3205</v>
      </c>
      <c r="D90" s="179" t="s">
        <v>286</v>
      </c>
      <c r="E90" s="179" t="s">
        <v>3262</v>
      </c>
      <c r="F90" s="180" t="s">
        <v>324</v>
      </c>
      <c r="G90" s="179"/>
      <c r="H90" s="179"/>
      <c r="I90" s="179"/>
      <c r="J90" s="179"/>
      <c r="K90" s="180"/>
      <c r="L90" s="180" t="s">
        <v>120</v>
      </c>
    </row>
    <row r="91" spans="1:12" ht="14.4" x14ac:dyDescent="0.3">
      <c r="A91" s="181" t="s">
        <v>3099</v>
      </c>
      <c r="B91" s="179" t="s">
        <v>3090</v>
      </c>
      <c r="C91" s="179" t="s">
        <v>3206</v>
      </c>
      <c r="D91" s="179" t="s">
        <v>286</v>
      </c>
      <c r="E91" s="179" t="s">
        <v>3263</v>
      </c>
      <c r="F91" s="180" t="s">
        <v>324</v>
      </c>
      <c r="G91" s="179"/>
      <c r="H91" s="179"/>
      <c r="I91" s="179"/>
      <c r="J91" s="179"/>
      <c r="K91" s="180"/>
      <c r="L91" s="180" t="s">
        <v>120</v>
      </c>
    </row>
    <row r="92" spans="1:12" ht="14.4" x14ac:dyDescent="0.3">
      <c r="A92" s="181" t="s">
        <v>3099</v>
      </c>
      <c r="B92" s="179" t="s">
        <v>3090</v>
      </c>
      <c r="C92" s="179" t="s">
        <v>3207</v>
      </c>
      <c r="D92" s="179" t="s">
        <v>286</v>
      </c>
      <c r="E92" s="179" t="s">
        <v>3264</v>
      </c>
      <c r="F92" s="180" t="s">
        <v>324</v>
      </c>
      <c r="G92" s="179"/>
      <c r="H92" s="179"/>
      <c r="I92" s="179"/>
      <c r="J92" s="179"/>
      <c r="K92" s="180"/>
      <c r="L92" s="180" t="s">
        <v>120</v>
      </c>
    </row>
    <row r="93" spans="1:12" ht="14.4" x14ac:dyDescent="0.3">
      <c r="A93" s="181" t="s">
        <v>3099</v>
      </c>
      <c r="B93" s="179" t="s">
        <v>3090</v>
      </c>
      <c r="C93" s="179" t="s">
        <v>3208</v>
      </c>
      <c r="D93" s="179" t="s">
        <v>286</v>
      </c>
      <c r="E93" s="179" t="s">
        <v>3265</v>
      </c>
      <c r="F93" s="180" t="s">
        <v>324</v>
      </c>
      <c r="G93" s="179"/>
      <c r="H93" s="179"/>
      <c r="I93" s="179"/>
      <c r="J93" s="179"/>
      <c r="K93" s="180"/>
      <c r="L93" s="180" t="s">
        <v>120</v>
      </c>
    </row>
    <row r="94" spans="1:12" ht="14.4" x14ac:dyDescent="0.3">
      <c r="A94" s="181" t="s">
        <v>3099</v>
      </c>
      <c r="B94" s="179" t="s">
        <v>3090</v>
      </c>
      <c r="C94" s="179" t="s">
        <v>3209</v>
      </c>
      <c r="D94" s="179" t="s">
        <v>286</v>
      </c>
      <c r="E94" s="179" t="s">
        <v>3266</v>
      </c>
      <c r="F94" s="180" t="s">
        <v>324</v>
      </c>
      <c r="G94" s="179"/>
      <c r="H94" s="179"/>
      <c r="I94" s="179"/>
      <c r="J94" s="179"/>
      <c r="K94" s="180"/>
      <c r="L94" s="180" t="s">
        <v>120</v>
      </c>
    </row>
    <row r="95" spans="1:12" ht="14.4" x14ac:dyDescent="0.3">
      <c r="A95" s="181" t="s">
        <v>3099</v>
      </c>
      <c r="B95" s="179" t="s">
        <v>3090</v>
      </c>
      <c r="C95" s="179" t="s">
        <v>3210</v>
      </c>
      <c r="D95" s="179" t="s">
        <v>286</v>
      </c>
      <c r="E95" s="179" t="s">
        <v>3267</v>
      </c>
      <c r="F95" s="180" t="s">
        <v>324</v>
      </c>
      <c r="G95" s="179"/>
      <c r="H95" s="179"/>
      <c r="I95" s="179"/>
      <c r="J95" s="179"/>
      <c r="K95" s="180"/>
      <c r="L95" s="180" t="s">
        <v>120</v>
      </c>
    </row>
    <row r="96" spans="1:12" ht="14.4" x14ac:dyDescent="0.3">
      <c r="A96" s="181" t="s">
        <v>3099</v>
      </c>
      <c r="B96" s="179" t="s">
        <v>3090</v>
      </c>
      <c r="C96" s="179" t="s">
        <v>3211</v>
      </c>
      <c r="D96" s="179" t="s">
        <v>286</v>
      </c>
      <c r="E96" s="179" t="s">
        <v>3268</v>
      </c>
      <c r="F96" s="180" t="s">
        <v>324</v>
      </c>
      <c r="G96" s="179"/>
      <c r="H96" s="179"/>
      <c r="I96" s="179"/>
      <c r="J96" s="179"/>
      <c r="K96" s="180"/>
      <c r="L96" s="180" t="s">
        <v>120</v>
      </c>
    </row>
    <row r="97" spans="1:12" ht="14.4" x14ac:dyDescent="0.3">
      <c r="A97" s="181" t="s">
        <v>3099</v>
      </c>
      <c r="B97" s="179" t="s">
        <v>3090</v>
      </c>
      <c r="C97" s="179" t="s">
        <v>3212</v>
      </c>
      <c r="D97" s="179" t="s">
        <v>286</v>
      </c>
      <c r="E97" s="179" t="s">
        <v>3269</v>
      </c>
      <c r="F97" s="180" t="s">
        <v>324</v>
      </c>
      <c r="G97" s="179"/>
      <c r="H97" s="179"/>
      <c r="I97" s="179"/>
      <c r="J97" s="179"/>
      <c r="K97" s="180"/>
      <c r="L97" s="180" t="s">
        <v>120</v>
      </c>
    </row>
    <row r="98" spans="1:12" ht="14.4" x14ac:dyDescent="0.3">
      <c r="A98" s="181" t="s">
        <v>3099</v>
      </c>
      <c r="B98" s="179" t="s">
        <v>3090</v>
      </c>
      <c r="C98" s="179" t="s">
        <v>3213</v>
      </c>
      <c r="D98" s="179" t="s">
        <v>286</v>
      </c>
      <c r="E98" s="179" t="s">
        <v>3270</v>
      </c>
      <c r="F98" s="180" t="s">
        <v>324</v>
      </c>
      <c r="G98" s="179"/>
      <c r="H98" s="179"/>
      <c r="I98" s="179"/>
      <c r="J98" s="179"/>
      <c r="K98" s="180"/>
      <c r="L98" s="180" t="s">
        <v>120</v>
      </c>
    </row>
    <row r="99" spans="1:12" ht="14.4" x14ac:dyDescent="0.3">
      <c r="A99" s="181" t="s">
        <v>3099</v>
      </c>
      <c r="B99" s="179" t="s">
        <v>3090</v>
      </c>
      <c r="C99" s="179" t="s">
        <v>3215</v>
      </c>
      <c r="D99" s="179" t="s">
        <v>286</v>
      </c>
      <c r="E99" s="179" t="s">
        <v>3272</v>
      </c>
      <c r="F99" s="180" t="s">
        <v>324</v>
      </c>
      <c r="G99" s="179"/>
      <c r="H99" s="179"/>
      <c r="I99" s="179"/>
      <c r="J99" s="179"/>
      <c r="K99" s="180"/>
      <c r="L99" s="180" t="s">
        <v>120</v>
      </c>
    </row>
    <row r="100" spans="1:12" ht="14.4" x14ac:dyDescent="0.3">
      <c r="A100" s="181" t="s">
        <v>3099</v>
      </c>
      <c r="B100" s="179" t="s">
        <v>3090</v>
      </c>
      <c r="C100" s="179" t="s">
        <v>3216</v>
      </c>
      <c r="D100" s="179" t="s">
        <v>286</v>
      </c>
      <c r="E100" s="179" t="s">
        <v>3273</v>
      </c>
      <c r="F100" s="180" t="s">
        <v>324</v>
      </c>
      <c r="G100" s="179"/>
      <c r="H100" s="179"/>
      <c r="I100" s="179"/>
      <c r="J100" s="179"/>
      <c r="K100" s="180"/>
      <c r="L100" s="180" t="s">
        <v>120</v>
      </c>
    </row>
    <row r="101" spans="1:12" ht="14.4" x14ac:dyDescent="0.3">
      <c r="A101" s="181" t="s">
        <v>3099</v>
      </c>
      <c r="B101" s="179" t="s">
        <v>3090</v>
      </c>
      <c r="C101" s="179" t="s">
        <v>3217</v>
      </c>
      <c r="D101" s="179" t="s">
        <v>286</v>
      </c>
      <c r="E101" s="179" t="s">
        <v>3274</v>
      </c>
      <c r="F101" s="180" t="s">
        <v>324</v>
      </c>
      <c r="G101" s="179"/>
      <c r="H101" s="179"/>
      <c r="I101" s="179"/>
      <c r="J101" s="179"/>
      <c r="K101" s="180"/>
      <c r="L101" s="180" t="s">
        <v>120</v>
      </c>
    </row>
    <row r="102" spans="1:12" ht="14.4" x14ac:dyDescent="0.3">
      <c r="A102" s="181" t="s">
        <v>3099</v>
      </c>
      <c r="B102" s="179" t="s">
        <v>3090</v>
      </c>
      <c r="C102" s="179" t="s">
        <v>3218</v>
      </c>
      <c r="D102" s="179" t="s">
        <v>286</v>
      </c>
      <c r="E102" s="179" t="s">
        <v>3275</v>
      </c>
      <c r="F102" s="180" t="s">
        <v>324</v>
      </c>
      <c r="G102" s="179"/>
      <c r="H102" s="179"/>
      <c r="I102" s="179"/>
      <c r="J102" s="179"/>
      <c r="K102" s="180"/>
      <c r="L102" s="180" t="s">
        <v>120</v>
      </c>
    </row>
    <row r="103" spans="1:12" ht="14.4" x14ac:dyDescent="0.3">
      <c r="A103" s="181" t="s">
        <v>3099</v>
      </c>
      <c r="B103" s="179" t="s">
        <v>3090</v>
      </c>
      <c r="C103" s="179" t="s">
        <v>3219</v>
      </c>
      <c r="D103" s="179" t="s">
        <v>286</v>
      </c>
      <c r="E103" s="179" t="s">
        <v>3276</v>
      </c>
      <c r="F103" s="180" t="s">
        <v>324</v>
      </c>
      <c r="G103" s="179"/>
      <c r="H103" s="179"/>
      <c r="I103" s="179"/>
      <c r="J103" s="179"/>
      <c r="K103" s="180"/>
      <c r="L103" s="180" t="s">
        <v>120</v>
      </c>
    </row>
    <row r="104" spans="1:12" ht="14.4" x14ac:dyDescent="0.3">
      <c r="A104" s="181" t="s">
        <v>3099</v>
      </c>
      <c r="B104" s="179" t="s">
        <v>3090</v>
      </c>
      <c r="C104" s="179" t="s">
        <v>3220</v>
      </c>
      <c r="D104" s="179" t="s">
        <v>286</v>
      </c>
      <c r="E104" s="179" t="s">
        <v>3277</v>
      </c>
      <c r="F104" s="180" t="s">
        <v>324</v>
      </c>
      <c r="G104" s="179"/>
      <c r="H104" s="179"/>
      <c r="I104" s="179"/>
      <c r="J104" s="179"/>
      <c r="K104" s="180"/>
      <c r="L104" s="180" t="s">
        <v>120</v>
      </c>
    </row>
    <row r="105" spans="1:12" ht="14.4" x14ac:dyDescent="0.3">
      <c r="A105" s="181" t="s">
        <v>3099</v>
      </c>
      <c r="B105" s="179" t="s">
        <v>3090</v>
      </c>
      <c r="C105" s="179" t="s">
        <v>3221</v>
      </c>
      <c r="D105" s="179" t="s">
        <v>286</v>
      </c>
      <c r="E105" s="179" t="s">
        <v>3278</v>
      </c>
      <c r="F105" s="180" t="s">
        <v>324</v>
      </c>
      <c r="G105" s="179"/>
      <c r="H105" s="179"/>
      <c r="I105" s="179"/>
      <c r="J105" s="179"/>
      <c r="K105" s="180"/>
      <c r="L105" s="180" t="s">
        <v>120</v>
      </c>
    </row>
    <row r="106" spans="1:12" ht="14.4" x14ac:dyDescent="0.3">
      <c r="A106" s="181" t="s">
        <v>3099</v>
      </c>
      <c r="B106" s="179" t="s">
        <v>3091</v>
      </c>
      <c r="C106" s="179" t="s">
        <v>3286</v>
      </c>
      <c r="D106" s="179" t="s">
        <v>286</v>
      </c>
      <c r="E106" s="179" t="s">
        <v>3293</v>
      </c>
      <c r="F106" s="180" t="s">
        <v>323</v>
      </c>
      <c r="G106" s="179"/>
      <c r="H106" s="179"/>
      <c r="I106" s="179"/>
      <c r="J106" s="179"/>
      <c r="K106" s="179"/>
      <c r="L106" s="180" t="s">
        <v>120</v>
      </c>
    </row>
    <row r="107" spans="1:12" ht="14.4" x14ac:dyDescent="0.3">
      <c r="A107" s="181" t="s">
        <v>3099</v>
      </c>
      <c r="B107" s="179" t="s">
        <v>3091</v>
      </c>
      <c r="C107" s="179" t="s">
        <v>3287</v>
      </c>
      <c r="D107" s="179" t="s">
        <v>286</v>
      </c>
      <c r="E107" s="179" t="s">
        <v>3294</v>
      </c>
      <c r="F107" s="180" t="s">
        <v>323</v>
      </c>
      <c r="G107" s="179"/>
      <c r="H107" s="179"/>
      <c r="I107" s="179"/>
      <c r="J107" s="179"/>
      <c r="K107" s="179"/>
      <c r="L107" s="180" t="s">
        <v>120</v>
      </c>
    </row>
    <row r="108" spans="1:12" ht="14.4" x14ac:dyDescent="0.3">
      <c r="A108" s="181" t="s">
        <v>3099</v>
      </c>
      <c r="B108" s="179" t="s">
        <v>3091</v>
      </c>
      <c r="C108" s="179" t="s">
        <v>3288</v>
      </c>
      <c r="D108" s="179" t="s">
        <v>286</v>
      </c>
      <c r="E108" s="179" t="s">
        <v>3295</v>
      </c>
      <c r="F108" s="180" t="s">
        <v>324</v>
      </c>
      <c r="G108" s="179"/>
      <c r="H108" s="179"/>
      <c r="I108" s="179"/>
      <c r="J108" s="179"/>
      <c r="K108" s="179"/>
      <c r="L108" s="180" t="s">
        <v>120</v>
      </c>
    </row>
    <row r="109" spans="1:12" ht="14.4" x14ac:dyDescent="0.3">
      <c r="A109" s="181" t="s">
        <v>3099</v>
      </c>
      <c r="B109" s="179" t="s">
        <v>3091</v>
      </c>
      <c r="C109" s="179" t="s">
        <v>3289</v>
      </c>
      <c r="D109" s="179" t="s">
        <v>286</v>
      </c>
      <c r="E109" s="179" t="s">
        <v>3296</v>
      </c>
      <c r="F109" s="180" t="s">
        <v>323</v>
      </c>
      <c r="G109" s="179"/>
      <c r="H109" s="179"/>
      <c r="I109" s="179"/>
      <c r="J109" s="179"/>
      <c r="K109" s="179"/>
      <c r="L109" s="180" t="s">
        <v>120</v>
      </c>
    </row>
    <row r="110" spans="1:12" ht="14.4" x14ac:dyDescent="0.3">
      <c r="A110" s="181" t="s">
        <v>3099</v>
      </c>
      <c r="B110" s="179" t="s">
        <v>3091</v>
      </c>
      <c r="C110" s="179" t="s">
        <v>3290</v>
      </c>
      <c r="D110" s="179" t="s">
        <v>286</v>
      </c>
      <c r="E110" s="179" t="s">
        <v>3297</v>
      </c>
      <c r="F110" s="180" t="s">
        <v>323</v>
      </c>
      <c r="G110" s="179"/>
      <c r="H110" s="179"/>
      <c r="I110" s="179"/>
      <c r="J110" s="179"/>
      <c r="K110" s="179"/>
      <c r="L110" s="180" t="s">
        <v>120</v>
      </c>
    </row>
    <row r="111" spans="1:12" ht="14.4" x14ac:dyDescent="0.3">
      <c r="A111" s="181" t="s">
        <v>3099</v>
      </c>
      <c r="B111" s="179" t="s">
        <v>3091</v>
      </c>
      <c r="C111" s="179" t="s">
        <v>3291</v>
      </c>
      <c r="D111" s="179" t="s">
        <v>286</v>
      </c>
      <c r="E111" s="179" t="s">
        <v>3298</v>
      </c>
      <c r="F111" s="180" t="s">
        <v>323</v>
      </c>
      <c r="G111" s="179"/>
      <c r="H111" s="179"/>
      <c r="I111" s="179"/>
      <c r="J111" s="179"/>
      <c r="K111" s="179"/>
      <c r="L111" s="180" t="s">
        <v>120</v>
      </c>
    </row>
    <row r="112" spans="1:12" ht="14.4" x14ac:dyDescent="0.3">
      <c r="A112" s="181" t="s">
        <v>3099</v>
      </c>
      <c r="B112" s="179" t="s">
        <v>3091</v>
      </c>
      <c r="C112" s="179" t="s">
        <v>3292</v>
      </c>
      <c r="D112" s="179" t="s">
        <v>286</v>
      </c>
      <c r="E112" s="179" t="s">
        <v>3299</v>
      </c>
      <c r="F112" s="180" t="s">
        <v>323</v>
      </c>
      <c r="G112" s="179"/>
      <c r="H112" s="179"/>
      <c r="I112" s="179"/>
      <c r="J112" s="179"/>
      <c r="K112" s="179"/>
      <c r="L112" s="180" t="s">
        <v>120</v>
      </c>
    </row>
    <row r="113" spans="1:12" ht="14.4" x14ac:dyDescent="0.3">
      <c r="A113" s="181" t="s">
        <v>3099</v>
      </c>
      <c r="B113" s="179" t="s">
        <v>3413</v>
      </c>
      <c r="C113" s="179" t="s">
        <v>3300</v>
      </c>
      <c r="D113" s="179" t="s">
        <v>286</v>
      </c>
      <c r="E113" s="179" t="s">
        <v>3360</v>
      </c>
      <c r="F113" s="180" t="s">
        <v>323</v>
      </c>
      <c r="G113" s="179"/>
      <c r="H113" s="179"/>
      <c r="I113" s="179"/>
      <c r="J113" s="179"/>
      <c r="K113" s="179"/>
      <c r="L113" s="180" t="s">
        <v>120</v>
      </c>
    </row>
    <row r="114" spans="1:12" ht="14.4" x14ac:dyDescent="0.3">
      <c r="A114" s="181" t="s">
        <v>3099</v>
      </c>
      <c r="B114" s="179" t="s">
        <v>3413</v>
      </c>
      <c r="C114" s="179" t="s">
        <v>3301</v>
      </c>
      <c r="D114" s="179" t="s">
        <v>286</v>
      </c>
      <c r="E114" s="179" t="s">
        <v>3361</v>
      </c>
      <c r="F114" s="180" t="s">
        <v>323</v>
      </c>
      <c r="G114" s="179"/>
      <c r="H114" s="179"/>
      <c r="I114" s="179"/>
      <c r="J114" s="179"/>
      <c r="K114" s="179"/>
      <c r="L114" s="180" t="s">
        <v>120</v>
      </c>
    </row>
    <row r="115" spans="1:12" ht="14.4" x14ac:dyDescent="0.3">
      <c r="A115" s="181" t="s">
        <v>3099</v>
      </c>
      <c r="B115" s="179" t="s">
        <v>3413</v>
      </c>
      <c r="C115" s="179" t="s">
        <v>3302</v>
      </c>
      <c r="D115" s="179" t="s">
        <v>286</v>
      </c>
      <c r="E115" s="179" t="s">
        <v>3362</v>
      </c>
      <c r="F115" s="180" t="s">
        <v>324</v>
      </c>
      <c r="G115" s="179"/>
      <c r="H115" s="179"/>
      <c r="I115" s="179"/>
      <c r="J115" s="179"/>
      <c r="K115" s="179"/>
      <c r="L115" s="180" t="s">
        <v>120</v>
      </c>
    </row>
    <row r="116" spans="1:12" ht="14.4" x14ac:dyDescent="0.3">
      <c r="A116" s="181" t="s">
        <v>3099</v>
      </c>
      <c r="B116" s="179" t="s">
        <v>3413</v>
      </c>
      <c r="C116" s="179" t="s">
        <v>3303</v>
      </c>
      <c r="D116" s="179" t="s">
        <v>286</v>
      </c>
      <c r="E116" s="179" t="s">
        <v>3363</v>
      </c>
      <c r="F116" s="180" t="s">
        <v>323</v>
      </c>
      <c r="G116" s="179"/>
      <c r="H116" s="179"/>
      <c r="I116" s="179"/>
      <c r="J116" s="179"/>
      <c r="K116" s="179"/>
      <c r="L116" s="180" t="s">
        <v>120</v>
      </c>
    </row>
    <row r="117" spans="1:12" ht="14.4" x14ac:dyDescent="0.3">
      <c r="A117" s="181" t="s">
        <v>3099</v>
      </c>
      <c r="B117" s="179" t="s">
        <v>3413</v>
      </c>
      <c r="C117" s="179" t="s">
        <v>3304</v>
      </c>
      <c r="D117" s="179" t="s">
        <v>286</v>
      </c>
      <c r="E117" s="179" t="s">
        <v>3364</v>
      </c>
      <c r="F117" s="180" t="s">
        <v>323</v>
      </c>
      <c r="G117" s="179"/>
      <c r="H117" s="179"/>
      <c r="I117" s="179"/>
      <c r="J117" s="179"/>
      <c r="K117" s="179"/>
      <c r="L117" s="180" t="s">
        <v>120</v>
      </c>
    </row>
    <row r="118" spans="1:12" ht="14.4" x14ac:dyDescent="0.3">
      <c r="A118" s="181" t="s">
        <v>3099</v>
      </c>
      <c r="B118" s="179" t="s">
        <v>3413</v>
      </c>
      <c r="C118" s="179" t="s">
        <v>3305</v>
      </c>
      <c r="D118" s="179" t="s">
        <v>286</v>
      </c>
      <c r="E118" s="179" t="s">
        <v>3361</v>
      </c>
      <c r="F118" s="180" t="s">
        <v>323</v>
      </c>
      <c r="G118" s="179"/>
      <c r="H118" s="179"/>
      <c r="I118" s="179"/>
      <c r="J118" s="179"/>
      <c r="K118" s="179"/>
      <c r="L118" s="180" t="s">
        <v>120</v>
      </c>
    </row>
    <row r="119" spans="1:12" ht="14.4" x14ac:dyDescent="0.3">
      <c r="A119" s="181" t="s">
        <v>3099</v>
      </c>
      <c r="B119" s="179" t="s">
        <v>3413</v>
      </c>
      <c r="C119" s="179" t="s">
        <v>3306</v>
      </c>
      <c r="D119" s="179" t="s">
        <v>286</v>
      </c>
      <c r="E119" s="179" t="s">
        <v>3365</v>
      </c>
      <c r="F119" s="180" t="s">
        <v>323</v>
      </c>
      <c r="G119" s="179"/>
      <c r="H119" s="179"/>
      <c r="I119" s="179"/>
      <c r="J119" s="179"/>
      <c r="K119" s="179"/>
      <c r="L119" s="180" t="s">
        <v>120</v>
      </c>
    </row>
    <row r="120" spans="1:12" ht="14.4" x14ac:dyDescent="0.3">
      <c r="A120" s="181" t="s">
        <v>3099</v>
      </c>
      <c r="B120" s="179" t="s">
        <v>3413</v>
      </c>
      <c r="C120" s="179" t="s">
        <v>3307</v>
      </c>
      <c r="D120" s="179" t="s">
        <v>286</v>
      </c>
      <c r="E120" s="179" t="s">
        <v>3362</v>
      </c>
      <c r="F120" s="180" t="s">
        <v>324</v>
      </c>
      <c r="G120" s="179"/>
      <c r="H120" s="179"/>
      <c r="I120" s="179"/>
      <c r="J120" s="179"/>
      <c r="K120" s="179"/>
      <c r="L120" s="180" t="s">
        <v>120</v>
      </c>
    </row>
    <row r="121" spans="1:12" ht="14.4" x14ac:dyDescent="0.3">
      <c r="A121" s="181" t="s">
        <v>3099</v>
      </c>
      <c r="B121" s="179" t="s">
        <v>3413</v>
      </c>
      <c r="C121" s="179" t="s">
        <v>3308</v>
      </c>
      <c r="D121" s="179" t="s">
        <v>286</v>
      </c>
      <c r="E121" s="179" t="s">
        <v>3366</v>
      </c>
      <c r="F121" s="180" t="s">
        <v>323</v>
      </c>
      <c r="G121" s="179"/>
      <c r="H121" s="179"/>
      <c r="I121" s="179"/>
      <c r="J121" s="179"/>
      <c r="K121" s="179"/>
      <c r="L121" s="180" t="s">
        <v>120</v>
      </c>
    </row>
    <row r="122" spans="1:12" ht="14.4" x14ac:dyDescent="0.3">
      <c r="A122" s="181" t="s">
        <v>3099</v>
      </c>
      <c r="B122" s="179" t="s">
        <v>3413</v>
      </c>
      <c r="C122" s="179" t="s">
        <v>3309</v>
      </c>
      <c r="D122" s="179" t="s">
        <v>286</v>
      </c>
      <c r="E122" s="179" t="s">
        <v>3367</v>
      </c>
      <c r="F122" s="180" t="s">
        <v>323</v>
      </c>
      <c r="G122" s="179"/>
      <c r="H122" s="179"/>
      <c r="I122" s="179"/>
      <c r="J122" s="179"/>
      <c r="K122" s="179"/>
      <c r="L122" s="180" t="s">
        <v>120</v>
      </c>
    </row>
    <row r="123" spans="1:12" ht="14.4" x14ac:dyDescent="0.3">
      <c r="A123" s="181" t="s">
        <v>3099</v>
      </c>
      <c r="B123" s="179" t="s">
        <v>3413</v>
      </c>
      <c r="C123" s="179" t="s">
        <v>3310</v>
      </c>
      <c r="D123" s="179" t="s">
        <v>286</v>
      </c>
      <c r="E123" s="179" t="s">
        <v>911</v>
      </c>
      <c r="F123" s="180" t="s">
        <v>324</v>
      </c>
      <c r="G123" s="179"/>
      <c r="H123" s="179"/>
      <c r="I123" s="179"/>
      <c r="J123" s="179"/>
      <c r="K123" s="179"/>
      <c r="L123" s="180" t="s">
        <v>120</v>
      </c>
    </row>
    <row r="124" spans="1:12" ht="14.4" x14ac:dyDescent="0.3">
      <c r="A124" s="181" t="s">
        <v>3099</v>
      </c>
      <c r="B124" s="179" t="s">
        <v>3413</v>
      </c>
      <c r="C124" s="179" t="s">
        <v>3311</v>
      </c>
      <c r="D124" s="179" t="s">
        <v>286</v>
      </c>
      <c r="E124" s="179" t="s">
        <v>3368</v>
      </c>
      <c r="F124" s="180" t="s">
        <v>323</v>
      </c>
      <c r="G124" s="179"/>
      <c r="H124" s="179"/>
      <c r="I124" s="179"/>
      <c r="J124" s="179"/>
      <c r="K124" s="179"/>
      <c r="L124" s="180" t="s">
        <v>120</v>
      </c>
    </row>
    <row r="125" spans="1:12" ht="14.4" x14ac:dyDescent="0.3">
      <c r="A125" s="181" t="s">
        <v>3099</v>
      </c>
      <c r="B125" s="179" t="s">
        <v>3413</v>
      </c>
      <c r="C125" s="179" t="s">
        <v>3312</v>
      </c>
      <c r="D125" s="179" t="s">
        <v>286</v>
      </c>
      <c r="E125" s="179" t="s">
        <v>3361</v>
      </c>
      <c r="F125" s="180" t="s">
        <v>323</v>
      </c>
      <c r="G125" s="179"/>
      <c r="H125" s="179"/>
      <c r="I125" s="179"/>
      <c r="J125" s="179"/>
      <c r="K125" s="179"/>
      <c r="L125" s="180" t="s">
        <v>120</v>
      </c>
    </row>
    <row r="126" spans="1:12" ht="14.4" x14ac:dyDescent="0.3">
      <c r="A126" s="181" t="s">
        <v>3099</v>
      </c>
      <c r="B126" s="179" t="s">
        <v>3413</v>
      </c>
      <c r="C126" s="179" t="s">
        <v>3313</v>
      </c>
      <c r="D126" s="179" t="s">
        <v>286</v>
      </c>
      <c r="E126" s="179" t="s">
        <v>3362</v>
      </c>
      <c r="F126" s="180" t="s">
        <v>324</v>
      </c>
      <c r="G126" s="179"/>
      <c r="H126" s="179"/>
      <c r="I126" s="179"/>
      <c r="J126" s="179"/>
      <c r="K126" s="179"/>
      <c r="L126" s="180" t="s">
        <v>120</v>
      </c>
    </row>
    <row r="127" spans="1:12" ht="14.4" x14ac:dyDescent="0.3">
      <c r="A127" s="181" t="s">
        <v>3099</v>
      </c>
      <c r="B127" s="179" t="s">
        <v>3413</v>
      </c>
      <c r="C127" s="179" t="s">
        <v>3314</v>
      </c>
      <c r="D127" s="179" t="s">
        <v>286</v>
      </c>
      <c r="E127" s="179" t="s">
        <v>3369</v>
      </c>
      <c r="F127" s="180" t="s">
        <v>323</v>
      </c>
      <c r="G127" s="179"/>
      <c r="H127" s="179"/>
      <c r="I127" s="179"/>
      <c r="J127" s="179"/>
      <c r="K127" s="179"/>
      <c r="L127" s="180" t="s">
        <v>120</v>
      </c>
    </row>
    <row r="128" spans="1:12" ht="14.4" x14ac:dyDescent="0.3">
      <c r="A128" s="181" t="s">
        <v>3099</v>
      </c>
      <c r="B128" s="179" t="s">
        <v>3413</v>
      </c>
      <c r="C128" s="179" t="s">
        <v>3315</v>
      </c>
      <c r="D128" s="179" t="s">
        <v>286</v>
      </c>
      <c r="E128" s="179" t="s">
        <v>3367</v>
      </c>
      <c r="F128" s="180" t="s">
        <v>323</v>
      </c>
      <c r="G128" s="179"/>
      <c r="H128" s="179"/>
      <c r="I128" s="179"/>
      <c r="J128" s="179"/>
      <c r="K128" s="179"/>
      <c r="L128" s="180" t="s">
        <v>120</v>
      </c>
    </row>
    <row r="129" spans="1:12" ht="14.4" x14ac:dyDescent="0.3">
      <c r="A129" s="181" t="s">
        <v>3099</v>
      </c>
      <c r="B129" s="179" t="s">
        <v>3413</v>
      </c>
      <c r="C129" s="179" t="s">
        <v>3316</v>
      </c>
      <c r="D129" s="179" t="s">
        <v>286</v>
      </c>
      <c r="E129" s="179" t="s">
        <v>911</v>
      </c>
      <c r="F129" s="180" t="s">
        <v>324</v>
      </c>
      <c r="G129" s="179"/>
      <c r="H129" s="179"/>
      <c r="I129" s="179"/>
      <c r="J129" s="179"/>
      <c r="K129" s="179"/>
      <c r="L129" s="180" t="s">
        <v>120</v>
      </c>
    </row>
    <row r="130" spans="1:12" ht="14.4" x14ac:dyDescent="0.3">
      <c r="A130" s="181" t="s">
        <v>3099</v>
      </c>
      <c r="B130" s="179" t="s">
        <v>3413</v>
      </c>
      <c r="C130" s="179" t="s">
        <v>3317</v>
      </c>
      <c r="D130" s="179" t="s">
        <v>286</v>
      </c>
      <c r="E130" s="179" t="s">
        <v>3370</v>
      </c>
      <c r="F130" s="180" t="s">
        <v>323</v>
      </c>
      <c r="G130" s="179"/>
      <c r="H130" s="179"/>
      <c r="I130" s="179"/>
      <c r="J130" s="179"/>
      <c r="K130" s="179"/>
      <c r="L130" s="180" t="s">
        <v>120</v>
      </c>
    </row>
    <row r="131" spans="1:12" ht="14.4" x14ac:dyDescent="0.3">
      <c r="A131" s="181" t="s">
        <v>3099</v>
      </c>
      <c r="B131" s="179" t="s">
        <v>3413</v>
      </c>
      <c r="C131" s="179" t="s">
        <v>3318</v>
      </c>
      <c r="D131" s="179" t="s">
        <v>286</v>
      </c>
      <c r="E131" s="179" t="s">
        <v>3371</v>
      </c>
      <c r="F131" s="180" t="s">
        <v>323</v>
      </c>
      <c r="G131" s="179"/>
      <c r="H131" s="179"/>
      <c r="I131" s="179"/>
      <c r="J131" s="179"/>
      <c r="K131" s="179"/>
      <c r="L131" s="180" t="s">
        <v>120</v>
      </c>
    </row>
    <row r="132" spans="1:12" ht="14.4" x14ac:dyDescent="0.3">
      <c r="A132" s="181" t="s">
        <v>3099</v>
      </c>
      <c r="B132" s="179" t="s">
        <v>3413</v>
      </c>
      <c r="C132" s="179" t="s">
        <v>3319</v>
      </c>
      <c r="D132" s="179" t="s">
        <v>286</v>
      </c>
      <c r="E132" s="179" t="s">
        <v>3372</v>
      </c>
      <c r="F132" s="180" t="s">
        <v>323</v>
      </c>
      <c r="G132" s="179"/>
      <c r="H132" s="179"/>
      <c r="I132" s="179"/>
      <c r="J132" s="179"/>
      <c r="K132" s="179"/>
      <c r="L132" s="180" t="s">
        <v>120</v>
      </c>
    </row>
    <row r="133" spans="1:12" ht="14.4" x14ac:dyDescent="0.3">
      <c r="A133" s="181" t="s">
        <v>3099</v>
      </c>
      <c r="B133" s="179" t="s">
        <v>3413</v>
      </c>
      <c r="C133" s="179" t="s">
        <v>3320</v>
      </c>
      <c r="D133" s="179" t="s">
        <v>286</v>
      </c>
      <c r="E133" s="179" t="s">
        <v>3373</v>
      </c>
      <c r="F133" s="180" t="s">
        <v>323</v>
      </c>
      <c r="G133" s="179"/>
      <c r="H133" s="179"/>
      <c r="I133" s="179"/>
      <c r="J133" s="179"/>
      <c r="K133" s="179"/>
      <c r="L133" s="180" t="s">
        <v>120</v>
      </c>
    </row>
    <row r="134" spans="1:12" ht="14.4" x14ac:dyDescent="0.3">
      <c r="A134" s="181" t="s">
        <v>3099</v>
      </c>
      <c r="B134" s="179" t="s">
        <v>3413</v>
      </c>
      <c r="C134" s="179" t="s">
        <v>3321</v>
      </c>
      <c r="D134" s="179" t="s">
        <v>286</v>
      </c>
      <c r="E134" s="179" t="s">
        <v>3374</v>
      </c>
      <c r="F134" s="180" t="s">
        <v>323</v>
      </c>
      <c r="G134" s="179"/>
      <c r="H134" s="179"/>
      <c r="I134" s="179"/>
      <c r="J134" s="179"/>
      <c r="K134" s="179"/>
      <c r="L134" s="180" t="s">
        <v>120</v>
      </c>
    </row>
    <row r="135" spans="1:12" ht="14.4" x14ac:dyDescent="0.3">
      <c r="A135" s="181" t="s">
        <v>3099</v>
      </c>
      <c r="B135" s="179" t="s">
        <v>3413</v>
      </c>
      <c r="C135" s="179" t="s">
        <v>3322</v>
      </c>
      <c r="D135" s="179" t="s">
        <v>286</v>
      </c>
      <c r="E135" s="179" t="s">
        <v>3375</v>
      </c>
      <c r="F135" s="180" t="s">
        <v>323</v>
      </c>
      <c r="G135" s="179"/>
      <c r="H135" s="179"/>
      <c r="I135" s="179"/>
      <c r="J135" s="179"/>
      <c r="K135" s="179"/>
      <c r="L135" s="180" t="s">
        <v>120</v>
      </c>
    </row>
    <row r="136" spans="1:12" ht="14.4" x14ac:dyDescent="0.3">
      <c r="A136" s="181" t="s">
        <v>3099</v>
      </c>
      <c r="B136" s="179" t="s">
        <v>3413</v>
      </c>
      <c r="C136" s="179" t="s">
        <v>3323</v>
      </c>
      <c r="D136" s="179" t="s">
        <v>286</v>
      </c>
      <c r="E136" s="179" t="s">
        <v>3376</v>
      </c>
      <c r="F136" s="180" t="s">
        <v>323</v>
      </c>
      <c r="G136" s="179"/>
      <c r="H136" s="179"/>
      <c r="I136" s="179"/>
      <c r="J136" s="179"/>
      <c r="K136" s="179"/>
      <c r="L136" s="180" t="s">
        <v>120</v>
      </c>
    </row>
    <row r="137" spans="1:12" ht="14.4" x14ac:dyDescent="0.3">
      <c r="A137" s="181" t="s">
        <v>3099</v>
      </c>
      <c r="B137" s="179" t="s">
        <v>3413</v>
      </c>
      <c r="C137" s="179" t="s">
        <v>3324</v>
      </c>
      <c r="D137" s="179" t="s">
        <v>286</v>
      </c>
      <c r="E137" s="179" t="s">
        <v>3377</v>
      </c>
      <c r="F137" s="180" t="s">
        <v>323</v>
      </c>
      <c r="G137" s="179"/>
      <c r="H137" s="179"/>
      <c r="I137" s="179"/>
      <c r="J137" s="179"/>
      <c r="K137" s="179"/>
      <c r="L137" s="180" t="s">
        <v>120</v>
      </c>
    </row>
    <row r="138" spans="1:12" ht="14.4" x14ac:dyDescent="0.3">
      <c r="A138" s="181" t="s">
        <v>3099</v>
      </c>
      <c r="B138" s="179" t="s">
        <v>3413</v>
      </c>
      <c r="C138" s="179" t="s">
        <v>3325</v>
      </c>
      <c r="D138" s="179" t="s">
        <v>286</v>
      </c>
      <c r="E138" s="179" t="s">
        <v>3378</v>
      </c>
      <c r="F138" s="180" t="s">
        <v>323</v>
      </c>
      <c r="G138" s="179"/>
      <c r="H138" s="179"/>
      <c r="I138" s="179"/>
      <c r="J138" s="179"/>
      <c r="K138" s="179"/>
      <c r="L138" s="180" t="s">
        <v>120</v>
      </c>
    </row>
    <row r="139" spans="1:12" ht="14.4" x14ac:dyDescent="0.3">
      <c r="A139" s="181" t="s">
        <v>3099</v>
      </c>
      <c r="B139" s="179" t="s">
        <v>3413</v>
      </c>
      <c r="C139" s="179" t="s">
        <v>3326</v>
      </c>
      <c r="D139" s="179" t="s">
        <v>286</v>
      </c>
      <c r="E139" s="179" t="s">
        <v>3379</v>
      </c>
      <c r="F139" s="180" t="s">
        <v>323</v>
      </c>
      <c r="G139" s="179"/>
      <c r="H139" s="179"/>
      <c r="I139" s="179"/>
      <c r="J139" s="179"/>
      <c r="K139" s="179"/>
      <c r="L139" s="180" t="s">
        <v>120</v>
      </c>
    </row>
    <row r="140" spans="1:12" ht="14.4" x14ac:dyDescent="0.3">
      <c r="A140" s="181" t="s">
        <v>3099</v>
      </c>
      <c r="B140" s="179" t="s">
        <v>3413</v>
      </c>
      <c r="C140" s="179" t="s">
        <v>3327</v>
      </c>
      <c r="D140" s="179" t="s">
        <v>286</v>
      </c>
      <c r="E140" s="179" t="s">
        <v>3380</v>
      </c>
      <c r="F140" s="180" t="s">
        <v>323</v>
      </c>
      <c r="G140" s="179"/>
      <c r="H140" s="179"/>
      <c r="I140" s="179"/>
      <c r="J140" s="179"/>
      <c r="K140" s="179"/>
      <c r="L140" s="180" t="s">
        <v>120</v>
      </c>
    </row>
    <row r="141" spans="1:12" ht="14.4" x14ac:dyDescent="0.3">
      <c r="A141" s="181" t="s">
        <v>3099</v>
      </c>
      <c r="B141" s="179" t="s">
        <v>3413</v>
      </c>
      <c r="C141" s="179" t="s">
        <v>3328</v>
      </c>
      <c r="D141" s="179" t="s">
        <v>286</v>
      </c>
      <c r="E141" s="179" t="s">
        <v>3381</v>
      </c>
      <c r="F141" s="180" t="s">
        <v>323</v>
      </c>
      <c r="G141" s="179"/>
      <c r="H141" s="179"/>
      <c r="I141" s="179"/>
      <c r="J141" s="179"/>
      <c r="K141" s="179"/>
      <c r="L141" s="180" t="s">
        <v>120</v>
      </c>
    </row>
    <row r="142" spans="1:12" ht="14.4" x14ac:dyDescent="0.3">
      <c r="A142" s="181" t="s">
        <v>3099</v>
      </c>
      <c r="B142" s="179" t="s">
        <v>3413</v>
      </c>
      <c r="C142" s="179" t="s">
        <v>3329</v>
      </c>
      <c r="D142" s="179" t="s">
        <v>286</v>
      </c>
      <c r="E142" s="179" t="s">
        <v>3382</v>
      </c>
      <c r="F142" s="180" t="s">
        <v>323</v>
      </c>
      <c r="G142" s="179"/>
      <c r="H142" s="179"/>
      <c r="I142" s="179"/>
      <c r="J142" s="179"/>
      <c r="K142" s="179"/>
      <c r="L142" s="180" t="s">
        <v>120</v>
      </c>
    </row>
    <row r="143" spans="1:12" ht="14.4" x14ac:dyDescent="0.3">
      <c r="A143" s="181" t="s">
        <v>3099</v>
      </c>
      <c r="B143" s="179" t="s">
        <v>3413</v>
      </c>
      <c r="C143" s="179" t="s">
        <v>3330</v>
      </c>
      <c r="D143" s="179" t="s">
        <v>286</v>
      </c>
      <c r="E143" s="179" t="s">
        <v>3383</v>
      </c>
      <c r="F143" s="180" t="s">
        <v>323</v>
      </c>
      <c r="G143" s="179"/>
      <c r="H143" s="179"/>
      <c r="I143" s="179"/>
      <c r="J143" s="179"/>
      <c r="K143" s="179"/>
      <c r="L143" s="180" t="s">
        <v>120</v>
      </c>
    </row>
    <row r="144" spans="1:12" ht="14.4" x14ac:dyDescent="0.3">
      <c r="A144" s="181" t="s">
        <v>3099</v>
      </c>
      <c r="B144" s="179" t="s">
        <v>3413</v>
      </c>
      <c r="C144" s="179" t="s">
        <v>3331</v>
      </c>
      <c r="D144" s="179" t="s">
        <v>286</v>
      </c>
      <c r="E144" s="179" t="s">
        <v>3384</v>
      </c>
      <c r="F144" s="180" t="s">
        <v>323</v>
      </c>
      <c r="G144" s="179"/>
      <c r="H144" s="179"/>
      <c r="I144" s="179"/>
      <c r="J144" s="179"/>
      <c r="K144" s="179"/>
      <c r="L144" s="180" t="s">
        <v>120</v>
      </c>
    </row>
    <row r="145" spans="1:12" ht="14.4" x14ac:dyDescent="0.3">
      <c r="A145" s="181" t="s">
        <v>3099</v>
      </c>
      <c r="B145" s="179" t="s">
        <v>3413</v>
      </c>
      <c r="C145" s="179" t="s">
        <v>3332</v>
      </c>
      <c r="D145" s="179" t="s">
        <v>286</v>
      </c>
      <c r="E145" s="179" t="s">
        <v>3385</v>
      </c>
      <c r="F145" s="180" t="s">
        <v>323</v>
      </c>
      <c r="G145" s="179"/>
      <c r="H145" s="179"/>
      <c r="I145" s="179"/>
      <c r="J145" s="179"/>
      <c r="K145" s="179"/>
      <c r="L145" s="180" t="s">
        <v>120</v>
      </c>
    </row>
    <row r="146" spans="1:12" ht="14.4" x14ac:dyDescent="0.3">
      <c r="A146" s="181" t="s">
        <v>3099</v>
      </c>
      <c r="B146" s="179" t="s">
        <v>3413</v>
      </c>
      <c r="C146" s="179" t="s">
        <v>3333</v>
      </c>
      <c r="D146" s="179" t="s">
        <v>286</v>
      </c>
      <c r="E146" s="179" t="s">
        <v>3386</v>
      </c>
      <c r="F146" s="180" t="s">
        <v>323</v>
      </c>
      <c r="G146" s="179"/>
      <c r="H146" s="179"/>
      <c r="I146" s="179"/>
      <c r="J146" s="179"/>
      <c r="K146" s="179"/>
      <c r="L146" s="180" t="s">
        <v>120</v>
      </c>
    </row>
    <row r="147" spans="1:12" ht="14.4" x14ac:dyDescent="0.3">
      <c r="A147" s="181" t="s">
        <v>3099</v>
      </c>
      <c r="B147" s="179" t="s">
        <v>3413</v>
      </c>
      <c r="C147" s="179" t="s">
        <v>3334</v>
      </c>
      <c r="D147" s="179" t="s">
        <v>286</v>
      </c>
      <c r="E147" s="179" t="s">
        <v>3387</v>
      </c>
      <c r="F147" s="180" t="s">
        <v>323</v>
      </c>
      <c r="G147" s="179"/>
      <c r="H147" s="179"/>
      <c r="I147" s="179"/>
      <c r="J147" s="179"/>
      <c r="K147" s="179"/>
      <c r="L147" s="180" t="s">
        <v>120</v>
      </c>
    </row>
    <row r="148" spans="1:12" ht="14.4" x14ac:dyDescent="0.3">
      <c r="A148" s="181" t="s">
        <v>3099</v>
      </c>
      <c r="B148" s="179" t="s">
        <v>3413</v>
      </c>
      <c r="C148" s="179" t="s">
        <v>3335</v>
      </c>
      <c r="D148" s="179" t="s">
        <v>286</v>
      </c>
      <c r="E148" s="179" t="s">
        <v>3388</v>
      </c>
      <c r="F148" s="180" t="s">
        <v>323</v>
      </c>
      <c r="G148" s="179"/>
      <c r="H148" s="179"/>
      <c r="I148" s="179"/>
      <c r="J148" s="179"/>
      <c r="K148" s="179"/>
      <c r="L148" s="180" t="s">
        <v>120</v>
      </c>
    </row>
    <row r="149" spans="1:12" ht="14.4" x14ac:dyDescent="0.3">
      <c r="A149" s="181" t="s">
        <v>3099</v>
      </c>
      <c r="B149" s="179" t="s">
        <v>3413</v>
      </c>
      <c r="C149" s="179" t="s">
        <v>3336</v>
      </c>
      <c r="D149" s="179" t="s">
        <v>286</v>
      </c>
      <c r="E149" s="179" t="s">
        <v>3389</v>
      </c>
      <c r="F149" s="180" t="s">
        <v>323</v>
      </c>
      <c r="G149" s="179"/>
      <c r="H149" s="179"/>
      <c r="I149" s="179"/>
      <c r="J149" s="179"/>
      <c r="K149" s="179"/>
      <c r="L149" s="180" t="s">
        <v>120</v>
      </c>
    </row>
    <row r="150" spans="1:12" ht="14.4" x14ac:dyDescent="0.3">
      <c r="A150" s="181" t="s">
        <v>3099</v>
      </c>
      <c r="B150" s="179" t="s">
        <v>3413</v>
      </c>
      <c r="C150" s="179" t="s">
        <v>3337</v>
      </c>
      <c r="D150" s="179" t="s">
        <v>286</v>
      </c>
      <c r="E150" s="179" t="s">
        <v>3390</v>
      </c>
      <c r="F150" s="180" t="s">
        <v>323</v>
      </c>
      <c r="G150" s="179"/>
      <c r="H150" s="179"/>
      <c r="I150" s="179"/>
      <c r="J150" s="179"/>
      <c r="K150" s="179"/>
      <c r="L150" s="180" t="s">
        <v>120</v>
      </c>
    </row>
    <row r="151" spans="1:12" ht="14.4" x14ac:dyDescent="0.3">
      <c r="A151" s="181" t="s">
        <v>3099</v>
      </c>
      <c r="B151" s="179" t="s">
        <v>3413</v>
      </c>
      <c r="C151" s="179" t="s">
        <v>3338</v>
      </c>
      <c r="D151" s="179" t="s">
        <v>286</v>
      </c>
      <c r="E151" s="179" t="s">
        <v>3391</v>
      </c>
      <c r="F151" s="180" t="s">
        <v>323</v>
      </c>
      <c r="G151" s="179"/>
      <c r="H151" s="179"/>
      <c r="I151" s="179"/>
      <c r="J151" s="179"/>
      <c r="K151" s="179"/>
      <c r="L151" s="180" t="s">
        <v>120</v>
      </c>
    </row>
    <row r="152" spans="1:12" ht="14.4" x14ac:dyDescent="0.3">
      <c r="A152" s="181" t="s">
        <v>3099</v>
      </c>
      <c r="B152" s="179" t="s">
        <v>3413</v>
      </c>
      <c r="C152" s="179" t="s">
        <v>3339</v>
      </c>
      <c r="D152" s="179" t="s">
        <v>286</v>
      </c>
      <c r="E152" s="179" t="s">
        <v>3392</v>
      </c>
      <c r="F152" s="180" t="s">
        <v>323</v>
      </c>
      <c r="G152" s="179"/>
      <c r="H152" s="179"/>
      <c r="I152" s="179"/>
      <c r="J152" s="179"/>
      <c r="K152" s="179"/>
      <c r="L152" s="180" t="s">
        <v>120</v>
      </c>
    </row>
    <row r="153" spans="1:12" ht="14.4" x14ac:dyDescent="0.3">
      <c r="A153" s="181" t="s">
        <v>3099</v>
      </c>
      <c r="B153" s="179" t="s">
        <v>3413</v>
      </c>
      <c r="C153" s="179" t="s">
        <v>3340</v>
      </c>
      <c r="D153" s="179" t="s">
        <v>286</v>
      </c>
      <c r="E153" s="179" t="s">
        <v>3393</v>
      </c>
      <c r="F153" s="180" t="s">
        <v>323</v>
      </c>
      <c r="G153" s="179"/>
      <c r="H153" s="179"/>
      <c r="I153" s="179"/>
      <c r="J153" s="179"/>
      <c r="K153" s="179"/>
      <c r="L153" s="180" t="s">
        <v>120</v>
      </c>
    </row>
    <row r="154" spans="1:12" ht="14.4" x14ac:dyDescent="0.3">
      <c r="A154" s="181" t="s">
        <v>3099</v>
      </c>
      <c r="B154" s="179" t="s">
        <v>3413</v>
      </c>
      <c r="C154" s="179" t="s">
        <v>3341</v>
      </c>
      <c r="D154" s="179" t="s">
        <v>286</v>
      </c>
      <c r="E154" s="179" t="s">
        <v>3394</v>
      </c>
      <c r="F154" s="180" t="s">
        <v>323</v>
      </c>
      <c r="G154" s="179"/>
      <c r="H154" s="179"/>
      <c r="I154" s="179"/>
      <c r="J154" s="179"/>
      <c r="K154" s="179"/>
      <c r="L154" s="180" t="s">
        <v>120</v>
      </c>
    </row>
    <row r="155" spans="1:12" ht="14.4" x14ac:dyDescent="0.3">
      <c r="A155" s="181" t="s">
        <v>3099</v>
      </c>
      <c r="B155" s="179" t="s">
        <v>3413</v>
      </c>
      <c r="C155" s="179" t="s">
        <v>3342</v>
      </c>
      <c r="D155" s="179" t="s">
        <v>286</v>
      </c>
      <c r="E155" s="179" t="s">
        <v>3395</v>
      </c>
      <c r="F155" s="180" t="s">
        <v>323</v>
      </c>
      <c r="G155" s="179"/>
      <c r="H155" s="179"/>
      <c r="I155" s="179"/>
      <c r="J155" s="179"/>
      <c r="K155" s="179"/>
      <c r="L155" s="180" t="s">
        <v>120</v>
      </c>
    </row>
    <row r="156" spans="1:12" ht="14.4" x14ac:dyDescent="0.3">
      <c r="A156" s="181" t="s">
        <v>3099</v>
      </c>
      <c r="B156" s="179" t="s">
        <v>3413</v>
      </c>
      <c r="C156" s="179" t="s">
        <v>3343</v>
      </c>
      <c r="D156" s="179" t="s">
        <v>286</v>
      </c>
      <c r="E156" s="179" t="s">
        <v>3396</v>
      </c>
      <c r="F156" s="180" t="s">
        <v>323</v>
      </c>
      <c r="G156" s="179"/>
      <c r="H156" s="179"/>
      <c r="I156" s="179"/>
      <c r="J156" s="179"/>
      <c r="K156" s="179"/>
      <c r="L156" s="180" t="s">
        <v>120</v>
      </c>
    </row>
    <row r="157" spans="1:12" ht="14.4" x14ac:dyDescent="0.3">
      <c r="A157" s="181" t="s">
        <v>3099</v>
      </c>
      <c r="B157" s="179" t="s">
        <v>3413</v>
      </c>
      <c r="C157" s="179" t="s">
        <v>3344</v>
      </c>
      <c r="D157" s="179" t="s">
        <v>286</v>
      </c>
      <c r="E157" s="179" t="s">
        <v>3397</v>
      </c>
      <c r="F157" s="180" t="s">
        <v>323</v>
      </c>
      <c r="G157" s="179"/>
      <c r="H157" s="179"/>
      <c r="I157" s="179"/>
      <c r="J157" s="179"/>
      <c r="K157" s="179"/>
      <c r="L157" s="180" t="s">
        <v>120</v>
      </c>
    </row>
    <row r="158" spans="1:12" ht="14.4" x14ac:dyDescent="0.3">
      <c r="A158" s="181" t="s">
        <v>3099</v>
      </c>
      <c r="B158" s="179" t="s">
        <v>3413</v>
      </c>
      <c r="C158" s="179" t="s">
        <v>3345</v>
      </c>
      <c r="D158" s="179" t="s">
        <v>286</v>
      </c>
      <c r="E158" s="179" t="s">
        <v>3398</v>
      </c>
      <c r="F158" s="180" t="s">
        <v>323</v>
      </c>
      <c r="G158" s="179"/>
      <c r="H158" s="179"/>
      <c r="I158" s="179"/>
      <c r="J158" s="179"/>
      <c r="K158" s="179"/>
      <c r="L158" s="180" t="s">
        <v>120</v>
      </c>
    </row>
    <row r="159" spans="1:12" ht="14.4" x14ac:dyDescent="0.3">
      <c r="A159" s="181" t="s">
        <v>3099</v>
      </c>
      <c r="B159" s="179" t="s">
        <v>3413</v>
      </c>
      <c r="C159" s="179" t="s">
        <v>3346</v>
      </c>
      <c r="D159" s="179" t="s">
        <v>286</v>
      </c>
      <c r="E159" s="179" t="s">
        <v>3399</v>
      </c>
      <c r="F159" s="180" t="s">
        <v>323</v>
      </c>
      <c r="G159" s="179"/>
      <c r="H159" s="179"/>
      <c r="I159" s="179"/>
      <c r="J159" s="179"/>
      <c r="K159" s="179"/>
      <c r="L159" s="180" t="s">
        <v>120</v>
      </c>
    </row>
    <row r="160" spans="1:12" ht="14.4" x14ac:dyDescent="0.3">
      <c r="A160" s="181" t="s">
        <v>3099</v>
      </c>
      <c r="B160" s="179" t="s">
        <v>3413</v>
      </c>
      <c r="C160" s="179" t="s">
        <v>3347</v>
      </c>
      <c r="D160" s="179" t="s">
        <v>286</v>
      </c>
      <c r="E160" s="179" t="s">
        <v>3400</v>
      </c>
      <c r="F160" s="180" t="s">
        <v>323</v>
      </c>
      <c r="G160" s="179"/>
      <c r="H160" s="179"/>
      <c r="I160" s="179"/>
      <c r="J160" s="179"/>
      <c r="K160" s="179"/>
      <c r="L160" s="180" t="s">
        <v>120</v>
      </c>
    </row>
    <row r="161" spans="1:12" ht="14.4" x14ac:dyDescent="0.3">
      <c r="A161" s="181" t="s">
        <v>3099</v>
      </c>
      <c r="B161" s="179" t="s">
        <v>3413</v>
      </c>
      <c r="C161" s="179" t="s">
        <v>3348</v>
      </c>
      <c r="D161" s="179" t="s">
        <v>286</v>
      </c>
      <c r="E161" s="179" t="s">
        <v>3401</v>
      </c>
      <c r="F161" s="180" t="s">
        <v>323</v>
      </c>
      <c r="G161" s="179"/>
      <c r="H161" s="179"/>
      <c r="I161" s="179"/>
      <c r="J161" s="179"/>
      <c r="K161" s="179"/>
      <c r="L161" s="180" t="s">
        <v>120</v>
      </c>
    </row>
    <row r="162" spans="1:12" ht="14.4" x14ac:dyDescent="0.3">
      <c r="A162" s="181" t="s">
        <v>3099</v>
      </c>
      <c r="B162" s="179" t="s">
        <v>3413</v>
      </c>
      <c r="C162" s="179" t="s">
        <v>3349</v>
      </c>
      <c r="D162" s="179" t="s">
        <v>286</v>
      </c>
      <c r="E162" s="179" t="s">
        <v>3402</v>
      </c>
      <c r="F162" s="180" t="s">
        <v>323</v>
      </c>
      <c r="G162" s="179"/>
      <c r="H162" s="179"/>
      <c r="I162" s="179"/>
      <c r="J162" s="179"/>
      <c r="K162" s="179"/>
      <c r="L162" s="180" t="s">
        <v>120</v>
      </c>
    </row>
    <row r="163" spans="1:12" ht="14.4" x14ac:dyDescent="0.3">
      <c r="A163" s="181" t="s">
        <v>3099</v>
      </c>
      <c r="B163" s="179" t="s">
        <v>3413</v>
      </c>
      <c r="C163" s="179" t="s">
        <v>3350</v>
      </c>
      <c r="D163" s="179" t="s">
        <v>286</v>
      </c>
      <c r="E163" s="179" t="s">
        <v>3403</v>
      </c>
      <c r="F163" s="180" t="s">
        <v>323</v>
      </c>
      <c r="G163" s="179"/>
      <c r="H163" s="179"/>
      <c r="I163" s="179"/>
      <c r="J163" s="179"/>
      <c r="K163" s="179"/>
      <c r="L163" s="180" t="s">
        <v>120</v>
      </c>
    </row>
    <row r="164" spans="1:12" ht="14.4" x14ac:dyDescent="0.3">
      <c r="A164" s="181" t="s">
        <v>3099</v>
      </c>
      <c r="B164" s="179" t="s">
        <v>3413</v>
      </c>
      <c r="C164" s="179" t="s">
        <v>3351</v>
      </c>
      <c r="D164" s="179" t="s">
        <v>286</v>
      </c>
      <c r="E164" s="179" t="s">
        <v>3404</v>
      </c>
      <c r="F164" s="180" t="s">
        <v>323</v>
      </c>
      <c r="G164" s="179"/>
      <c r="H164" s="179"/>
      <c r="I164" s="179"/>
      <c r="J164" s="179"/>
      <c r="K164" s="179"/>
      <c r="L164" s="180" t="s">
        <v>120</v>
      </c>
    </row>
    <row r="165" spans="1:12" ht="14.4" x14ac:dyDescent="0.3">
      <c r="A165" s="181" t="s">
        <v>3099</v>
      </c>
      <c r="B165" s="179" t="s">
        <v>3413</v>
      </c>
      <c r="C165" s="179" t="s">
        <v>3352</v>
      </c>
      <c r="D165" s="179" t="s">
        <v>286</v>
      </c>
      <c r="E165" s="179" t="s">
        <v>3405</v>
      </c>
      <c r="F165" s="180" t="s">
        <v>323</v>
      </c>
      <c r="G165" s="179"/>
      <c r="H165" s="179"/>
      <c r="I165" s="179"/>
      <c r="J165" s="179"/>
      <c r="K165" s="179"/>
      <c r="L165" s="180" t="s">
        <v>120</v>
      </c>
    </row>
    <row r="166" spans="1:12" ht="14.4" x14ac:dyDescent="0.3">
      <c r="A166" s="181" t="s">
        <v>3099</v>
      </c>
      <c r="B166" s="179" t="s">
        <v>3413</v>
      </c>
      <c r="C166" s="179" t="s">
        <v>3353</v>
      </c>
      <c r="D166" s="179" t="s">
        <v>286</v>
      </c>
      <c r="E166" s="179" t="s">
        <v>3406</v>
      </c>
      <c r="F166" s="180" t="s">
        <v>323</v>
      </c>
      <c r="G166" s="179"/>
      <c r="H166" s="179"/>
      <c r="I166" s="179"/>
      <c r="J166" s="179"/>
      <c r="K166" s="179"/>
      <c r="L166" s="180" t="s">
        <v>120</v>
      </c>
    </row>
    <row r="167" spans="1:12" ht="14.4" x14ac:dyDescent="0.3">
      <c r="A167" s="181" t="s">
        <v>3099</v>
      </c>
      <c r="B167" s="179" t="s">
        <v>3413</v>
      </c>
      <c r="C167" s="179" t="s">
        <v>3354</v>
      </c>
      <c r="D167" s="179" t="s">
        <v>286</v>
      </c>
      <c r="E167" s="179" t="s">
        <v>3407</v>
      </c>
      <c r="F167" s="180" t="s">
        <v>323</v>
      </c>
      <c r="G167" s="179"/>
      <c r="H167" s="179"/>
      <c r="I167" s="179"/>
      <c r="J167" s="179"/>
      <c r="K167" s="179"/>
      <c r="L167" s="180" t="s">
        <v>120</v>
      </c>
    </row>
    <row r="168" spans="1:12" ht="14.4" x14ac:dyDescent="0.3">
      <c r="A168" s="181" t="s">
        <v>3099</v>
      </c>
      <c r="B168" s="179" t="s">
        <v>3413</v>
      </c>
      <c r="C168" s="179" t="s">
        <v>3355</v>
      </c>
      <c r="D168" s="179" t="s">
        <v>286</v>
      </c>
      <c r="E168" s="179" t="s">
        <v>3408</v>
      </c>
      <c r="F168" s="180" t="s">
        <v>323</v>
      </c>
      <c r="G168" s="179"/>
      <c r="H168" s="179"/>
      <c r="I168" s="179"/>
      <c r="J168" s="179"/>
      <c r="K168" s="179"/>
      <c r="L168" s="180" t="s">
        <v>120</v>
      </c>
    </row>
    <row r="169" spans="1:12" ht="14.4" x14ac:dyDescent="0.3">
      <c r="A169" s="181" t="s">
        <v>3099</v>
      </c>
      <c r="B169" s="179" t="s">
        <v>3413</v>
      </c>
      <c r="C169" s="179" t="s">
        <v>3356</v>
      </c>
      <c r="D169" s="179" t="s">
        <v>286</v>
      </c>
      <c r="E169" s="179" t="s">
        <v>3409</v>
      </c>
      <c r="F169" s="180" t="s">
        <v>323</v>
      </c>
      <c r="G169" s="179"/>
      <c r="H169" s="179"/>
      <c r="I169" s="179"/>
      <c r="J169" s="179"/>
      <c r="K169" s="179"/>
      <c r="L169" s="180" t="s">
        <v>120</v>
      </c>
    </row>
    <row r="170" spans="1:12" ht="14.4" x14ac:dyDescent="0.3">
      <c r="A170" s="181" t="s">
        <v>3099</v>
      </c>
      <c r="B170" s="179" t="s">
        <v>3413</v>
      </c>
      <c r="C170" s="179" t="s">
        <v>3357</v>
      </c>
      <c r="D170" s="179" t="s">
        <v>286</v>
      </c>
      <c r="E170" s="179" t="s">
        <v>3410</v>
      </c>
      <c r="F170" s="180" t="s">
        <v>323</v>
      </c>
      <c r="G170" s="179"/>
      <c r="H170" s="179"/>
      <c r="I170" s="179"/>
      <c r="J170" s="179"/>
      <c r="K170" s="179"/>
      <c r="L170" s="180" t="s">
        <v>120</v>
      </c>
    </row>
    <row r="171" spans="1:12" ht="14.4" x14ac:dyDescent="0.3">
      <c r="A171" s="181" t="s">
        <v>3099</v>
      </c>
      <c r="B171" s="179" t="s">
        <v>3413</v>
      </c>
      <c r="C171" s="179" t="s">
        <v>3358</v>
      </c>
      <c r="D171" s="179" t="s">
        <v>286</v>
      </c>
      <c r="E171" s="179" t="s">
        <v>3411</v>
      </c>
      <c r="F171" s="180" t="s">
        <v>323</v>
      </c>
      <c r="G171" s="179"/>
      <c r="H171" s="179"/>
      <c r="I171" s="179"/>
      <c r="J171" s="179"/>
      <c r="K171" s="179"/>
      <c r="L171" s="180" t="s">
        <v>120</v>
      </c>
    </row>
    <row r="172" spans="1:12" ht="14.4" x14ac:dyDescent="0.3">
      <c r="A172" s="181" t="s">
        <v>3099</v>
      </c>
      <c r="B172" s="179" t="s">
        <v>3413</v>
      </c>
      <c r="C172" s="179" t="s">
        <v>3359</v>
      </c>
      <c r="D172" s="179" t="s">
        <v>286</v>
      </c>
      <c r="E172" s="179" t="s">
        <v>3412</v>
      </c>
      <c r="F172" s="180" t="s">
        <v>323</v>
      </c>
      <c r="G172" s="179"/>
      <c r="H172" s="179"/>
      <c r="I172" s="179"/>
      <c r="J172" s="179"/>
      <c r="K172" s="179"/>
      <c r="L172" s="180" t="s">
        <v>120</v>
      </c>
    </row>
    <row r="173" spans="1:12" ht="14.4" x14ac:dyDescent="0.3">
      <c r="A173" s="179" t="s">
        <v>3099</v>
      </c>
      <c r="B173" s="179" t="s">
        <v>3092</v>
      </c>
      <c r="C173" s="179" t="s">
        <v>3414</v>
      </c>
      <c r="D173" s="179" t="s">
        <v>286</v>
      </c>
      <c r="E173" s="179" t="s">
        <v>3441</v>
      </c>
      <c r="F173" s="180" t="s">
        <v>323</v>
      </c>
      <c r="G173" s="179"/>
      <c r="H173" s="179"/>
      <c r="I173" s="179"/>
      <c r="J173" s="179"/>
      <c r="K173" s="179"/>
      <c r="L173" s="180" t="s">
        <v>120</v>
      </c>
    </row>
    <row r="174" spans="1:12" ht="14.4" x14ac:dyDescent="0.3">
      <c r="A174" s="179" t="s">
        <v>3099</v>
      </c>
      <c r="B174" s="179" t="s">
        <v>3092</v>
      </c>
      <c r="C174" s="179" t="s">
        <v>3415</v>
      </c>
      <c r="D174" s="179" t="s">
        <v>286</v>
      </c>
      <c r="E174" s="179" t="s">
        <v>3361</v>
      </c>
      <c r="F174" s="180" t="s">
        <v>323</v>
      </c>
      <c r="G174" s="179"/>
      <c r="H174" s="179"/>
      <c r="I174" s="179"/>
      <c r="J174" s="179"/>
      <c r="K174" s="179"/>
      <c r="L174" s="180" t="s">
        <v>120</v>
      </c>
    </row>
    <row r="175" spans="1:12" ht="14.4" x14ac:dyDescent="0.3">
      <c r="A175" s="179" t="s">
        <v>3099</v>
      </c>
      <c r="B175" s="179" t="s">
        <v>3092</v>
      </c>
      <c r="C175" s="179" t="s">
        <v>3416</v>
      </c>
      <c r="D175" s="179" t="s">
        <v>286</v>
      </c>
      <c r="E175" s="179" t="s">
        <v>3365</v>
      </c>
      <c r="F175" s="180" t="s">
        <v>323</v>
      </c>
      <c r="G175" s="179"/>
      <c r="H175" s="179"/>
      <c r="I175" s="179"/>
      <c r="J175" s="179"/>
      <c r="K175" s="179"/>
      <c r="L175" s="180" t="s">
        <v>120</v>
      </c>
    </row>
    <row r="176" spans="1:12" ht="14.4" x14ac:dyDescent="0.3">
      <c r="A176" s="179" t="s">
        <v>3099</v>
      </c>
      <c r="B176" s="179" t="s">
        <v>3092</v>
      </c>
      <c r="C176" s="179" t="s">
        <v>3417</v>
      </c>
      <c r="D176" s="179" t="s">
        <v>286</v>
      </c>
      <c r="E176" s="179" t="s">
        <v>3362</v>
      </c>
      <c r="F176" s="180" t="s">
        <v>324</v>
      </c>
      <c r="G176" s="179"/>
      <c r="H176" s="179"/>
      <c r="I176" s="179"/>
      <c r="J176" s="179"/>
      <c r="K176" s="179"/>
      <c r="L176" s="180" t="s">
        <v>120</v>
      </c>
    </row>
    <row r="177" spans="1:12" ht="14.4" x14ac:dyDescent="0.3">
      <c r="A177" s="179" t="s">
        <v>3099</v>
      </c>
      <c r="B177" s="179" t="s">
        <v>3092</v>
      </c>
      <c r="C177" s="179" t="s">
        <v>3418</v>
      </c>
      <c r="D177" s="179" t="s">
        <v>286</v>
      </c>
      <c r="E177" s="179" t="s">
        <v>3442</v>
      </c>
      <c r="F177" s="180" t="s">
        <v>323</v>
      </c>
      <c r="G177" s="179"/>
      <c r="H177" s="179"/>
      <c r="I177" s="179"/>
      <c r="J177" s="179"/>
      <c r="K177" s="179"/>
      <c r="L177" s="180" t="s">
        <v>120</v>
      </c>
    </row>
    <row r="178" spans="1:12" ht="14.4" x14ac:dyDescent="0.3">
      <c r="A178" s="179" t="s">
        <v>3099</v>
      </c>
      <c r="B178" s="179" t="s">
        <v>3092</v>
      </c>
      <c r="C178" s="179" t="s">
        <v>3419</v>
      </c>
      <c r="D178" s="179" t="s">
        <v>286</v>
      </c>
      <c r="E178" s="179" t="s">
        <v>3443</v>
      </c>
      <c r="F178" s="180" t="s">
        <v>323</v>
      </c>
      <c r="G178" s="179"/>
      <c r="H178" s="179"/>
      <c r="I178" s="179"/>
      <c r="J178" s="179"/>
      <c r="K178" s="179"/>
      <c r="L178" s="180" t="s">
        <v>120</v>
      </c>
    </row>
    <row r="179" spans="1:12" ht="14.4" x14ac:dyDescent="0.3">
      <c r="A179" s="179" t="s">
        <v>3099</v>
      </c>
      <c r="B179" s="179" t="s">
        <v>3092</v>
      </c>
      <c r="C179" s="179" t="s">
        <v>3420</v>
      </c>
      <c r="D179" s="179" t="s">
        <v>286</v>
      </c>
      <c r="E179" s="179" t="s">
        <v>3444</v>
      </c>
      <c r="F179" s="180" t="s">
        <v>323</v>
      </c>
      <c r="G179" s="179"/>
      <c r="H179" s="179"/>
      <c r="I179" s="179"/>
      <c r="J179" s="179"/>
      <c r="K179" s="179"/>
      <c r="L179" s="180" t="s">
        <v>120</v>
      </c>
    </row>
    <row r="180" spans="1:12" ht="14.4" x14ac:dyDescent="0.3">
      <c r="A180" s="179" t="s">
        <v>3099</v>
      </c>
      <c r="B180" s="179" t="s">
        <v>3092</v>
      </c>
      <c r="C180" s="179" t="s">
        <v>3421</v>
      </c>
      <c r="D180" s="179" t="s">
        <v>286</v>
      </c>
      <c r="E180" s="179" t="s">
        <v>3445</v>
      </c>
      <c r="F180" s="180" t="s">
        <v>323</v>
      </c>
      <c r="G180" s="179"/>
      <c r="H180" s="179"/>
      <c r="I180" s="179"/>
      <c r="J180" s="179"/>
      <c r="K180" s="179"/>
      <c r="L180" s="180" t="s">
        <v>120</v>
      </c>
    </row>
    <row r="181" spans="1:12" ht="14.4" x14ac:dyDescent="0.3">
      <c r="A181" s="179" t="s">
        <v>3099</v>
      </c>
      <c r="B181" s="179" t="s">
        <v>3092</v>
      </c>
      <c r="C181" s="179" t="s">
        <v>3422</v>
      </c>
      <c r="D181" s="179" t="s">
        <v>286</v>
      </c>
      <c r="E181" s="179" t="s">
        <v>3446</v>
      </c>
      <c r="F181" s="180" t="s">
        <v>323</v>
      </c>
      <c r="G181" s="179"/>
      <c r="H181" s="179"/>
      <c r="I181" s="179"/>
      <c r="J181" s="179"/>
      <c r="K181" s="179"/>
      <c r="L181" s="180" t="s">
        <v>120</v>
      </c>
    </row>
    <row r="182" spans="1:12" ht="14.4" x14ac:dyDescent="0.3">
      <c r="A182" s="179" t="s">
        <v>3099</v>
      </c>
      <c r="B182" s="179" t="s">
        <v>3092</v>
      </c>
      <c r="C182" s="179" t="s">
        <v>3423</v>
      </c>
      <c r="D182" s="179" t="s">
        <v>286</v>
      </c>
      <c r="E182" s="179" t="s">
        <v>3447</v>
      </c>
      <c r="F182" s="180" t="s">
        <v>323</v>
      </c>
      <c r="G182" s="179"/>
      <c r="H182" s="179"/>
      <c r="I182" s="179"/>
      <c r="J182" s="179"/>
      <c r="K182" s="179"/>
      <c r="L182" s="180" t="s">
        <v>120</v>
      </c>
    </row>
    <row r="183" spans="1:12" ht="14.4" x14ac:dyDescent="0.3">
      <c r="A183" s="179" t="s">
        <v>3099</v>
      </c>
      <c r="B183" s="179" t="s">
        <v>3092</v>
      </c>
      <c r="C183" s="179" t="s">
        <v>3424</v>
      </c>
      <c r="D183" s="179" t="s">
        <v>286</v>
      </c>
      <c r="E183" s="179" t="s">
        <v>3448</v>
      </c>
      <c r="F183" s="180" t="s">
        <v>323</v>
      </c>
      <c r="G183" s="179"/>
      <c r="H183" s="179"/>
      <c r="I183" s="179"/>
      <c r="J183" s="179"/>
      <c r="K183" s="179"/>
      <c r="L183" s="180" t="s">
        <v>120</v>
      </c>
    </row>
    <row r="184" spans="1:12" ht="14.4" x14ac:dyDescent="0.3">
      <c r="A184" s="179" t="s">
        <v>3099</v>
      </c>
      <c r="B184" s="179" t="s">
        <v>3092</v>
      </c>
      <c r="C184" s="179" t="s">
        <v>3425</v>
      </c>
      <c r="D184" s="179" t="s">
        <v>286</v>
      </c>
      <c r="E184" s="179" t="s">
        <v>3449</v>
      </c>
      <c r="F184" s="180" t="s">
        <v>323</v>
      </c>
      <c r="G184" s="179"/>
      <c r="H184" s="179"/>
      <c r="I184" s="179"/>
      <c r="J184" s="179"/>
      <c r="K184" s="179"/>
      <c r="L184" s="180" t="s">
        <v>120</v>
      </c>
    </row>
    <row r="185" spans="1:12" ht="14.4" x14ac:dyDescent="0.3">
      <c r="A185" s="179" t="s">
        <v>3099</v>
      </c>
      <c r="B185" s="179" t="s">
        <v>3092</v>
      </c>
      <c r="C185" s="179" t="s">
        <v>3426</v>
      </c>
      <c r="D185" s="179" t="s">
        <v>286</v>
      </c>
      <c r="E185" s="179" t="s">
        <v>3450</v>
      </c>
      <c r="F185" s="180" t="s">
        <v>323</v>
      </c>
      <c r="G185" s="179"/>
      <c r="H185" s="179"/>
      <c r="I185" s="179"/>
      <c r="J185" s="179"/>
      <c r="K185" s="179"/>
      <c r="L185" s="180" t="s">
        <v>120</v>
      </c>
    </row>
    <row r="186" spans="1:12" ht="14.4" x14ac:dyDescent="0.3">
      <c r="A186" s="179" t="s">
        <v>3099</v>
      </c>
      <c r="B186" s="179" t="s">
        <v>3092</v>
      </c>
      <c r="C186" s="179" t="s">
        <v>3427</v>
      </c>
      <c r="D186" s="179" t="s">
        <v>286</v>
      </c>
      <c r="E186" s="179" t="s">
        <v>3451</v>
      </c>
      <c r="F186" s="180" t="s">
        <v>323</v>
      </c>
      <c r="G186" s="179"/>
      <c r="H186" s="179"/>
      <c r="I186" s="179"/>
      <c r="J186" s="179"/>
      <c r="K186" s="179"/>
      <c r="L186" s="180" t="s">
        <v>120</v>
      </c>
    </row>
    <row r="187" spans="1:12" ht="14.4" x14ac:dyDescent="0.3">
      <c r="A187" s="179" t="s">
        <v>3099</v>
      </c>
      <c r="B187" s="179" t="s">
        <v>3092</v>
      </c>
      <c r="C187" s="179" t="s">
        <v>3428</v>
      </c>
      <c r="D187" s="179" t="s">
        <v>286</v>
      </c>
      <c r="E187" s="179" t="s">
        <v>3452</v>
      </c>
      <c r="F187" s="180" t="s">
        <v>323</v>
      </c>
      <c r="G187" s="179"/>
      <c r="H187" s="179"/>
      <c r="I187" s="179"/>
      <c r="J187" s="179"/>
      <c r="K187" s="179"/>
      <c r="L187" s="180" t="s">
        <v>120</v>
      </c>
    </row>
    <row r="188" spans="1:12" ht="14.4" x14ac:dyDescent="0.3">
      <c r="A188" s="179" t="s">
        <v>3099</v>
      </c>
      <c r="B188" s="179" t="s">
        <v>3092</v>
      </c>
      <c r="C188" s="179" t="s">
        <v>3429</v>
      </c>
      <c r="D188" s="179" t="s">
        <v>286</v>
      </c>
      <c r="E188" s="179" t="s">
        <v>3453</v>
      </c>
      <c r="F188" s="180" t="s">
        <v>323</v>
      </c>
      <c r="G188" s="179"/>
      <c r="H188" s="179"/>
      <c r="I188" s="179"/>
      <c r="J188" s="179"/>
      <c r="K188" s="179"/>
      <c r="L188" s="180" t="s">
        <v>120</v>
      </c>
    </row>
    <row r="189" spans="1:12" ht="14.4" x14ac:dyDescent="0.3">
      <c r="A189" s="179" t="s">
        <v>3099</v>
      </c>
      <c r="B189" s="179" t="s">
        <v>3092</v>
      </c>
      <c r="C189" s="179" t="s">
        <v>3430</v>
      </c>
      <c r="D189" s="179" t="s">
        <v>286</v>
      </c>
      <c r="E189" s="179" t="s">
        <v>3454</v>
      </c>
      <c r="F189" s="180" t="s">
        <v>323</v>
      </c>
      <c r="G189" s="179"/>
      <c r="H189" s="179"/>
      <c r="I189" s="179"/>
      <c r="J189" s="179"/>
      <c r="K189" s="179"/>
      <c r="L189" s="180" t="s">
        <v>120</v>
      </c>
    </row>
    <row r="190" spans="1:12" ht="14.4" x14ac:dyDescent="0.3">
      <c r="A190" s="179" t="s">
        <v>3099</v>
      </c>
      <c r="B190" s="179" t="s">
        <v>3092</v>
      </c>
      <c r="C190" s="179" t="s">
        <v>3431</v>
      </c>
      <c r="D190" s="179" t="s">
        <v>286</v>
      </c>
      <c r="E190" s="179" t="s">
        <v>3455</v>
      </c>
      <c r="F190" s="180" t="s">
        <v>323</v>
      </c>
      <c r="G190" s="179"/>
      <c r="H190" s="179"/>
      <c r="I190" s="179"/>
      <c r="J190" s="179"/>
      <c r="K190" s="179"/>
      <c r="L190" s="180" t="s">
        <v>120</v>
      </c>
    </row>
    <row r="191" spans="1:12" ht="14.4" x14ac:dyDescent="0.3">
      <c r="A191" s="179" t="s">
        <v>3099</v>
      </c>
      <c r="B191" s="179" t="s">
        <v>3092</v>
      </c>
      <c r="C191" s="179" t="s">
        <v>3432</v>
      </c>
      <c r="D191" s="179" t="s">
        <v>286</v>
      </c>
      <c r="E191" s="179" t="s">
        <v>3456</v>
      </c>
      <c r="F191" s="180" t="s">
        <v>323</v>
      </c>
      <c r="G191" s="179"/>
      <c r="H191" s="179"/>
      <c r="I191" s="179"/>
      <c r="J191" s="179"/>
      <c r="K191" s="179"/>
      <c r="L191" s="180" t="s">
        <v>120</v>
      </c>
    </row>
    <row r="192" spans="1:12" ht="14.4" x14ac:dyDescent="0.3">
      <c r="A192" s="179" t="s">
        <v>3099</v>
      </c>
      <c r="B192" s="179" t="s">
        <v>3092</v>
      </c>
      <c r="C192" s="179" t="s">
        <v>3433</v>
      </c>
      <c r="D192" s="179" t="s">
        <v>286</v>
      </c>
      <c r="E192" s="179" t="s">
        <v>3457</v>
      </c>
      <c r="F192" s="180" t="s">
        <v>323</v>
      </c>
      <c r="G192" s="179"/>
      <c r="H192" s="179"/>
      <c r="I192" s="179"/>
      <c r="J192" s="179"/>
      <c r="K192" s="179"/>
      <c r="L192" s="180" t="s">
        <v>120</v>
      </c>
    </row>
    <row r="193" spans="1:12" ht="14.4" x14ac:dyDescent="0.3">
      <c r="A193" s="179" t="s">
        <v>3099</v>
      </c>
      <c r="B193" s="179" t="s">
        <v>3092</v>
      </c>
      <c r="C193" s="179" t="s">
        <v>3434</v>
      </c>
      <c r="D193" s="179" t="s">
        <v>286</v>
      </c>
      <c r="E193" s="179" t="s">
        <v>3458</v>
      </c>
      <c r="F193" s="180" t="s">
        <v>323</v>
      </c>
      <c r="G193" s="179"/>
      <c r="H193" s="179"/>
      <c r="I193" s="179"/>
      <c r="J193" s="179"/>
      <c r="K193" s="179"/>
      <c r="L193" s="180" t="s">
        <v>120</v>
      </c>
    </row>
    <row r="194" spans="1:12" ht="14.4" x14ac:dyDescent="0.3">
      <c r="A194" s="179" t="s">
        <v>3099</v>
      </c>
      <c r="B194" s="179" t="s">
        <v>3092</v>
      </c>
      <c r="C194" s="179" t="s">
        <v>3435</v>
      </c>
      <c r="D194" s="179" t="s">
        <v>286</v>
      </c>
      <c r="E194" s="179" t="s">
        <v>3459</v>
      </c>
      <c r="F194" s="180" t="s">
        <v>323</v>
      </c>
      <c r="G194" s="179"/>
      <c r="H194" s="179"/>
      <c r="I194" s="179"/>
      <c r="J194" s="179"/>
      <c r="K194" s="179"/>
      <c r="L194" s="180" t="s">
        <v>120</v>
      </c>
    </row>
    <row r="195" spans="1:12" ht="14.4" x14ac:dyDescent="0.3">
      <c r="A195" s="179" t="s">
        <v>3099</v>
      </c>
      <c r="B195" s="179" t="s">
        <v>3092</v>
      </c>
      <c r="C195" s="179" t="s">
        <v>3436</v>
      </c>
      <c r="D195" s="179" t="s">
        <v>286</v>
      </c>
      <c r="E195" s="179" t="s">
        <v>3460</v>
      </c>
      <c r="F195" s="180" t="s">
        <v>323</v>
      </c>
      <c r="G195" s="179"/>
      <c r="H195" s="179"/>
      <c r="I195" s="179"/>
      <c r="J195" s="179"/>
      <c r="K195" s="179"/>
      <c r="L195" s="180" t="s">
        <v>120</v>
      </c>
    </row>
    <row r="196" spans="1:12" ht="14.4" x14ac:dyDescent="0.3">
      <c r="A196" s="179" t="s">
        <v>3099</v>
      </c>
      <c r="B196" s="179" t="s">
        <v>3092</v>
      </c>
      <c r="C196" s="179" t="s">
        <v>3437</v>
      </c>
      <c r="D196" s="179" t="s">
        <v>286</v>
      </c>
      <c r="E196" s="179" t="s">
        <v>3461</v>
      </c>
      <c r="F196" s="180" t="s">
        <v>323</v>
      </c>
      <c r="G196" s="179"/>
      <c r="H196" s="179"/>
      <c r="I196" s="179"/>
      <c r="J196" s="179"/>
      <c r="K196" s="179"/>
      <c r="L196" s="180" t="s">
        <v>120</v>
      </c>
    </row>
    <row r="197" spans="1:12" ht="14.4" x14ac:dyDescent="0.3">
      <c r="A197" s="179" t="s">
        <v>3099</v>
      </c>
      <c r="B197" s="179" t="s">
        <v>3092</v>
      </c>
      <c r="C197" s="179" t="s">
        <v>3438</v>
      </c>
      <c r="D197" s="179" t="s">
        <v>286</v>
      </c>
      <c r="E197" s="179" t="s">
        <v>3462</v>
      </c>
      <c r="F197" s="180" t="s">
        <v>323</v>
      </c>
      <c r="G197" s="179"/>
      <c r="H197" s="179"/>
      <c r="I197" s="179"/>
      <c r="J197" s="179"/>
      <c r="K197" s="179"/>
      <c r="L197" s="180" t="s">
        <v>120</v>
      </c>
    </row>
    <row r="198" spans="1:12" ht="14.4" x14ac:dyDescent="0.3">
      <c r="A198" s="179" t="s">
        <v>3099</v>
      </c>
      <c r="B198" s="179" t="s">
        <v>3092</v>
      </c>
      <c r="C198" s="179" t="s">
        <v>3439</v>
      </c>
      <c r="D198" s="179" t="s">
        <v>286</v>
      </c>
      <c r="E198" s="179" t="s">
        <v>3463</v>
      </c>
      <c r="F198" s="180" t="s">
        <v>323</v>
      </c>
      <c r="G198" s="179"/>
      <c r="H198" s="179"/>
      <c r="I198" s="179"/>
      <c r="J198" s="179"/>
      <c r="K198" s="179"/>
      <c r="L198" s="180" t="s">
        <v>120</v>
      </c>
    </row>
    <row r="199" spans="1:12" ht="14.4" x14ac:dyDescent="0.3">
      <c r="A199" s="179" t="s">
        <v>3099</v>
      </c>
      <c r="B199" s="179" t="s">
        <v>3092</v>
      </c>
      <c r="C199" s="179" t="s">
        <v>3440</v>
      </c>
      <c r="D199" s="179" t="s">
        <v>286</v>
      </c>
      <c r="E199" s="179" t="s">
        <v>3452</v>
      </c>
      <c r="F199" s="180" t="s">
        <v>323</v>
      </c>
      <c r="G199" s="179"/>
      <c r="H199" s="179"/>
      <c r="I199" s="179"/>
      <c r="J199" s="179"/>
      <c r="K199" s="179"/>
      <c r="L199" s="180" t="s">
        <v>120</v>
      </c>
    </row>
    <row r="200" spans="1:12" ht="14.4" x14ac:dyDescent="0.3">
      <c r="A200" s="179" t="s">
        <v>3099</v>
      </c>
      <c r="B200" s="179" t="s">
        <v>3093</v>
      </c>
      <c r="C200" s="179" t="s">
        <v>3464</v>
      </c>
      <c r="D200" s="179" t="s">
        <v>286</v>
      </c>
      <c r="E200" s="179" t="s">
        <v>3481</v>
      </c>
      <c r="F200" s="180" t="s">
        <v>323</v>
      </c>
      <c r="G200" s="179"/>
      <c r="H200" s="179"/>
      <c r="I200" s="179"/>
      <c r="J200" s="179"/>
      <c r="K200" s="179"/>
      <c r="L200" s="180" t="s">
        <v>120</v>
      </c>
    </row>
    <row r="201" spans="1:12" ht="14.4" x14ac:dyDescent="0.3">
      <c r="A201" s="179" t="s">
        <v>3099</v>
      </c>
      <c r="B201" s="179" t="s">
        <v>3093</v>
      </c>
      <c r="C201" s="179" t="s">
        <v>3465</v>
      </c>
      <c r="D201" s="179" t="s">
        <v>286</v>
      </c>
      <c r="E201" s="179" t="s">
        <v>3482</v>
      </c>
      <c r="F201" s="180" t="s">
        <v>323</v>
      </c>
      <c r="G201" s="179"/>
      <c r="H201" s="179"/>
      <c r="I201" s="179"/>
      <c r="J201" s="179"/>
      <c r="K201" s="179"/>
      <c r="L201" s="180" t="s">
        <v>120</v>
      </c>
    </row>
    <row r="202" spans="1:12" ht="14.4" x14ac:dyDescent="0.3">
      <c r="A202" s="179" t="s">
        <v>3099</v>
      </c>
      <c r="B202" s="179" t="s">
        <v>3093</v>
      </c>
      <c r="C202" s="179" t="s">
        <v>3466</v>
      </c>
      <c r="D202" s="179" t="s">
        <v>286</v>
      </c>
      <c r="E202" s="179" t="s">
        <v>3483</v>
      </c>
      <c r="F202" s="180" t="s">
        <v>323</v>
      </c>
      <c r="G202" s="179"/>
      <c r="H202" s="179"/>
      <c r="I202" s="179"/>
      <c r="J202" s="179"/>
      <c r="K202" s="179"/>
      <c r="L202" s="180" t="s">
        <v>120</v>
      </c>
    </row>
    <row r="203" spans="1:12" ht="14.4" x14ac:dyDescent="0.3">
      <c r="A203" s="179" t="s">
        <v>3099</v>
      </c>
      <c r="B203" s="179" t="s">
        <v>3093</v>
      </c>
      <c r="C203" s="179" t="s">
        <v>3467</v>
      </c>
      <c r="D203" s="179" t="s">
        <v>286</v>
      </c>
      <c r="E203" s="179" t="s">
        <v>3484</v>
      </c>
      <c r="F203" s="180" t="s">
        <v>323</v>
      </c>
      <c r="G203" s="179"/>
      <c r="H203" s="179"/>
      <c r="I203" s="179"/>
      <c r="J203" s="179"/>
      <c r="K203" s="179"/>
      <c r="L203" s="180" t="s">
        <v>120</v>
      </c>
    </row>
    <row r="204" spans="1:12" ht="14.4" x14ac:dyDescent="0.3">
      <c r="A204" s="179" t="s">
        <v>3099</v>
      </c>
      <c r="B204" s="179" t="s">
        <v>3093</v>
      </c>
      <c r="C204" s="179" t="s">
        <v>3468</v>
      </c>
      <c r="D204" s="179" t="s">
        <v>286</v>
      </c>
      <c r="E204" s="179" t="s">
        <v>3485</v>
      </c>
      <c r="F204" s="180" t="s">
        <v>323</v>
      </c>
      <c r="G204" s="179"/>
      <c r="H204" s="179"/>
      <c r="I204" s="179"/>
      <c r="J204" s="179"/>
      <c r="K204" s="179"/>
      <c r="L204" s="180" t="s">
        <v>120</v>
      </c>
    </row>
    <row r="205" spans="1:12" ht="14.4" x14ac:dyDescent="0.3">
      <c r="A205" s="179" t="s">
        <v>3099</v>
      </c>
      <c r="B205" s="179" t="s">
        <v>3093</v>
      </c>
      <c r="C205" s="179" t="s">
        <v>3469</v>
      </c>
      <c r="D205" s="179" t="s">
        <v>286</v>
      </c>
      <c r="E205" s="179" t="s">
        <v>3486</v>
      </c>
      <c r="F205" s="180" t="s">
        <v>323</v>
      </c>
      <c r="G205" s="179"/>
      <c r="H205" s="179"/>
      <c r="I205" s="179"/>
      <c r="J205" s="179"/>
      <c r="K205" s="179"/>
      <c r="L205" s="180" t="s">
        <v>120</v>
      </c>
    </row>
    <row r="206" spans="1:12" ht="14.4" x14ac:dyDescent="0.3">
      <c r="A206" s="179" t="s">
        <v>3099</v>
      </c>
      <c r="B206" s="179" t="s">
        <v>3093</v>
      </c>
      <c r="C206" s="179" t="s">
        <v>3470</v>
      </c>
      <c r="D206" s="179" t="s">
        <v>286</v>
      </c>
      <c r="E206" s="179" t="s">
        <v>3487</v>
      </c>
      <c r="F206" s="180" t="s">
        <v>323</v>
      </c>
      <c r="G206" s="179"/>
      <c r="H206" s="179"/>
      <c r="I206" s="179"/>
      <c r="J206" s="179"/>
      <c r="K206" s="179"/>
      <c r="L206" s="180" t="s">
        <v>120</v>
      </c>
    </row>
    <row r="207" spans="1:12" ht="14.4" x14ac:dyDescent="0.3">
      <c r="A207" s="179" t="s">
        <v>3099</v>
      </c>
      <c r="B207" s="179" t="s">
        <v>3093</v>
      </c>
      <c r="C207" s="179" t="s">
        <v>3471</v>
      </c>
      <c r="D207" s="179" t="s">
        <v>286</v>
      </c>
      <c r="E207" s="179" t="s">
        <v>3488</v>
      </c>
      <c r="F207" s="180" t="s">
        <v>323</v>
      </c>
      <c r="G207" s="179"/>
      <c r="H207" s="179"/>
      <c r="I207" s="179"/>
      <c r="J207" s="179"/>
      <c r="K207" s="179"/>
      <c r="L207" s="180" t="s">
        <v>120</v>
      </c>
    </row>
    <row r="208" spans="1:12" ht="14.4" x14ac:dyDescent="0.3">
      <c r="A208" s="179" t="s">
        <v>3099</v>
      </c>
      <c r="B208" s="179" t="s">
        <v>3093</v>
      </c>
      <c r="C208" s="179" t="s">
        <v>3472</v>
      </c>
      <c r="D208" s="179" t="s">
        <v>286</v>
      </c>
      <c r="E208" s="179" t="s">
        <v>3361</v>
      </c>
      <c r="F208" s="180" t="s">
        <v>323</v>
      </c>
      <c r="G208" s="179"/>
      <c r="H208" s="179"/>
      <c r="I208" s="179"/>
      <c r="J208" s="179"/>
      <c r="K208" s="179"/>
      <c r="L208" s="180" t="s">
        <v>120</v>
      </c>
    </row>
    <row r="209" spans="1:12" ht="14.4" x14ac:dyDescent="0.3">
      <c r="A209" s="179" t="s">
        <v>3099</v>
      </c>
      <c r="B209" s="179" t="s">
        <v>3093</v>
      </c>
      <c r="C209" s="179" t="s">
        <v>3473</v>
      </c>
      <c r="D209" s="179" t="s">
        <v>286</v>
      </c>
      <c r="E209" s="179" t="s">
        <v>3365</v>
      </c>
      <c r="F209" s="180" t="s">
        <v>323</v>
      </c>
      <c r="G209" s="179"/>
      <c r="H209" s="179"/>
      <c r="I209" s="179"/>
      <c r="J209" s="179"/>
      <c r="K209" s="179"/>
      <c r="L209" s="180" t="s">
        <v>120</v>
      </c>
    </row>
    <row r="210" spans="1:12" ht="14.4" x14ac:dyDescent="0.3">
      <c r="A210" s="179" t="s">
        <v>3099</v>
      </c>
      <c r="B210" s="179" t="s">
        <v>3093</v>
      </c>
      <c r="C210" s="179" t="s">
        <v>3474</v>
      </c>
      <c r="D210" s="179" t="s">
        <v>286</v>
      </c>
      <c r="E210" s="179" t="s">
        <v>3362</v>
      </c>
      <c r="F210" s="180" t="s">
        <v>324</v>
      </c>
      <c r="G210" s="179"/>
      <c r="H210" s="179"/>
      <c r="I210" s="179"/>
      <c r="J210" s="179"/>
      <c r="K210" s="179"/>
      <c r="L210" s="180" t="s">
        <v>120</v>
      </c>
    </row>
    <row r="211" spans="1:12" ht="14.4" x14ac:dyDescent="0.3">
      <c r="A211" s="179" t="s">
        <v>3099</v>
      </c>
      <c r="B211" s="179" t="s">
        <v>3093</v>
      </c>
      <c r="C211" s="179" t="s">
        <v>3475</v>
      </c>
      <c r="D211" s="179" t="s">
        <v>286</v>
      </c>
      <c r="E211" s="179" t="s">
        <v>3489</v>
      </c>
      <c r="F211" s="180" t="s">
        <v>323</v>
      </c>
      <c r="G211" s="179"/>
      <c r="H211" s="179"/>
      <c r="I211" s="179"/>
      <c r="J211" s="179"/>
      <c r="K211" s="179"/>
      <c r="L211" s="180" t="s">
        <v>120</v>
      </c>
    </row>
    <row r="212" spans="1:12" ht="14.4" x14ac:dyDescent="0.3">
      <c r="A212" s="179" t="s">
        <v>3099</v>
      </c>
      <c r="B212" s="179" t="s">
        <v>3093</v>
      </c>
      <c r="C212" s="179" t="s">
        <v>3476</v>
      </c>
      <c r="D212" s="179" t="s">
        <v>286</v>
      </c>
      <c r="E212" s="179" t="s">
        <v>3490</v>
      </c>
      <c r="F212" s="180" t="s">
        <v>323</v>
      </c>
      <c r="G212" s="179"/>
      <c r="H212" s="179"/>
      <c r="I212" s="179"/>
      <c r="J212" s="179"/>
      <c r="K212" s="179"/>
      <c r="L212" s="180" t="s">
        <v>120</v>
      </c>
    </row>
    <row r="213" spans="1:12" ht="14.4" x14ac:dyDescent="0.3">
      <c r="A213" s="179" t="s">
        <v>3099</v>
      </c>
      <c r="B213" s="179" t="s">
        <v>3093</v>
      </c>
      <c r="C213" s="179" t="s">
        <v>3477</v>
      </c>
      <c r="D213" s="179" t="s">
        <v>286</v>
      </c>
      <c r="E213" s="179" t="s">
        <v>3491</v>
      </c>
      <c r="F213" s="180" t="s">
        <v>323</v>
      </c>
      <c r="G213" s="179"/>
      <c r="H213" s="179"/>
      <c r="I213" s="179"/>
      <c r="J213" s="179"/>
      <c r="K213" s="179"/>
      <c r="L213" s="180" t="s">
        <v>120</v>
      </c>
    </row>
    <row r="214" spans="1:12" ht="14.4" x14ac:dyDescent="0.3">
      <c r="A214" s="179" t="s">
        <v>3099</v>
      </c>
      <c r="B214" s="179" t="s">
        <v>3093</v>
      </c>
      <c r="C214" s="179" t="s">
        <v>3478</v>
      </c>
      <c r="D214" s="179" t="s">
        <v>286</v>
      </c>
      <c r="E214" s="179" t="s">
        <v>3492</v>
      </c>
      <c r="F214" s="180" t="s">
        <v>323</v>
      </c>
      <c r="G214" s="179"/>
      <c r="H214" s="179"/>
      <c r="I214" s="179"/>
      <c r="J214" s="179"/>
      <c r="K214" s="179"/>
      <c r="L214" s="180" t="s">
        <v>120</v>
      </c>
    </row>
    <row r="215" spans="1:12" ht="14.4" x14ac:dyDescent="0.3">
      <c r="A215" s="179" t="s">
        <v>3099</v>
      </c>
      <c r="B215" s="179" t="s">
        <v>3093</v>
      </c>
      <c r="C215" s="179" t="s">
        <v>3479</v>
      </c>
      <c r="D215" s="179" t="s">
        <v>286</v>
      </c>
      <c r="E215" s="179" t="s">
        <v>3493</v>
      </c>
      <c r="F215" s="180" t="s">
        <v>323</v>
      </c>
      <c r="G215" s="179"/>
      <c r="H215" s="179"/>
      <c r="I215" s="179"/>
      <c r="J215" s="179"/>
      <c r="K215" s="179"/>
      <c r="L215" s="180" t="s">
        <v>120</v>
      </c>
    </row>
    <row r="216" spans="1:12" ht="14.4" x14ac:dyDescent="0.3">
      <c r="A216" s="179" t="s">
        <v>3099</v>
      </c>
      <c r="B216" s="179" t="s">
        <v>3093</v>
      </c>
      <c r="C216" s="179" t="s">
        <v>3480</v>
      </c>
      <c r="D216" s="179" t="s">
        <v>286</v>
      </c>
      <c r="E216" s="179" t="s">
        <v>3494</v>
      </c>
      <c r="F216" s="180" t="s">
        <v>323</v>
      </c>
      <c r="G216" s="179"/>
      <c r="H216" s="179"/>
      <c r="I216" s="179"/>
      <c r="J216" s="179"/>
      <c r="K216" s="179"/>
      <c r="L216" s="180" t="s">
        <v>120</v>
      </c>
    </row>
    <row r="217" spans="1:12" ht="14.4" x14ac:dyDescent="0.3">
      <c r="A217" s="179" t="s">
        <v>3099</v>
      </c>
      <c r="B217" s="179" t="s">
        <v>3094</v>
      </c>
      <c r="C217" s="179" t="s">
        <v>3495</v>
      </c>
      <c r="D217" s="179" t="s">
        <v>286</v>
      </c>
      <c r="E217" s="179" t="s">
        <v>3519</v>
      </c>
      <c r="F217" s="180" t="s">
        <v>323</v>
      </c>
      <c r="G217" s="179"/>
      <c r="H217" s="179"/>
      <c r="I217" s="179"/>
      <c r="J217" s="179"/>
      <c r="K217" s="179"/>
      <c r="L217" s="180" t="s">
        <v>120</v>
      </c>
    </row>
    <row r="218" spans="1:12" ht="14.4" x14ac:dyDescent="0.3">
      <c r="A218" s="179" t="s">
        <v>3099</v>
      </c>
      <c r="B218" s="179" t="s">
        <v>3094</v>
      </c>
      <c r="C218" s="179" t="s">
        <v>3496</v>
      </c>
      <c r="D218" s="179" t="s">
        <v>286</v>
      </c>
      <c r="E218" s="179" t="s">
        <v>3520</v>
      </c>
      <c r="F218" s="180" t="s">
        <v>323</v>
      </c>
      <c r="G218" s="179"/>
      <c r="H218" s="179"/>
      <c r="I218" s="179"/>
      <c r="J218" s="179"/>
      <c r="K218" s="179"/>
      <c r="L218" s="180" t="s">
        <v>120</v>
      </c>
    </row>
    <row r="219" spans="1:12" ht="14.4" x14ac:dyDescent="0.3">
      <c r="A219" s="179" t="s">
        <v>3099</v>
      </c>
      <c r="B219" s="179" t="s">
        <v>3094</v>
      </c>
      <c r="C219" s="179" t="s">
        <v>3497</v>
      </c>
      <c r="D219" s="179" t="s">
        <v>286</v>
      </c>
      <c r="E219" s="179" t="s">
        <v>3521</v>
      </c>
      <c r="F219" s="180" t="s">
        <v>323</v>
      </c>
      <c r="G219" s="179"/>
      <c r="H219" s="179"/>
      <c r="I219" s="179"/>
      <c r="J219" s="179"/>
      <c r="K219" s="179"/>
      <c r="L219" s="180" t="s">
        <v>120</v>
      </c>
    </row>
    <row r="220" spans="1:12" ht="14.4" x14ac:dyDescent="0.3">
      <c r="A220" s="179" t="s">
        <v>3099</v>
      </c>
      <c r="B220" s="179" t="s">
        <v>3094</v>
      </c>
      <c r="C220" s="179" t="s">
        <v>3498</v>
      </c>
      <c r="D220" s="179" t="s">
        <v>286</v>
      </c>
      <c r="E220" s="179" t="s">
        <v>3522</v>
      </c>
      <c r="F220" s="180" t="s">
        <v>323</v>
      </c>
      <c r="G220" s="179"/>
      <c r="H220" s="179"/>
      <c r="I220" s="179"/>
      <c r="J220" s="179"/>
      <c r="K220" s="179"/>
      <c r="L220" s="180" t="s">
        <v>120</v>
      </c>
    </row>
    <row r="221" spans="1:12" ht="14.4" x14ac:dyDescent="0.3">
      <c r="A221" s="179" t="s">
        <v>3099</v>
      </c>
      <c r="B221" s="179" t="s">
        <v>3094</v>
      </c>
      <c r="C221" s="179" t="s">
        <v>3499</v>
      </c>
      <c r="D221" s="179" t="s">
        <v>286</v>
      </c>
      <c r="E221" s="179" t="s">
        <v>3523</v>
      </c>
      <c r="F221" s="180" t="s">
        <v>323</v>
      </c>
      <c r="G221" s="179"/>
      <c r="H221" s="179"/>
      <c r="I221" s="179"/>
      <c r="J221" s="179"/>
      <c r="K221" s="179"/>
      <c r="L221" s="180" t="s">
        <v>120</v>
      </c>
    </row>
    <row r="222" spans="1:12" ht="14.4" x14ac:dyDescent="0.3">
      <c r="A222" s="179" t="s">
        <v>3099</v>
      </c>
      <c r="B222" s="179" t="s">
        <v>3094</v>
      </c>
      <c r="C222" s="179" t="s">
        <v>3500</v>
      </c>
      <c r="D222" s="179" t="s">
        <v>286</v>
      </c>
      <c r="E222" s="179" t="s">
        <v>3524</v>
      </c>
      <c r="F222" s="180" t="s">
        <v>323</v>
      </c>
      <c r="G222" s="179"/>
      <c r="H222" s="179"/>
      <c r="I222" s="179"/>
      <c r="J222" s="179"/>
      <c r="K222" s="179"/>
      <c r="L222" s="180" t="s">
        <v>120</v>
      </c>
    </row>
    <row r="223" spans="1:12" ht="14.4" x14ac:dyDescent="0.3">
      <c r="A223" s="179" t="s">
        <v>3099</v>
      </c>
      <c r="B223" s="179" t="s">
        <v>3094</v>
      </c>
      <c r="C223" s="179" t="s">
        <v>3501</v>
      </c>
      <c r="D223" s="179" t="s">
        <v>286</v>
      </c>
      <c r="E223" s="179" t="s">
        <v>3525</v>
      </c>
      <c r="F223" s="180" t="s">
        <v>323</v>
      </c>
      <c r="G223" s="179"/>
      <c r="H223" s="179"/>
      <c r="I223" s="179"/>
      <c r="J223" s="179"/>
      <c r="K223" s="179"/>
      <c r="L223" s="180" t="s">
        <v>120</v>
      </c>
    </row>
    <row r="224" spans="1:12" ht="14.4" x14ac:dyDescent="0.3">
      <c r="A224" s="179" t="s">
        <v>3099</v>
      </c>
      <c r="B224" s="179" t="s">
        <v>3094</v>
      </c>
      <c r="C224" s="179" t="s">
        <v>3502</v>
      </c>
      <c r="D224" s="179" t="s">
        <v>286</v>
      </c>
      <c r="E224" s="179" t="s">
        <v>3526</v>
      </c>
      <c r="F224" s="180" t="s">
        <v>323</v>
      </c>
      <c r="G224" s="179"/>
      <c r="H224" s="179"/>
      <c r="I224" s="179"/>
      <c r="J224" s="179"/>
      <c r="K224" s="179"/>
      <c r="L224" s="180" t="s">
        <v>120</v>
      </c>
    </row>
    <row r="225" spans="1:12" ht="14.4" x14ac:dyDescent="0.3">
      <c r="A225" s="179" t="s">
        <v>3099</v>
      </c>
      <c r="B225" s="179" t="s">
        <v>3094</v>
      </c>
      <c r="C225" s="179" t="s">
        <v>3544</v>
      </c>
      <c r="D225" s="179" t="s">
        <v>286</v>
      </c>
      <c r="E225" s="179" t="s">
        <v>3543</v>
      </c>
      <c r="F225" s="180" t="s">
        <v>323</v>
      </c>
      <c r="G225" s="179"/>
      <c r="H225" s="179"/>
      <c r="I225" s="179"/>
      <c r="J225" s="179"/>
      <c r="K225" s="179"/>
      <c r="L225" s="180" t="s">
        <v>120</v>
      </c>
    </row>
    <row r="226" spans="1:12" ht="14.4" x14ac:dyDescent="0.3">
      <c r="A226" s="179" t="s">
        <v>3099</v>
      </c>
      <c r="B226" s="179" t="s">
        <v>3094</v>
      </c>
      <c r="C226" s="179" t="s">
        <v>3503</v>
      </c>
      <c r="D226" s="179" t="s">
        <v>286</v>
      </c>
      <c r="E226" s="179" t="s">
        <v>3527</v>
      </c>
      <c r="F226" s="180" t="s">
        <v>323</v>
      </c>
      <c r="G226" s="179"/>
      <c r="H226" s="179"/>
      <c r="I226" s="179"/>
      <c r="J226" s="179"/>
      <c r="K226" s="179"/>
      <c r="L226" s="180" t="s">
        <v>120</v>
      </c>
    </row>
    <row r="227" spans="1:12" ht="14.4" x14ac:dyDescent="0.3">
      <c r="A227" s="179" t="s">
        <v>3099</v>
      </c>
      <c r="B227" s="179" t="s">
        <v>3094</v>
      </c>
      <c r="C227" s="179" t="s">
        <v>3504</v>
      </c>
      <c r="D227" s="179" t="s">
        <v>286</v>
      </c>
      <c r="E227" s="179" t="s">
        <v>3528</v>
      </c>
      <c r="F227" s="180" t="s">
        <v>323</v>
      </c>
      <c r="G227" s="179"/>
      <c r="H227" s="179"/>
      <c r="I227" s="179"/>
      <c r="J227" s="179"/>
      <c r="K227" s="179"/>
      <c r="L227" s="180" t="s">
        <v>120</v>
      </c>
    </row>
    <row r="228" spans="1:12" ht="14.4" x14ac:dyDescent="0.3">
      <c r="A228" s="179" t="s">
        <v>3099</v>
      </c>
      <c r="B228" s="179" t="s">
        <v>3094</v>
      </c>
      <c r="C228" s="179" t="s">
        <v>3505</v>
      </c>
      <c r="D228" s="179" t="s">
        <v>286</v>
      </c>
      <c r="E228" s="179" t="s">
        <v>3529</v>
      </c>
      <c r="F228" s="180" t="s">
        <v>323</v>
      </c>
      <c r="G228" s="179"/>
      <c r="H228" s="179"/>
      <c r="I228" s="179"/>
      <c r="J228" s="179"/>
      <c r="K228" s="179"/>
      <c r="L228" s="180" t="s">
        <v>120</v>
      </c>
    </row>
    <row r="229" spans="1:12" ht="14.4" x14ac:dyDescent="0.3">
      <c r="A229" s="179" t="s">
        <v>3099</v>
      </c>
      <c r="B229" s="179" t="s">
        <v>3094</v>
      </c>
      <c r="C229" s="179" t="s">
        <v>3506</v>
      </c>
      <c r="D229" s="179" t="s">
        <v>286</v>
      </c>
      <c r="E229" s="179" t="s">
        <v>3530</v>
      </c>
      <c r="F229" s="180" t="s">
        <v>323</v>
      </c>
      <c r="G229" s="179"/>
      <c r="H229" s="179"/>
      <c r="I229" s="179"/>
      <c r="J229" s="179"/>
      <c r="K229" s="179"/>
      <c r="L229" s="180" t="s">
        <v>120</v>
      </c>
    </row>
    <row r="230" spans="1:12" ht="14.4" x14ac:dyDescent="0.3">
      <c r="A230" s="179" t="s">
        <v>3099</v>
      </c>
      <c r="B230" s="179" t="s">
        <v>3094</v>
      </c>
      <c r="C230" s="179" t="s">
        <v>3507</v>
      </c>
      <c r="D230" s="179" t="s">
        <v>286</v>
      </c>
      <c r="E230" s="179" t="s">
        <v>3531</v>
      </c>
      <c r="F230" s="180" t="s">
        <v>323</v>
      </c>
      <c r="G230" s="179"/>
      <c r="H230" s="179"/>
      <c r="I230" s="179"/>
      <c r="J230" s="179"/>
      <c r="K230" s="179"/>
      <c r="L230" s="180" t="s">
        <v>120</v>
      </c>
    </row>
    <row r="231" spans="1:12" ht="14.4" x14ac:dyDescent="0.3">
      <c r="A231" s="179" t="s">
        <v>3099</v>
      </c>
      <c r="B231" s="179" t="s">
        <v>3094</v>
      </c>
      <c r="C231" s="179" t="s">
        <v>3508</v>
      </c>
      <c r="D231" s="179" t="s">
        <v>286</v>
      </c>
      <c r="E231" s="179" t="s">
        <v>3532</v>
      </c>
      <c r="F231" s="180" t="s">
        <v>323</v>
      </c>
      <c r="G231" s="179"/>
      <c r="H231" s="179"/>
      <c r="I231" s="179"/>
      <c r="J231" s="179"/>
      <c r="K231" s="179"/>
      <c r="L231" s="180" t="s">
        <v>120</v>
      </c>
    </row>
    <row r="232" spans="1:12" ht="14.4" x14ac:dyDescent="0.3">
      <c r="A232" s="179" t="s">
        <v>3099</v>
      </c>
      <c r="B232" s="179" t="s">
        <v>3094</v>
      </c>
      <c r="C232" s="179" t="s">
        <v>3509</v>
      </c>
      <c r="D232" s="179" t="s">
        <v>286</v>
      </c>
      <c r="E232" s="179" t="s">
        <v>3533</v>
      </c>
      <c r="F232" s="180" t="s">
        <v>323</v>
      </c>
      <c r="G232" s="179"/>
      <c r="H232" s="179"/>
      <c r="I232" s="179"/>
      <c r="J232" s="179"/>
      <c r="K232" s="179"/>
      <c r="L232" s="180" t="s">
        <v>120</v>
      </c>
    </row>
    <row r="233" spans="1:12" ht="14.4" x14ac:dyDescent="0.3">
      <c r="A233" s="179" t="s">
        <v>3099</v>
      </c>
      <c r="B233" s="179" t="s">
        <v>3094</v>
      </c>
      <c r="C233" s="179" t="s">
        <v>3510</v>
      </c>
      <c r="D233" s="179" t="s">
        <v>286</v>
      </c>
      <c r="E233" s="179" t="s">
        <v>3534</v>
      </c>
      <c r="F233" s="180" t="s">
        <v>323</v>
      </c>
      <c r="G233" s="179"/>
      <c r="H233" s="179"/>
      <c r="I233" s="179"/>
      <c r="J233" s="179"/>
      <c r="K233" s="179"/>
      <c r="L233" s="180" t="s">
        <v>120</v>
      </c>
    </row>
    <row r="234" spans="1:12" ht="14.4" x14ac:dyDescent="0.3">
      <c r="A234" s="179" t="s">
        <v>3099</v>
      </c>
      <c r="B234" s="179" t="s">
        <v>3094</v>
      </c>
      <c r="C234" s="179" t="s">
        <v>3511</v>
      </c>
      <c r="D234" s="179" t="s">
        <v>286</v>
      </c>
      <c r="E234" s="179" t="s">
        <v>3535</v>
      </c>
      <c r="F234" s="180" t="s">
        <v>323</v>
      </c>
      <c r="G234" s="179"/>
      <c r="H234" s="179"/>
      <c r="I234" s="179"/>
      <c r="J234" s="179"/>
      <c r="K234" s="179"/>
      <c r="L234" s="180" t="s">
        <v>120</v>
      </c>
    </row>
    <row r="235" spans="1:12" ht="14.4" x14ac:dyDescent="0.3">
      <c r="A235" s="179" t="s">
        <v>3099</v>
      </c>
      <c r="B235" s="179" t="s">
        <v>3094</v>
      </c>
      <c r="C235" s="179" t="s">
        <v>3512</v>
      </c>
      <c r="D235" s="179" t="s">
        <v>286</v>
      </c>
      <c r="E235" s="179" t="s">
        <v>3536</v>
      </c>
      <c r="F235" s="180" t="s">
        <v>323</v>
      </c>
      <c r="G235" s="179"/>
      <c r="H235" s="179"/>
      <c r="I235" s="179"/>
      <c r="J235" s="179"/>
      <c r="K235" s="179"/>
      <c r="L235" s="180" t="s">
        <v>120</v>
      </c>
    </row>
    <row r="236" spans="1:12" ht="14.4" x14ac:dyDescent="0.3">
      <c r="A236" s="179" t="s">
        <v>3099</v>
      </c>
      <c r="B236" s="179" t="s">
        <v>3094</v>
      </c>
      <c r="C236" s="179" t="s">
        <v>3513</v>
      </c>
      <c r="D236" s="179" t="s">
        <v>286</v>
      </c>
      <c r="E236" s="179" t="s">
        <v>3537</v>
      </c>
      <c r="F236" s="180" t="s">
        <v>323</v>
      </c>
      <c r="G236" s="179"/>
      <c r="H236" s="179"/>
      <c r="I236" s="179"/>
      <c r="J236" s="179"/>
      <c r="K236" s="179"/>
      <c r="L236" s="180" t="s">
        <v>120</v>
      </c>
    </row>
    <row r="237" spans="1:12" ht="14.4" x14ac:dyDescent="0.3">
      <c r="A237" s="179" t="s">
        <v>3099</v>
      </c>
      <c r="B237" s="179" t="s">
        <v>3094</v>
      </c>
      <c r="C237" s="179" t="s">
        <v>3514</v>
      </c>
      <c r="D237" s="179" t="s">
        <v>286</v>
      </c>
      <c r="E237" s="179" t="s">
        <v>3538</v>
      </c>
      <c r="F237" s="180" t="s">
        <v>323</v>
      </c>
      <c r="G237" s="179"/>
      <c r="H237" s="179"/>
      <c r="I237" s="179"/>
      <c r="J237" s="179"/>
      <c r="K237" s="179"/>
      <c r="L237" s="180" t="s">
        <v>120</v>
      </c>
    </row>
    <row r="238" spans="1:12" ht="14.4" x14ac:dyDescent="0.3">
      <c r="A238" s="179" t="s">
        <v>3099</v>
      </c>
      <c r="B238" s="179" t="s">
        <v>3094</v>
      </c>
      <c r="C238" s="179" t="s">
        <v>3515</v>
      </c>
      <c r="D238" s="179" t="s">
        <v>286</v>
      </c>
      <c r="E238" s="179" t="s">
        <v>3539</v>
      </c>
      <c r="F238" s="180" t="s">
        <v>323</v>
      </c>
      <c r="G238" s="179"/>
      <c r="H238" s="179"/>
      <c r="I238" s="179"/>
      <c r="J238" s="179"/>
      <c r="K238" s="179"/>
      <c r="L238" s="180" t="s">
        <v>120</v>
      </c>
    </row>
    <row r="239" spans="1:12" ht="14.4" x14ac:dyDescent="0.3">
      <c r="A239" s="179" t="s">
        <v>3099</v>
      </c>
      <c r="B239" s="179" t="s">
        <v>3094</v>
      </c>
      <c r="C239" s="179" t="s">
        <v>3516</v>
      </c>
      <c r="D239" s="179" t="s">
        <v>286</v>
      </c>
      <c r="E239" s="179" t="s">
        <v>3540</v>
      </c>
      <c r="F239" s="180" t="s">
        <v>323</v>
      </c>
      <c r="G239" s="179"/>
      <c r="H239" s="179"/>
      <c r="I239" s="179"/>
      <c r="J239" s="179"/>
      <c r="K239" s="179"/>
      <c r="L239" s="180" t="s">
        <v>120</v>
      </c>
    </row>
    <row r="240" spans="1:12" ht="14.4" x14ac:dyDescent="0.3">
      <c r="A240" s="179" t="s">
        <v>3099</v>
      </c>
      <c r="B240" s="179" t="s">
        <v>3094</v>
      </c>
      <c r="C240" s="179" t="s">
        <v>3517</v>
      </c>
      <c r="D240" s="179" t="s">
        <v>286</v>
      </c>
      <c r="E240" s="179" t="s">
        <v>3541</v>
      </c>
      <c r="F240" s="180" t="s">
        <v>323</v>
      </c>
      <c r="G240" s="179"/>
      <c r="H240" s="179"/>
      <c r="I240" s="179"/>
      <c r="J240" s="179"/>
      <c r="K240" s="179"/>
      <c r="L240" s="180" t="s">
        <v>120</v>
      </c>
    </row>
    <row r="241" spans="1:12" ht="14.4" x14ac:dyDescent="0.3">
      <c r="A241" s="179" t="s">
        <v>3099</v>
      </c>
      <c r="B241" s="179" t="s">
        <v>3094</v>
      </c>
      <c r="C241" s="179" t="s">
        <v>3518</v>
      </c>
      <c r="D241" s="179" t="s">
        <v>286</v>
      </c>
      <c r="E241" s="179" t="s">
        <v>3542</v>
      </c>
      <c r="F241" s="180" t="s">
        <v>323</v>
      </c>
      <c r="G241" s="179"/>
      <c r="H241" s="179"/>
      <c r="I241" s="179"/>
      <c r="J241" s="179"/>
      <c r="K241" s="179"/>
      <c r="L241" s="180" t="s">
        <v>120</v>
      </c>
    </row>
    <row r="242" spans="1:12" ht="14.4" x14ac:dyDescent="0.3">
      <c r="A242" s="179" t="s">
        <v>3099</v>
      </c>
      <c r="B242" s="179" t="s">
        <v>3545</v>
      </c>
      <c r="C242" s="179" t="s">
        <v>3546</v>
      </c>
      <c r="D242" s="179" t="s">
        <v>286</v>
      </c>
      <c r="E242" s="179" t="s">
        <v>3565</v>
      </c>
      <c r="F242" s="180" t="s">
        <v>323</v>
      </c>
      <c r="G242" s="179"/>
      <c r="H242" s="179"/>
      <c r="I242" s="179"/>
      <c r="J242" s="179"/>
      <c r="K242" s="179"/>
      <c r="L242" s="180" t="s">
        <v>120</v>
      </c>
    </row>
    <row r="243" spans="1:12" ht="14.4" x14ac:dyDescent="0.3">
      <c r="A243" s="179" t="s">
        <v>3099</v>
      </c>
      <c r="B243" s="179" t="s">
        <v>3545</v>
      </c>
      <c r="C243" s="179" t="s">
        <v>3547</v>
      </c>
      <c r="D243" s="179" t="s">
        <v>286</v>
      </c>
      <c r="E243" s="179" t="s">
        <v>3566</v>
      </c>
      <c r="F243" s="180" t="s">
        <v>323</v>
      </c>
      <c r="G243" s="179"/>
      <c r="H243" s="179"/>
      <c r="I243" s="179"/>
      <c r="J243" s="179"/>
      <c r="K243" s="179"/>
      <c r="L243" s="180" t="s">
        <v>120</v>
      </c>
    </row>
    <row r="244" spans="1:12" ht="14.4" x14ac:dyDescent="0.3">
      <c r="A244" s="179" t="s">
        <v>3099</v>
      </c>
      <c r="B244" s="179" t="s">
        <v>3545</v>
      </c>
      <c r="C244" s="179" t="s">
        <v>3548</v>
      </c>
      <c r="D244" s="179" t="s">
        <v>286</v>
      </c>
      <c r="E244" s="179" t="s">
        <v>3567</v>
      </c>
      <c r="F244" s="180" t="s">
        <v>323</v>
      </c>
      <c r="G244" s="179"/>
      <c r="H244" s="179"/>
      <c r="I244" s="179"/>
      <c r="J244" s="179"/>
      <c r="K244" s="179"/>
      <c r="L244" s="180" t="s">
        <v>120</v>
      </c>
    </row>
    <row r="245" spans="1:12" ht="14.4" x14ac:dyDescent="0.3">
      <c r="A245" s="179" t="s">
        <v>3099</v>
      </c>
      <c r="B245" s="179" t="s">
        <v>3545</v>
      </c>
      <c r="C245" s="179" t="s">
        <v>3549</v>
      </c>
      <c r="D245" s="179" t="s">
        <v>286</v>
      </c>
      <c r="E245" s="179" t="s">
        <v>3568</v>
      </c>
      <c r="F245" s="180" t="s">
        <v>323</v>
      </c>
      <c r="G245" s="179"/>
      <c r="H245" s="179"/>
      <c r="I245" s="179"/>
      <c r="J245" s="179"/>
      <c r="K245" s="179"/>
      <c r="L245" s="180" t="s">
        <v>120</v>
      </c>
    </row>
    <row r="246" spans="1:12" ht="14.4" x14ac:dyDescent="0.3">
      <c r="A246" s="179" t="s">
        <v>3099</v>
      </c>
      <c r="B246" s="179" t="s">
        <v>3545</v>
      </c>
      <c r="C246" s="179" t="s">
        <v>3550</v>
      </c>
      <c r="D246" s="179" t="s">
        <v>286</v>
      </c>
      <c r="E246" s="179" t="s">
        <v>3569</v>
      </c>
      <c r="F246" s="180" t="s">
        <v>323</v>
      </c>
      <c r="G246" s="179"/>
      <c r="H246" s="179"/>
      <c r="I246" s="179"/>
      <c r="J246" s="179"/>
      <c r="K246" s="179"/>
      <c r="L246" s="180" t="s">
        <v>120</v>
      </c>
    </row>
    <row r="247" spans="1:12" ht="14.4" x14ac:dyDescent="0.3">
      <c r="A247" s="179" t="s">
        <v>3099</v>
      </c>
      <c r="B247" s="179" t="s">
        <v>3545</v>
      </c>
      <c r="C247" s="179" t="s">
        <v>3551</v>
      </c>
      <c r="D247" s="179" t="s">
        <v>286</v>
      </c>
      <c r="E247" s="179" t="s">
        <v>3570</v>
      </c>
      <c r="F247" s="180" t="s">
        <v>323</v>
      </c>
      <c r="G247" s="179"/>
      <c r="H247" s="179"/>
      <c r="I247" s="179"/>
      <c r="J247" s="179"/>
      <c r="K247" s="179"/>
      <c r="L247" s="180" t="s">
        <v>120</v>
      </c>
    </row>
    <row r="248" spans="1:12" ht="14.4" x14ac:dyDescent="0.3">
      <c r="A248" s="179" t="s">
        <v>3099</v>
      </c>
      <c r="B248" s="179" t="s">
        <v>3545</v>
      </c>
      <c r="C248" s="179" t="s">
        <v>3552</v>
      </c>
      <c r="D248" s="179" t="s">
        <v>286</v>
      </c>
      <c r="E248" s="179" t="s">
        <v>3571</v>
      </c>
      <c r="F248" s="180" t="s">
        <v>323</v>
      </c>
      <c r="G248" s="179"/>
      <c r="H248" s="179"/>
      <c r="I248" s="179"/>
      <c r="J248" s="179"/>
      <c r="K248" s="179"/>
      <c r="L248" s="180" t="s">
        <v>120</v>
      </c>
    </row>
    <row r="249" spans="1:12" ht="14.4" x14ac:dyDescent="0.3">
      <c r="A249" s="179" t="s">
        <v>3099</v>
      </c>
      <c r="B249" s="179" t="s">
        <v>3545</v>
      </c>
      <c r="C249" s="179" t="s">
        <v>3553</v>
      </c>
      <c r="D249" s="179" t="s">
        <v>286</v>
      </c>
      <c r="E249" s="179" t="s">
        <v>3572</v>
      </c>
      <c r="F249" s="180" t="s">
        <v>323</v>
      </c>
      <c r="G249" s="179"/>
      <c r="H249" s="179"/>
      <c r="I249" s="179"/>
      <c r="J249" s="179"/>
      <c r="K249" s="179"/>
      <c r="L249" s="180" t="s">
        <v>120</v>
      </c>
    </row>
    <row r="250" spans="1:12" ht="14.4" x14ac:dyDescent="0.3">
      <c r="A250" s="179" t="s">
        <v>3099</v>
      </c>
      <c r="B250" s="179" t="s">
        <v>3545</v>
      </c>
      <c r="C250" s="179" t="s">
        <v>3554</v>
      </c>
      <c r="D250" s="179" t="s">
        <v>286</v>
      </c>
      <c r="E250" s="179" t="s">
        <v>3573</v>
      </c>
      <c r="F250" s="180" t="s">
        <v>323</v>
      </c>
      <c r="G250" s="179"/>
      <c r="H250" s="179"/>
      <c r="I250" s="179"/>
      <c r="J250" s="179"/>
      <c r="K250" s="179"/>
      <c r="L250" s="180" t="s">
        <v>120</v>
      </c>
    </row>
    <row r="251" spans="1:12" ht="14.4" x14ac:dyDescent="0.3">
      <c r="A251" s="179" t="s">
        <v>3099</v>
      </c>
      <c r="B251" s="179" t="s">
        <v>3545</v>
      </c>
      <c r="C251" s="179" t="s">
        <v>3555</v>
      </c>
      <c r="D251" s="179" t="s">
        <v>286</v>
      </c>
      <c r="E251" s="179" t="s">
        <v>3574</v>
      </c>
      <c r="F251" s="180" t="s">
        <v>323</v>
      </c>
      <c r="G251" s="179"/>
      <c r="H251" s="179"/>
      <c r="I251" s="179"/>
      <c r="J251" s="179"/>
      <c r="K251" s="179"/>
      <c r="L251" s="180" t="s">
        <v>120</v>
      </c>
    </row>
    <row r="252" spans="1:12" ht="14.4" x14ac:dyDescent="0.3">
      <c r="A252" s="179" t="s">
        <v>3099</v>
      </c>
      <c r="B252" s="179" t="s">
        <v>3545</v>
      </c>
      <c r="C252" s="179" t="s">
        <v>3556</v>
      </c>
      <c r="D252" s="179" t="s">
        <v>286</v>
      </c>
      <c r="E252" s="179" t="s">
        <v>3575</v>
      </c>
      <c r="F252" s="180" t="s">
        <v>323</v>
      </c>
      <c r="G252" s="179"/>
      <c r="H252" s="179"/>
      <c r="I252" s="179"/>
      <c r="J252" s="179"/>
      <c r="K252" s="179"/>
      <c r="L252" s="180" t="s">
        <v>120</v>
      </c>
    </row>
    <row r="253" spans="1:12" ht="14.4" x14ac:dyDescent="0.3">
      <c r="A253" s="179" t="s">
        <v>3099</v>
      </c>
      <c r="B253" s="179" t="s">
        <v>3545</v>
      </c>
      <c r="C253" s="179" t="s">
        <v>3557</v>
      </c>
      <c r="D253" s="179" t="s">
        <v>286</v>
      </c>
      <c r="E253" s="179" t="s">
        <v>3576</v>
      </c>
      <c r="F253" s="180" t="s">
        <v>323</v>
      </c>
      <c r="G253" s="179"/>
      <c r="H253" s="179"/>
      <c r="I253" s="179"/>
      <c r="J253" s="179"/>
      <c r="K253" s="179"/>
      <c r="L253" s="180" t="s">
        <v>120</v>
      </c>
    </row>
    <row r="254" spans="1:12" ht="14.4" x14ac:dyDescent="0.3">
      <c r="A254" s="179" t="s">
        <v>3099</v>
      </c>
      <c r="B254" s="179" t="s">
        <v>3545</v>
      </c>
      <c r="C254" s="179" t="s">
        <v>3558</v>
      </c>
      <c r="D254" s="179" t="s">
        <v>286</v>
      </c>
      <c r="E254" s="179" t="s">
        <v>3577</v>
      </c>
      <c r="F254" s="180" t="s">
        <v>323</v>
      </c>
      <c r="G254" s="179"/>
      <c r="H254" s="179"/>
      <c r="I254" s="179"/>
      <c r="J254" s="179"/>
      <c r="K254" s="179"/>
      <c r="L254" s="180" t="s">
        <v>120</v>
      </c>
    </row>
    <row r="255" spans="1:12" ht="14.4" x14ac:dyDescent="0.3">
      <c r="A255" s="179" t="s">
        <v>3099</v>
      </c>
      <c r="B255" s="179" t="s">
        <v>3545</v>
      </c>
      <c r="C255" s="179" t="s">
        <v>3559</v>
      </c>
      <c r="D255" s="179" t="s">
        <v>286</v>
      </c>
      <c r="E255" s="179" t="s">
        <v>3578</v>
      </c>
      <c r="F255" s="180" t="s">
        <v>323</v>
      </c>
      <c r="G255" s="179"/>
      <c r="H255" s="179"/>
      <c r="I255" s="179"/>
      <c r="J255" s="179"/>
      <c r="K255" s="179"/>
      <c r="L255" s="180" t="s">
        <v>120</v>
      </c>
    </row>
    <row r="256" spans="1:12" ht="14.4" x14ac:dyDescent="0.3">
      <c r="A256" s="179" t="s">
        <v>3099</v>
      </c>
      <c r="B256" s="179" t="s">
        <v>3545</v>
      </c>
      <c r="C256" s="179" t="s">
        <v>3560</v>
      </c>
      <c r="D256" s="179" t="s">
        <v>286</v>
      </c>
      <c r="E256" s="179" t="s">
        <v>3579</v>
      </c>
      <c r="F256" s="180" t="s">
        <v>323</v>
      </c>
      <c r="G256" s="179"/>
      <c r="H256" s="179"/>
      <c r="I256" s="179"/>
      <c r="J256" s="179"/>
      <c r="K256" s="179"/>
      <c r="L256" s="180" t="s">
        <v>120</v>
      </c>
    </row>
    <row r="257" spans="1:12" ht="14.4" x14ac:dyDescent="0.3">
      <c r="A257" s="179" t="s">
        <v>3099</v>
      </c>
      <c r="B257" s="179" t="s">
        <v>3545</v>
      </c>
      <c r="C257" s="179" t="s">
        <v>3561</v>
      </c>
      <c r="D257" s="179" t="s">
        <v>286</v>
      </c>
      <c r="E257" s="179" t="s">
        <v>3580</v>
      </c>
      <c r="F257" s="180" t="s">
        <v>323</v>
      </c>
      <c r="G257" s="179"/>
      <c r="H257" s="179"/>
      <c r="I257" s="179"/>
      <c r="J257" s="179"/>
      <c r="K257" s="179"/>
      <c r="L257" s="180" t="s">
        <v>120</v>
      </c>
    </row>
    <row r="258" spans="1:12" ht="14.4" x14ac:dyDescent="0.3">
      <c r="A258" s="179" t="s">
        <v>3099</v>
      </c>
      <c r="B258" s="179" t="s">
        <v>3545</v>
      </c>
      <c r="C258" s="179" t="s">
        <v>3562</v>
      </c>
      <c r="D258" s="179" t="s">
        <v>286</v>
      </c>
      <c r="E258" s="179" t="s">
        <v>3581</v>
      </c>
      <c r="F258" s="180" t="s">
        <v>323</v>
      </c>
      <c r="G258" s="179"/>
      <c r="H258" s="179"/>
      <c r="I258" s="179"/>
      <c r="J258" s="179"/>
      <c r="K258" s="179"/>
      <c r="L258" s="180" t="s">
        <v>120</v>
      </c>
    </row>
    <row r="259" spans="1:12" ht="14.4" x14ac:dyDescent="0.3">
      <c r="A259" s="179" t="s">
        <v>3099</v>
      </c>
      <c r="B259" s="179" t="s">
        <v>3545</v>
      </c>
      <c r="C259" s="179" t="s">
        <v>3563</v>
      </c>
      <c r="D259" s="179" t="s">
        <v>286</v>
      </c>
      <c r="E259" s="179" t="s">
        <v>3582</v>
      </c>
      <c r="F259" s="180" t="s">
        <v>323</v>
      </c>
      <c r="G259" s="179"/>
      <c r="H259" s="179"/>
      <c r="I259" s="179"/>
      <c r="J259" s="179"/>
      <c r="K259" s="179"/>
      <c r="L259" s="180" t="s">
        <v>120</v>
      </c>
    </row>
    <row r="260" spans="1:12" ht="14.4" x14ac:dyDescent="0.3">
      <c r="A260" s="179" t="s">
        <v>3099</v>
      </c>
      <c r="B260" s="179" t="s">
        <v>3545</v>
      </c>
      <c r="C260" s="179" t="s">
        <v>3564</v>
      </c>
      <c r="D260" s="179" t="s">
        <v>286</v>
      </c>
      <c r="E260" s="179" t="s">
        <v>3583</v>
      </c>
      <c r="F260" s="180" t="s">
        <v>323</v>
      </c>
      <c r="G260" s="179"/>
      <c r="H260" s="179"/>
      <c r="I260" s="179"/>
      <c r="J260" s="179"/>
      <c r="K260" s="179"/>
      <c r="L260" s="180" t="s">
        <v>120</v>
      </c>
    </row>
    <row r="261" spans="1:12" ht="14.4" x14ac:dyDescent="0.3">
      <c r="A261" s="179" t="s">
        <v>3099</v>
      </c>
      <c r="B261" s="179" t="s">
        <v>3096</v>
      </c>
      <c r="C261" s="179" t="s">
        <v>3584</v>
      </c>
      <c r="D261" s="179" t="s">
        <v>286</v>
      </c>
      <c r="E261" s="179" t="s">
        <v>3585</v>
      </c>
      <c r="F261" s="180" t="s">
        <v>323</v>
      </c>
      <c r="G261" s="179"/>
      <c r="H261" s="179"/>
      <c r="I261" s="179"/>
      <c r="J261" s="179"/>
      <c r="K261" s="179"/>
      <c r="L261" s="180" t="s">
        <v>120</v>
      </c>
    </row>
    <row r="262" spans="1:12" ht="14.4" x14ac:dyDescent="0.3">
      <c r="A262" s="179" t="s">
        <v>3099</v>
      </c>
      <c r="B262" s="179" t="s">
        <v>3097</v>
      </c>
      <c r="C262" s="179" t="s">
        <v>3586</v>
      </c>
      <c r="D262" s="179" t="s">
        <v>286</v>
      </c>
      <c r="E262" s="179" t="s">
        <v>4014</v>
      </c>
      <c r="F262" s="180" t="s">
        <v>323</v>
      </c>
      <c r="G262" s="179"/>
      <c r="H262" s="179"/>
      <c r="I262" s="179"/>
      <c r="J262" s="179"/>
      <c r="K262" s="179"/>
      <c r="L262" s="180" t="s">
        <v>120</v>
      </c>
    </row>
    <row r="263" spans="1:12" ht="14.4" x14ac:dyDescent="0.3">
      <c r="A263" s="179" t="s">
        <v>3099</v>
      </c>
      <c r="B263" s="179" t="s">
        <v>3097</v>
      </c>
      <c r="C263" s="179" t="s">
        <v>3587</v>
      </c>
      <c r="D263" s="179" t="s">
        <v>286</v>
      </c>
      <c r="E263" s="179" t="s">
        <v>4015</v>
      </c>
      <c r="F263" s="180" t="s">
        <v>323</v>
      </c>
      <c r="G263" s="179"/>
      <c r="H263" s="179"/>
      <c r="I263" s="179"/>
      <c r="J263" s="179"/>
      <c r="K263" s="179"/>
      <c r="L263" s="180" t="s">
        <v>120</v>
      </c>
    </row>
    <row r="264" spans="1:12" ht="14.4" x14ac:dyDescent="0.3">
      <c r="A264" s="179" t="s">
        <v>3099</v>
      </c>
      <c r="B264" s="179" t="s">
        <v>3097</v>
      </c>
      <c r="C264" s="179" t="s">
        <v>3588</v>
      </c>
      <c r="D264" s="179" t="s">
        <v>286</v>
      </c>
      <c r="E264" s="179" t="s">
        <v>3653</v>
      </c>
      <c r="F264" s="180" t="s">
        <v>323</v>
      </c>
      <c r="G264" s="179"/>
      <c r="H264" s="179"/>
      <c r="I264" s="179"/>
      <c r="J264" s="179"/>
      <c r="K264" s="179"/>
      <c r="L264" s="180" t="s">
        <v>120</v>
      </c>
    </row>
  </sheetData>
  <mergeCells count="3">
    <mergeCell ref="A6:K7"/>
    <mergeCell ref="G9:K9"/>
    <mergeCell ref="A4:K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J6642"/>
  <sheetViews>
    <sheetView zoomScale="110" zoomScaleNormal="110" workbookViewId="0">
      <pane ySplit="5" topLeftCell="A3708" activePane="bottomLeft" state="frozen"/>
      <selection pane="bottomLeft" activeCell="D3741" sqref="D3741"/>
    </sheetView>
  </sheetViews>
  <sheetFormatPr defaultColWidth="9.33203125" defaultRowHeight="11.4" x14ac:dyDescent="0.2"/>
  <cols>
    <col min="1" max="1" width="16.44140625" style="78" customWidth="1"/>
    <col min="2" max="2" width="96.44140625" style="76" customWidth="1"/>
    <col min="3" max="3" width="9.33203125" style="154"/>
    <col min="4" max="4" width="59.109375" style="77" customWidth="1"/>
    <col min="5" max="5" width="21.6640625" style="64" customWidth="1"/>
    <col min="6" max="24" width="9.33203125" style="64"/>
    <col min="25" max="16384" width="9.33203125" style="88"/>
  </cols>
  <sheetData>
    <row r="1" spans="1:24" ht="12" x14ac:dyDescent="0.25">
      <c r="A1" s="61" t="s">
        <v>3926</v>
      </c>
      <c r="B1" s="62"/>
      <c r="C1" s="160"/>
      <c r="D1" s="63"/>
    </row>
    <row r="3" spans="1:24" x14ac:dyDescent="0.2">
      <c r="A3" s="65"/>
      <c r="B3" s="66"/>
      <c r="C3" s="161"/>
      <c r="D3" s="67"/>
    </row>
    <row r="4" spans="1:24" x14ac:dyDescent="0.2">
      <c r="A4" s="68" t="s">
        <v>559</v>
      </c>
      <c r="B4" s="69" t="s">
        <v>561</v>
      </c>
      <c r="C4" s="176" t="s">
        <v>418</v>
      </c>
      <c r="D4" s="70" t="s">
        <v>419</v>
      </c>
    </row>
    <row r="5" spans="1:24" x14ac:dyDescent="0.2">
      <c r="A5" s="71"/>
      <c r="B5" s="72"/>
      <c r="C5" s="162"/>
      <c r="D5" s="73"/>
    </row>
    <row r="6" spans="1:24" x14ac:dyDescent="0.2">
      <c r="A6" s="296" t="s">
        <v>1774</v>
      </c>
      <c r="B6" s="75" t="s">
        <v>1776</v>
      </c>
      <c r="C6" s="154">
        <v>1</v>
      </c>
      <c r="D6" s="77" t="s">
        <v>1778</v>
      </c>
    </row>
    <row r="7" spans="1:24" x14ac:dyDescent="0.2">
      <c r="B7" s="75"/>
      <c r="C7" s="154">
        <v>2</v>
      </c>
      <c r="D7" s="77" t="s">
        <v>1779</v>
      </c>
    </row>
    <row r="8" spans="1:24" x14ac:dyDescent="0.2">
      <c r="B8" s="75"/>
      <c r="C8" s="163">
        <v>-1</v>
      </c>
      <c r="D8" s="80" t="s">
        <v>394</v>
      </c>
    </row>
    <row r="9" spans="1:24" x14ac:dyDescent="0.2">
      <c r="B9" s="75"/>
      <c r="C9" s="163">
        <v>-3</v>
      </c>
      <c r="D9" s="80" t="s">
        <v>397</v>
      </c>
    </row>
    <row r="10" spans="1:24" x14ac:dyDescent="0.2">
      <c r="B10" s="75"/>
    </row>
    <row r="11" spans="1:24" s="279" customFormat="1" ht="12" x14ac:dyDescent="0.25">
      <c r="A11" s="296" t="s">
        <v>1775</v>
      </c>
      <c r="B11" s="81" t="s">
        <v>906</v>
      </c>
      <c r="C11" s="163">
        <v>1</v>
      </c>
      <c r="D11" s="80" t="s">
        <v>395</v>
      </c>
      <c r="E11" s="64"/>
      <c r="F11" s="64"/>
      <c r="G11" s="64"/>
      <c r="H11" s="64"/>
      <c r="I11" s="64"/>
      <c r="J11" s="64"/>
      <c r="K11" s="64"/>
      <c r="L11" s="64"/>
      <c r="M11" s="64"/>
      <c r="N11" s="64"/>
      <c r="O11" s="64"/>
      <c r="P11" s="64"/>
      <c r="Q11" s="64"/>
      <c r="R11" s="64"/>
      <c r="S11" s="64"/>
      <c r="T11" s="64"/>
      <c r="U11" s="64"/>
      <c r="V11" s="64"/>
      <c r="W11" s="64"/>
      <c r="X11" s="64"/>
    </row>
    <row r="12" spans="1:24" s="279" customFormat="1" ht="12" x14ac:dyDescent="0.25">
      <c r="A12" s="297"/>
      <c r="B12" s="81"/>
      <c r="C12" s="163">
        <v>2</v>
      </c>
      <c r="D12" s="80" t="s">
        <v>396</v>
      </c>
      <c r="E12" s="64"/>
      <c r="F12" s="64"/>
      <c r="G12" s="64"/>
      <c r="H12" s="64"/>
      <c r="I12" s="64"/>
      <c r="J12" s="64"/>
      <c r="K12" s="64"/>
      <c r="L12" s="64"/>
      <c r="M12" s="64"/>
      <c r="N12" s="64"/>
      <c r="O12" s="64"/>
      <c r="P12" s="64"/>
      <c r="Q12" s="64"/>
      <c r="R12" s="64"/>
      <c r="S12" s="64"/>
      <c r="T12" s="64"/>
      <c r="U12" s="64"/>
      <c r="V12" s="64"/>
      <c r="W12" s="64"/>
      <c r="X12" s="64"/>
    </row>
    <row r="13" spans="1:24" s="279" customFormat="1" ht="12" x14ac:dyDescent="0.25">
      <c r="A13" s="297"/>
      <c r="B13" s="81"/>
      <c r="C13" s="163">
        <v>-1</v>
      </c>
      <c r="D13" s="80" t="s">
        <v>394</v>
      </c>
      <c r="E13" s="64"/>
      <c r="F13" s="64"/>
      <c r="G13" s="64"/>
      <c r="H13" s="64"/>
      <c r="I13" s="64"/>
      <c r="J13" s="64"/>
      <c r="K13" s="64"/>
      <c r="L13" s="64"/>
      <c r="M13" s="64"/>
      <c r="N13" s="64"/>
      <c r="O13" s="64"/>
      <c r="P13" s="64"/>
      <c r="Q13" s="64"/>
      <c r="R13" s="64"/>
      <c r="S13" s="64"/>
      <c r="T13" s="64"/>
      <c r="U13" s="64"/>
      <c r="V13" s="64"/>
      <c r="W13" s="64"/>
      <c r="X13" s="64"/>
    </row>
    <row r="14" spans="1:24" s="279" customFormat="1" ht="12" x14ac:dyDescent="0.25">
      <c r="A14" s="297"/>
      <c r="B14" s="81"/>
      <c r="C14" s="163">
        <v>-3</v>
      </c>
      <c r="D14" s="80" t="s">
        <v>397</v>
      </c>
      <c r="E14" s="64"/>
      <c r="F14" s="64"/>
      <c r="G14" s="64"/>
      <c r="H14" s="64"/>
      <c r="I14" s="64"/>
      <c r="J14" s="64"/>
      <c r="K14" s="64"/>
      <c r="L14" s="64"/>
      <c r="M14" s="64"/>
      <c r="N14" s="64"/>
      <c r="O14" s="64"/>
      <c r="P14" s="64"/>
      <c r="Q14" s="64"/>
      <c r="R14" s="64"/>
      <c r="S14" s="64"/>
      <c r="T14" s="64"/>
      <c r="U14" s="64"/>
      <c r="V14" s="64"/>
      <c r="W14" s="64"/>
      <c r="X14" s="64"/>
    </row>
    <row r="15" spans="1:24" s="279" customFormat="1" ht="12" x14ac:dyDescent="0.25">
      <c r="A15" s="297"/>
      <c r="B15" s="81"/>
      <c r="C15" s="163"/>
      <c r="D15" s="80"/>
      <c r="E15" s="64"/>
      <c r="F15" s="64"/>
      <c r="G15" s="64"/>
      <c r="H15" s="64"/>
      <c r="I15" s="64"/>
      <c r="J15" s="64"/>
      <c r="K15" s="64"/>
      <c r="L15" s="64"/>
      <c r="M15" s="64"/>
      <c r="N15" s="64"/>
      <c r="O15" s="64"/>
      <c r="P15" s="64"/>
      <c r="Q15" s="64"/>
      <c r="R15" s="64"/>
      <c r="S15" s="64"/>
      <c r="T15" s="64"/>
      <c r="U15" s="64"/>
      <c r="V15" s="64"/>
      <c r="W15" s="64"/>
      <c r="X15" s="64"/>
    </row>
    <row r="16" spans="1:24" s="279" customFormat="1" ht="12" x14ac:dyDescent="0.25">
      <c r="A16" s="296" t="s">
        <v>256</v>
      </c>
      <c r="B16" s="75" t="s">
        <v>1780</v>
      </c>
      <c r="C16" s="163">
        <v>1</v>
      </c>
      <c r="D16" s="82" t="s">
        <v>1784</v>
      </c>
      <c r="E16" s="64"/>
      <c r="F16" s="64"/>
      <c r="G16" s="64"/>
      <c r="H16" s="64"/>
      <c r="I16" s="64"/>
      <c r="J16" s="64"/>
      <c r="K16" s="64"/>
      <c r="L16" s="64"/>
      <c r="M16" s="64"/>
      <c r="N16" s="64"/>
      <c r="O16" s="64"/>
      <c r="P16" s="64"/>
      <c r="Q16" s="64"/>
      <c r="R16" s="64"/>
      <c r="S16" s="64"/>
      <c r="T16" s="64"/>
      <c r="U16" s="64"/>
      <c r="V16" s="64"/>
      <c r="W16" s="64"/>
      <c r="X16" s="64"/>
    </row>
    <row r="17" spans="1:24" x14ac:dyDescent="0.2">
      <c r="A17" s="298"/>
      <c r="B17" s="75"/>
      <c r="C17" s="154">
        <v>2</v>
      </c>
      <c r="D17" s="77" t="s">
        <v>1782</v>
      </c>
    </row>
    <row r="18" spans="1:24" x14ac:dyDescent="0.2">
      <c r="A18" s="298"/>
      <c r="B18" s="75"/>
      <c r="C18" s="154">
        <v>3</v>
      </c>
      <c r="D18" s="77" t="s">
        <v>1783</v>
      </c>
    </row>
    <row r="19" spans="1:24" x14ac:dyDescent="0.2">
      <c r="A19" s="298"/>
      <c r="B19" s="75"/>
      <c r="C19" s="154">
        <v>4</v>
      </c>
      <c r="D19" s="77" t="s">
        <v>1785</v>
      </c>
    </row>
    <row r="20" spans="1:24" x14ac:dyDescent="0.2">
      <c r="A20" s="298"/>
      <c r="B20" s="75"/>
      <c r="C20" s="163">
        <v>-1</v>
      </c>
      <c r="D20" s="80" t="s">
        <v>394</v>
      </c>
    </row>
    <row r="21" spans="1:24" x14ac:dyDescent="0.2">
      <c r="A21" s="298"/>
      <c r="B21" s="75"/>
    </row>
    <row r="22" spans="1:24" s="279" customFormat="1" ht="12" x14ac:dyDescent="0.25">
      <c r="A22" s="296" t="s">
        <v>218</v>
      </c>
      <c r="B22" s="75" t="s">
        <v>1781</v>
      </c>
      <c r="C22" s="163">
        <v>1</v>
      </c>
      <c r="D22" s="82" t="s">
        <v>1784</v>
      </c>
      <c r="E22" s="64"/>
      <c r="F22" s="64"/>
      <c r="G22" s="64"/>
      <c r="H22" s="64"/>
      <c r="I22" s="64"/>
      <c r="J22" s="64"/>
      <c r="K22" s="64"/>
      <c r="L22" s="64"/>
      <c r="M22" s="64"/>
      <c r="N22" s="64"/>
      <c r="O22" s="64"/>
      <c r="P22" s="64"/>
      <c r="Q22" s="64"/>
      <c r="R22" s="64"/>
      <c r="S22" s="64"/>
      <c r="T22" s="64"/>
      <c r="U22" s="64"/>
      <c r="V22" s="64"/>
      <c r="W22" s="64"/>
      <c r="X22" s="64"/>
    </row>
    <row r="23" spans="1:24" x14ac:dyDescent="0.2">
      <c r="A23" s="298"/>
      <c r="B23" s="75"/>
      <c r="C23" s="154">
        <v>2</v>
      </c>
      <c r="D23" s="77" t="s">
        <v>1782</v>
      </c>
    </row>
    <row r="24" spans="1:24" x14ac:dyDescent="0.2">
      <c r="A24" s="298"/>
      <c r="B24" s="75"/>
      <c r="C24" s="154">
        <v>3</v>
      </c>
      <c r="D24" s="77" t="s">
        <v>1783</v>
      </c>
    </row>
    <row r="25" spans="1:24" x14ac:dyDescent="0.2">
      <c r="A25" s="298"/>
      <c r="B25" s="75"/>
      <c r="C25" s="154">
        <v>4</v>
      </c>
      <c r="D25" s="77" t="s">
        <v>1786</v>
      </c>
    </row>
    <row r="26" spans="1:24" x14ac:dyDescent="0.2">
      <c r="A26" s="298"/>
      <c r="B26" s="75"/>
      <c r="C26" s="163">
        <v>-1</v>
      </c>
      <c r="D26" s="80" t="s">
        <v>394</v>
      </c>
    </row>
    <row r="27" spans="1:24" x14ac:dyDescent="0.2">
      <c r="A27" s="298"/>
      <c r="B27" s="75"/>
      <c r="C27" s="163"/>
      <c r="D27" s="80"/>
    </row>
    <row r="28" spans="1:24" s="279" customFormat="1" ht="12" x14ac:dyDescent="0.25">
      <c r="A28" s="296" t="s">
        <v>363</v>
      </c>
      <c r="B28" s="75" t="s">
        <v>1787</v>
      </c>
      <c r="C28" s="163">
        <v>1</v>
      </c>
      <c r="D28" s="82" t="s">
        <v>1784</v>
      </c>
      <c r="E28" s="64"/>
      <c r="F28" s="64"/>
      <c r="G28" s="64"/>
      <c r="H28" s="64"/>
      <c r="I28" s="64"/>
      <c r="J28" s="64"/>
      <c r="K28" s="64"/>
      <c r="L28" s="64"/>
      <c r="M28" s="64"/>
      <c r="N28" s="64"/>
      <c r="O28" s="64"/>
      <c r="P28" s="64"/>
      <c r="Q28" s="64"/>
      <c r="R28" s="64"/>
      <c r="S28" s="64"/>
      <c r="T28" s="64"/>
      <c r="U28" s="64"/>
      <c r="V28" s="64"/>
      <c r="W28" s="64"/>
      <c r="X28" s="64"/>
    </row>
    <row r="29" spans="1:24" x14ac:dyDescent="0.2">
      <c r="A29" s="299"/>
      <c r="B29" s="75"/>
      <c r="C29" s="154">
        <v>2</v>
      </c>
      <c r="D29" s="77" t="s">
        <v>1782</v>
      </c>
    </row>
    <row r="30" spans="1:24" x14ac:dyDescent="0.2">
      <c r="A30" s="299"/>
      <c r="B30" s="75"/>
      <c r="C30" s="154">
        <v>3</v>
      </c>
      <c r="D30" s="77" t="s">
        <v>1783</v>
      </c>
    </row>
    <row r="31" spans="1:24" x14ac:dyDescent="0.2">
      <c r="A31" s="299"/>
      <c r="B31" s="75"/>
      <c r="C31" s="154">
        <v>4</v>
      </c>
      <c r="D31" s="77" t="s">
        <v>1788</v>
      </c>
    </row>
    <row r="32" spans="1:24" x14ac:dyDescent="0.2">
      <c r="A32" s="299"/>
      <c r="C32" s="163">
        <v>-1</v>
      </c>
      <c r="D32" s="80" t="s">
        <v>394</v>
      </c>
    </row>
    <row r="33" spans="1:4" x14ac:dyDescent="0.2">
      <c r="A33" s="296"/>
      <c r="B33" s="79"/>
      <c r="C33" s="163"/>
      <c r="D33" s="80"/>
    </row>
    <row r="34" spans="1:4" ht="12" customHeight="1" x14ac:dyDescent="0.2">
      <c r="A34" s="296" t="str">
        <f>HYPERLINK("[Codebook_HIS_2013_ext_v1601.xlsx]AC0401_Y","AC0401")</f>
        <v>AC0401</v>
      </c>
      <c r="B34" s="79" t="s">
        <v>220</v>
      </c>
      <c r="C34" s="163">
        <v>1</v>
      </c>
      <c r="D34" s="80" t="s">
        <v>395</v>
      </c>
    </row>
    <row r="35" spans="1:4" x14ac:dyDescent="0.2">
      <c r="A35" s="296"/>
      <c r="B35" s="79"/>
      <c r="C35" s="163">
        <v>2</v>
      </c>
      <c r="D35" s="80" t="s">
        <v>396</v>
      </c>
    </row>
    <row r="36" spans="1:4" x14ac:dyDescent="0.2">
      <c r="A36" s="296"/>
      <c r="B36" s="79"/>
      <c r="C36" s="163">
        <v>-1</v>
      </c>
      <c r="D36" s="80" t="s">
        <v>394</v>
      </c>
    </row>
    <row r="37" spans="1:4" x14ac:dyDescent="0.2">
      <c r="A37" s="296"/>
      <c r="B37" s="79"/>
      <c r="C37" s="163"/>
      <c r="D37" s="80"/>
    </row>
    <row r="38" spans="1:4" x14ac:dyDescent="0.2">
      <c r="A38" s="296" t="str">
        <f>HYPERLINK("[Codebook_HIS_2013_ext_v1601.xlsx]AC0402_Y","AC0402")</f>
        <v>AC0402</v>
      </c>
      <c r="B38" s="79" t="s">
        <v>221</v>
      </c>
      <c r="C38" s="163">
        <v>1</v>
      </c>
      <c r="D38" s="80" t="s">
        <v>395</v>
      </c>
    </row>
    <row r="39" spans="1:4" x14ac:dyDescent="0.2">
      <c r="A39" s="297"/>
      <c r="B39" s="79"/>
      <c r="C39" s="163">
        <v>2</v>
      </c>
      <c r="D39" s="80" t="s">
        <v>396</v>
      </c>
    </row>
    <row r="40" spans="1:4" x14ac:dyDescent="0.2">
      <c r="A40" s="297"/>
      <c r="B40" s="79"/>
      <c r="C40" s="163">
        <v>-1</v>
      </c>
      <c r="D40" s="80" t="s">
        <v>394</v>
      </c>
    </row>
    <row r="41" spans="1:4" x14ac:dyDescent="0.2">
      <c r="A41" s="297"/>
      <c r="B41" s="79"/>
      <c r="C41" s="163"/>
      <c r="D41" s="80"/>
    </row>
    <row r="42" spans="1:4" x14ac:dyDescent="0.2">
      <c r="A42" s="296" t="str">
        <f>HYPERLINK("[Codebook_HIS_2013_ext_v1601.xlsx]AC0403_Y","AC0403")</f>
        <v>AC0403</v>
      </c>
      <c r="B42" s="79" t="s">
        <v>222</v>
      </c>
      <c r="C42" s="163">
        <v>1</v>
      </c>
      <c r="D42" s="80" t="s">
        <v>395</v>
      </c>
    </row>
    <row r="43" spans="1:4" x14ac:dyDescent="0.2">
      <c r="A43" s="296"/>
      <c r="B43" s="79"/>
      <c r="C43" s="163">
        <v>2</v>
      </c>
      <c r="D43" s="80" t="s">
        <v>396</v>
      </c>
    </row>
    <row r="44" spans="1:4" x14ac:dyDescent="0.2">
      <c r="A44" s="296"/>
      <c r="B44" s="79"/>
      <c r="C44" s="163">
        <v>-1</v>
      </c>
      <c r="D44" s="80" t="s">
        <v>394</v>
      </c>
    </row>
    <row r="45" spans="1:4" x14ac:dyDescent="0.2">
      <c r="A45" s="296"/>
      <c r="B45" s="79"/>
      <c r="C45" s="163"/>
      <c r="D45" s="80"/>
    </row>
    <row r="46" spans="1:4" x14ac:dyDescent="0.2">
      <c r="A46" s="296" t="str">
        <f>HYPERLINK("[Codebook_HIS_2013_ext_v1601.xlsx]AC0404_Y","AC0404")</f>
        <v>AC0404</v>
      </c>
      <c r="B46" s="79" t="s">
        <v>223</v>
      </c>
      <c r="C46" s="163">
        <v>1</v>
      </c>
      <c r="D46" s="80" t="s">
        <v>395</v>
      </c>
    </row>
    <row r="47" spans="1:4" x14ac:dyDescent="0.2">
      <c r="A47" s="296"/>
      <c r="B47" s="79"/>
      <c r="C47" s="163">
        <v>2</v>
      </c>
      <c r="D47" s="80" t="s">
        <v>396</v>
      </c>
    </row>
    <row r="48" spans="1:4" x14ac:dyDescent="0.2">
      <c r="A48" s="296"/>
      <c r="B48" s="79"/>
      <c r="C48" s="163">
        <v>-1</v>
      </c>
      <c r="D48" s="80" t="s">
        <v>394</v>
      </c>
    </row>
    <row r="49" spans="1:4" x14ac:dyDescent="0.2">
      <c r="A49" s="296"/>
      <c r="B49" s="79"/>
      <c r="C49" s="163"/>
      <c r="D49" s="80"/>
    </row>
    <row r="50" spans="1:4" x14ac:dyDescent="0.2">
      <c r="A50" s="296" t="str">
        <f>HYPERLINK("[Codebook_HIS_2013_ext_v1601.xlsx]AC0405_Y","AC0405")</f>
        <v>AC0405</v>
      </c>
      <c r="B50" s="79" t="s">
        <v>224</v>
      </c>
      <c r="C50" s="163">
        <v>1</v>
      </c>
      <c r="D50" s="80" t="s">
        <v>395</v>
      </c>
    </row>
    <row r="51" spans="1:4" x14ac:dyDescent="0.2">
      <c r="A51" s="128"/>
      <c r="B51" s="79"/>
      <c r="C51" s="163">
        <v>2</v>
      </c>
      <c r="D51" s="80" t="s">
        <v>396</v>
      </c>
    </row>
    <row r="52" spans="1:4" x14ac:dyDescent="0.2">
      <c r="A52" s="128"/>
      <c r="B52" s="79"/>
      <c r="C52" s="163">
        <v>-1</v>
      </c>
      <c r="D52" s="80" t="s">
        <v>394</v>
      </c>
    </row>
    <row r="53" spans="1:4" x14ac:dyDescent="0.2">
      <c r="A53" s="128"/>
      <c r="B53" s="79"/>
      <c r="C53" s="163"/>
      <c r="D53" s="80"/>
    </row>
    <row r="54" spans="1:4" x14ac:dyDescent="0.2">
      <c r="A54" s="83" t="s">
        <v>2053</v>
      </c>
      <c r="B54" s="84" t="s">
        <v>2054</v>
      </c>
      <c r="C54" s="85">
        <v>1</v>
      </c>
      <c r="D54" s="96" t="s">
        <v>389</v>
      </c>
    </row>
    <row r="55" spans="1:4" x14ac:dyDescent="0.2">
      <c r="A55" s="83"/>
      <c r="B55" s="84"/>
      <c r="C55" s="85">
        <v>2</v>
      </c>
      <c r="D55" s="96" t="s">
        <v>2055</v>
      </c>
    </row>
    <row r="56" spans="1:4" x14ac:dyDescent="0.2">
      <c r="A56" s="83"/>
      <c r="B56" s="84"/>
      <c r="C56" s="85">
        <v>3</v>
      </c>
      <c r="D56" s="96" t="s">
        <v>2056</v>
      </c>
    </row>
    <row r="57" spans="1:4" x14ac:dyDescent="0.2">
      <c r="A57" s="83"/>
      <c r="B57" s="84"/>
      <c r="C57" s="85">
        <v>4</v>
      </c>
      <c r="D57" s="96" t="s">
        <v>2057</v>
      </c>
    </row>
    <row r="58" spans="1:4" x14ac:dyDescent="0.2">
      <c r="A58" s="83"/>
      <c r="B58" s="84"/>
      <c r="C58" s="85">
        <v>-1</v>
      </c>
      <c r="D58" s="96" t="s">
        <v>394</v>
      </c>
    </row>
    <row r="59" spans="1:4" x14ac:dyDescent="0.2">
      <c r="A59" s="83"/>
      <c r="B59" s="84"/>
      <c r="C59" s="85">
        <v>-3</v>
      </c>
      <c r="D59" s="96" t="s">
        <v>397</v>
      </c>
    </row>
    <row r="60" spans="1:4" x14ac:dyDescent="0.2">
      <c r="A60" s="83"/>
      <c r="B60" s="84"/>
      <c r="C60" s="85"/>
      <c r="D60" s="96"/>
    </row>
    <row r="61" spans="1:4" x14ac:dyDescent="0.2">
      <c r="A61" s="83" t="s">
        <v>2058</v>
      </c>
      <c r="B61" s="84" t="s">
        <v>2059</v>
      </c>
      <c r="C61" s="85">
        <v>1</v>
      </c>
      <c r="D61" s="96" t="s">
        <v>389</v>
      </c>
    </row>
    <row r="62" spans="1:4" x14ac:dyDescent="0.2">
      <c r="A62" s="83"/>
      <c r="B62" s="84"/>
      <c r="C62" s="85">
        <v>2</v>
      </c>
      <c r="D62" s="96" t="s">
        <v>2055</v>
      </c>
    </row>
    <row r="63" spans="1:4" x14ac:dyDescent="0.2">
      <c r="A63" s="83"/>
      <c r="B63" s="84"/>
      <c r="C63" s="85">
        <v>3</v>
      </c>
      <c r="D63" s="96" t="s">
        <v>2056</v>
      </c>
    </row>
    <row r="64" spans="1:4" x14ac:dyDescent="0.2">
      <c r="A64" s="83"/>
      <c r="B64" s="84"/>
      <c r="C64" s="85">
        <v>4</v>
      </c>
      <c r="D64" s="96" t="s">
        <v>2057</v>
      </c>
    </row>
    <row r="65" spans="1:4" x14ac:dyDescent="0.2">
      <c r="A65" s="83"/>
      <c r="B65" s="84"/>
      <c r="C65" s="85">
        <v>-1</v>
      </c>
      <c r="D65" s="96" t="s">
        <v>394</v>
      </c>
    </row>
    <row r="66" spans="1:4" x14ac:dyDescent="0.2">
      <c r="A66" s="83"/>
      <c r="B66" s="84"/>
      <c r="C66" s="85">
        <v>-3</v>
      </c>
      <c r="D66" s="96" t="s">
        <v>397</v>
      </c>
    </row>
    <row r="67" spans="1:4" x14ac:dyDescent="0.2">
      <c r="A67" s="83"/>
      <c r="B67" s="84"/>
      <c r="C67" s="85"/>
      <c r="D67" s="96"/>
    </row>
    <row r="68" spans="1:4" x14ac:dyDescent="0.2">
      <c r="A68" s="83" t="s">
        <v>2060</v>
      </c>
      <c r="B68" s="84" t="s">
        <v>2061</v>
      </c>
      <c r="C68" s="85">
        <v>1</v>
      </c>
      <c r="D68" s="96" t="s">
        <v>389</v>
      </c>
    </row>
    <row r="69" spans="1:4" x14ac:dyDescent="0.2">
      <c r="A69" s="83"/>
      <c r="B69" s="84"/>
      <c r="C69" s="85">
        <v>2</v>
      </c>
      <c r="D69" s="96" t="s">
        <v>2055</v>
      </c>
    </row>
    <row r="70" spans="1:4" x14ac:dyDescent="0.2">
      <c r="A70" s="83"/>
      <c r="B70" s="84"/>
      <c r="C70" s="85">
        <v>3</v>
      </c>
      <c r="D70" s="96" t="s">
        <v>2056</v>
      </c>
    </row>
    <row r="71" spans="1:4" x14ac:dyDescent="0.2">
      <c r="A71" s="83"/>
      <c r="B71" s="84"/>
      <c r="C71" s="85">
        <v>4</v>
      </c>
      <c r="D71" s="96" t="s">
        <v>2057</v>
      </c>
    </row>
    <row r="72" spans="1:4" x14ac:dyDescent="0.2">
      <c r="A72" s="83"/>
      <c r="B72" s="84"/>
      <c r="C72" s="85">
        <v>-1</v>
      </c>
      <c r="D72" s="96" t="s">
        <v>394</v>
      </c>
    </row>
    <row r="73" spans="1:4" x14ac:dyDescent="0.2">
      <c r="A73" s="83"/>
      <c r="B73" s="84"/>
      <c r="C73" s="85">
        <v>-3</v>
      </c>
      <c r="D73" s="96" t="s">
        <v>397</v>
      </c>
    </row>
    <row r="74" spans="1:4" x14ac:dyDescent="0.2">
      <c r="A74" s="83"/>
      <c r="B74" s="84"/>
      <c r="C74" s="85"/>
      <c r="D74" s="96"/>
    </row>
    <row r="75" spans="1:4" x14ac:dyDescent="0.2">
      <c r="A75" s="83" t="s">
        <v>2062</v>
      </c>
      <c r="B75" s="84" t="s">
        <v>2063</v>
      </c>
      <c r="C75" s="85">
        <v>1</v>
      </c>
      <c r="D75" s="96" t="s">
        <v>389</v>
      </c>
    </row>
    <row r="76" spans="1:4" x14ac:dyDescent="0.2">
      <c r="A76" s="83"/>
      <c r="B76" s="84"/>
      <c r="C76" s="85">
        <v>2</v>
      </c>
      <c r="D76" s="96" t="s">
        <v>2055</v>
      </c>
    </row>
    <row r="77" spans="1:4" x14ac:dyDescent="0.2">
      <c r="A77" s="83"/>
      <c r="B77" s="84"/>
      <c r="C77" s="85">
        <v>3</v>
      </c>
      <c r="D77" s="96" t="s">
        <v>2056</v>
      </c>
    </row>
    <row r="78" spans="1:4" x14ac:dyDescent="0.2">
      <c r="A78" s="83"/>
      <c r="B78" s="84"/>
      <c r="C78" s="85">
        <v>4</v>
      </c>
      <c r="D78" s="96" t="s">
        <v>2057</v>
      </c>
    </row>
    <row r="79" spans="1:4" x14ac:dyDescent="0.2">
      <c r="A79" s="83"/>
      <c r="B79" s="84"/>
      <c r="C79" s="85">
        <v>-1</v>
      </c>
      <c r="D79" s="96" t="s">
        <v>394</v>
      </c>
    </row>
    <row r="80" spans="1:4" x14ac:dyDescent="0.2">
      <c r="A80" s="83"/>
      <c r="B80" s="84"/>
      <c r="C80" s="85">
        <v>-3</v>
      </c>
      <c r="D80" s="96" t="s">
        <v>397</v>
      </c>
    </row>
    <row r="81" spans="1:4" x14ac:dyDescent="0.2">
      <c r="A81" s="83"/>
      <c r="B81" s="84"/>
      <c r="C81" s="85"/>
      <c r="D81" s="96"/>
    </row>
    <row r="82" spans="1:4" x14ac:dyDescent="0.2">
      <c r="A82" s="83" t="s">
        <v>2064</v>
      </c>
      <c r="B82" s="84" t="s">
        <v>2065</v>
      </c>
      <c r="C82" s="85">
        <v>1</v>
      </c>
      <c r="D82" s="96" t="s">
        <v>389</v>
      </c>
    </row>
    <row r="83" spans="1:4" x14ac:dyDescent="0.2">
      <c r="A83" s="83"/>
      <c r="B83" s="84"/>
      <c r="C83" s="85">
        <v>2</v>
      </c>
      <c r="D83" s="96" t="s">
        <v>2055</v>
      </c>
    </row>
    <row r="84" spans="1:4" x14ac:dyDescent="0.2">
      <c r="A84" s="83"/>
      <c r="B84" s="84"/>
      <c r="C84" s="85">
        <v>3</v>
      </c>
      <c r="D84" s="96" t="s">
        <v>2056</v>
      </c>
    </row>
    <row r="85" spans="1:4" x14ac:dyDescent="0.2">
      <c r="A85" s="83"/>
      <c r="B85" s="84"/>
      <c r="C85" s="85">
        <v>4</v>
      </c>
      <c r="D85" s="96" t="s">
        <v>2057</v>
      </c>
    </row>
    <row r="86" spans="1:4" x14ac:dyDescent="0.2">
      <c r="A86" s="83"/>
      <c r="B86" s="84"/>
      <c r="C86" s="85">
        <v>-1</v>
      </c>
      <c r="D86" s="96" t="s">
        <v>394</v>
      </c>
    </row>
    <row r="87" spans="1:4" x14ac:dyDescent="0.2">
      <c r="A87" s="83"/>
      <c r="B87" s="84"/>
      <c r="C87" s="85">
        <v>-3</v>
      </c>
      <c r="D87" s="96" t="s">
        <v>397</v>
      </c>
    </row>
    <row r="88" spans="1:4" x14ac:dyDescent="0.2">
      <c r="A88" s="83"/>
      <c r="B88" s="84"/>
      <c r="C88" s="85"/>
      <c r="D88" s="96"/>
    </row>
    <row r="89" spans="1:4" x14ac:dyDescent="0.2">
      <c r="A89" s="83" t="s">
        <v>2066</v>
      </c>
      <c r="B89" s="84" t="s">
        <v>2067</v>
      </c>
      <c r="C89" s="85">
        <v>1</v>
      </c>
      <c r="D89" s="96" t="s">
        <v>389</v>
      </c>
    </row>
    <row r="90" spans="1:4" x14ac:dyDescent="0.2">
      <c r="A90" s="83"/>
      <c r="B90" s="84"/>
      <c r="C90" s="85">
        <v>2</v>
      </c>
      <c r="D90" s="96" t="s">
        <v>2055</v>
      </c>
    </row>
    <row r="91" spans="1:4" x14ac:dyDescent="0.2">
      <c r="A91" s="83"/>
      <c r="B91" s="84"/>
      <c r="C91" s="85">
        <v>3</v>
      </c>
      <c r="D91" s="96" t="s">
        <v>2056</v>
      </c>
    </row>
    <row r="92" spans="1:4" x14ac:dyDescent="0.2">
      <c r="A92" s="83"/>
      <c r="B92" s="84"/>
      <c r="C92" s="85">
        <v>4</v>
      </c>
      <c r="D92" s="96" t="s">
        <v>2057</v>
      </c>
    </row>
    <row r="93" spans="1:4" x14ac:dyDescent="0.2">
      <c r="A93" s="83"/>
      <c r="B93" s="84"/>
      <c r="C93" s="85">
        <v>-1</v>
      </c>
      <c r="D93" s="96" t="s">
        <v>394</v>
      </c>
    </row>
    <row r="94" spans="1:4" x14ac:dyDescent="0.2">
      <c r="A94" s="83"/>
      <c r="B94" s="84"/>
      <c r="C94" s="85">
        <v>-3</v>
      </c>
      <c r="D94" s="96" t="s">
        <v>397</v>
      </c>
    </row>
    <row r="95" spans="1:4" x14ac:dyDescent="0.2">
      <c r="A95" s="83"/>
      <c r="B95" s="84"/>
      <c r="C95" s="85"/>
      <c r="D95" s="96"/>
    </row>
    <row r="96" spans="1:4" x14ac:dyDescent="0.2">
      <c r="A96" s="83" t="s">
        <v>2068</v>
      </c>
      <c r="B96" s="84" t="s">
        <v>2069</v>
      </c>
      <c r="C96" s="85">
        <v>1</v>
      </c>
      <c r="D96" s="96" t="s">
        <v>389</v>
      </c>
    </row>
    <row r="97" spans="1:4" x14ac:dyDescent="0.2">
      <c r="A97" s="83"/>
      <c r="B97" s="84"/>
      <c r="C97" s="85">
        <v>2</v>
      </c>
      <c r="D97" s="96" t="s">
        <v>2055</v>
      </c>
    </row>
    <row r="98" spans="1:4" x14ac:dyDescent="0.2">
      <c r="A98" s="83"/>
      <c r="B98" s="84"/>
      <c r="C98" s="85">
        <v>3</v>
      </c>
      <c r="D98" s="96" t="s">
        <v>2056</v>
      </c>
    </row>
    <row r="99" spans="1:4" x14ac:dyDescent="0.2">
      <c r="A99" s="83"/>
      <c r="B99" s="84"/>
      <c r="C99" s="85">
        <v>4</v>
      </c>
      <c r="D99" s="96" t="s">
        <v>2057</v>
      </c>
    </row>
    <row r="100" spans="1:4" x14ac:dyDescent="0.2">
      <c r="A100" s="83"/>
      <c r="B100" s="84"/>
      <c r="C100" s="85">
        <v>-1</v>
      </c>
      <c r="D100" s="96" t="s">
        <v>394</v>
      </c>
    </row>
    <row r="101" spans="1:4" x14ac:dyDescent="0.2">
      <c r="A101" s="83"/>
      <c r="B101" s="84"/>
      <c r="C101" s="85">
        <v>-3</v>
      </c>
      <c r="D101" s="96" t="s">
        <v>397</v>
      </c>
    </row>
    <row r="102" spans="1:4" x14ac:dyDescent="0.2">
      <c r="A102" s="83"/>
      <c r="B102" s="84"/>
      <c r="C102" s="85"/>
      <c r="D102" s="96"/>
    </row>
    <row r="103" spans="1:4" x14ac:dyDescent="0.2">
      <c r="A103" s="83" t="s">
        <v>2070</v>
      </c>
      <c r="B103" s="84" t="s">
        <v>2071</v>
      </c>
      <c r="C103" s="85">
        <v>1</v>
      </c>
      <c r="D103" s="96" t="s">
        <v>389</v>
      </c>
    </row>
    <row r="104" spans="1:4" x14ac:dyDescent="0.2">
      <c r="A104" s="83"/>
      <c r="B104" s="84"/>
      <c r="C104" s="85">
        <v>2</v>
      </c>
      <c r="D104" s="96" t="s">
        <v>2055</v>
      </c>
    </row>
    <row r="105" spans="1:4" x14ac:dyDescent="0.2">
      <c r="A105" s="83"/>
      <c r="B105" s="84"/>
      <c r="C105" s="85">
        <v>3</v>
      </c>
      <c r="D105" s="96" t="s">
        <v>2056</v>
      </c>
    </row>
    <row r="106" spans="1:4" x14ac:dyDescent="0.2">
      <c r="A106" s="83"/>
      <c r="B106" s="84"/>
      <c r="C106" s="85">
        <v>4</v>
      </c>
      <c r="D106" s="96" t="s">
        <v>2057</v>
      </c>
    </row>
    <row r="107" spans="1:4" x14ac:dyDescent="0.2">
      <c r="A107" s="83"/>
      <c r="B107" s="84"/>
      <c r="C107" s="85">
        <v>-1</v>
      </c>
      <c r="D107" s="96" t="s">
        <v>394</v>
      </c>
    </row>
    <row r="108" spans="1:4" x14ac:dyDescent="0.2">
      <c r="A108" s="83"/>
      <c r="B108" s="84"/>
      <c r="C108" s="85">
        <v>-3</v>
      </c>
      <c r="D108" s="96" t="s">
        <v>397</v>
      </c>
    </row>
    <row r="109" spans="1:4" x14ac:dyDescent="0.2">
      <c r="A109" s="83"/>
      <c r="B109" s="84"/>
      <c r="C109" s="85"/>
      <c r="D109" s="96"/>
    </row>
    <row r="110" spans="1:4" x14ac:dyDescent="0.2">
      <c r="A110" s="83" t="s">
        <v>2072</v>
      </c>
      <c r="B110" s="84" t="s">
        <v>2073</v>
      </c>
      <c r="C110" s="85">
        <v>1</v>
      </c>
      <c r="D110" s="96" t="s">
        <v>389</v>
      </c>
    </row>
    <row r="111" spans="1:4" x14ac:dyDescent="0.2">
      <c r="A111" s="83"/>
      <c r="B111" s="84"/>
      <c r="C111" s="85">
        <v>2</v>
      </c>
      <c r="D111" s="96" t="s">
        <v>2055</v>
      </c>
    </row>
    <row r="112" spans="1:4" x14ac:dyDescent="0.2">
      <c r="A112" s="83"/>
      <c r="B112" s="84"/>
      <c r="C112" s="85">
        <v>3</v>
      </c>
      <c r="D112" s="96" t="s">
        <v>2056</v>
      </c>
    </row>
    <row r="113" spans="1:4" x14ac:dyDescent="0.2">
      <c r="A113" s="83"/>
      <c r="B113" s="84"/>
      <c r="C113" s="85">
        <v>4</v>
      </c>
      <c r="D113" s="96" t="s">
        <v>2057</v>
      </c>
    </row>
    <row r="114" spans="1:4" x14ac:dyDescent="0.2">
      <c r="A114" s="83"/>
      <c r="B114" s="84"/>
      <c r="C114" s="85">
        <v>-1</v>
      </c>
      <c r="D114" s="96" t="s">
        <v>394</v>
      </c>
    </row>
    <row r="115" spans="1:4" x14ac:dyDescent="0.2">
      <c r="A115" s="83"/>
      <c r="B115" s="84"/>
      <c r="C115" s="85">
        <v>-3</v>
      </c>
      <c r="D115" s="96" t="s">
        <v>397</v>
      </c>
    </row>
    <row r="116" spans="1:4" x14ac:dyDescent="0.2">
      <c r="A116" s="83"/>
      <c r="B116" s="84"/>
      <c r="C116" s="85"/>
      <c r="D116" s="96"/>
    </row>
    <row r="117" spans="1:4" x14ac:dyDescent="0.2">
      <c r="A117" s="83" t="s">
        <v>2074</v>
      </c>
      <c r="B117" s="84" t="s">
        <v>2075</v>
      </c>
      <c r="C117" s="85">
        <v>1</v>
      </c>
      <c r="D117" s="96" t="s">
        <v>389</v>
      </c>
    </row>
    <row r="118" spans="1:4" x14ac:dyDescent="0.2">
      <c r="A118" s="83"/>
      <c r="B118" s="84"/>
      <c r="C118" s="85">
        <v>2</v>
      </c>
      <c r="D118" s="96" t="s">
        <v>2055</v>
      </c>
    </row>
    <row r="119" spans="1:4" x14ac:dyDescent="0.2">
      <c r="A119" s="83"/>
      <c r="B119" s="84"/>
      <c r="C119" s="85">
        <v>3</v>
      </c>
      <c r="D119" s="96" t="s">
        <v>2056</v>
      </c>
    </row>
    <row r="120" spans="1:4" x14ac:dyDescent="0.2">
      <c r="A120" s="83"/>
      <c r="B120" s="84"/>
      <c r="C120" s="85">
        <v>4</v>
      </c>
      <c r="D120" s="96" t="s">
        <v>2057</v>
      </c>
    </row>
    <row r="121" spans="1:4" x14ac:dyDescent="0.2">
      <c r="A121" s="83"/>
      <c r="B121" s="84"/>
      <c r="C121" s="85">
        <v>-1</v>
      </c>
      <c r="D121" s="96" t="s">
        <v>394</v>
      </c>
    </row>
    <row r="122" spans="1:4" x14ac:dyDescent="0.2">
      <c r="A122" s="83"/>
      <c r="B122" s="84"/>
      <c r="C122" s="85">
        <v>-3</v>
      </c>
      <c r="D122" s="96" t="s">
        <v>397</v>
      </c>
    </row>
    <row r="123" spans="1:4" x14ac:dyDescent="0.2">
      <c r="A123" s="83"/>
      <c r="B123" s="84"/>
      <c r="C123" s="85"/>
      <c r="D123" s="96"/>
    </row>
    <row r="124" spans="1:4" x14ac:dyDescent="0.2">
      <c r="A124" s="83" t="s">
        <v>2076</v>
      </c>
      <c r="B124" s="84" t="s">
        <v>2077</v>
      </c>
      <c r="C124" s="85">
        <v>1</v>
      </c>
      <c r="D124" s="96" t="s">
        <v>389</v>
      </c>
    </row>
    <row r="125" spans="1:4" x14ac:dyDescent="0.2">
      <c r="A125" s="83"/>
      <c r="B125" s="84"/>
      <c r="C125" s="85">
        <v>2</v>
      </c>
      <c r="D125" s="96" t="s">
        <v>2055</v>
      </c>
    </row>
    <row r="126" spans="1:4" x14ac:dyDescent="0.2">
      <c r="A126" s="83"/>
      <c r="B126" s="84"/>
      <c r="C126" s="85">
        <v>3</v>
      </c>
      <c r="D126" s="96" t="s">
        <v>2056</v>
      </c>
    </row>
    <row r="127" spans="1:4" x14ac:dyDescent="0.2">
      <c r="A127" s="83"/>
      <c r="B127" s="84"/>
      <c r="C127" s="85">
        <v>4</v>
      </c>
      <c r="D127" s="96" t="s">
        <v>2057</v>
      </c>
    </row>
    <row r="128" spans="1:4" x14ac:dyDescent="0.2">
      <c r="A128" s="83"/>
      <c r="B128" s="84"/>
      <c r="C128" s="85">
        <v>-1</v>
      </c>
      <c r="D128" s="96" t="s">
        <v>394</v>
      </c>
    </row>
    <row r="129" spans="1:4" x14ac:dyDescent="0.2">
      <c r="A129" s="83"/>
      <c r="B129" s="84"/>
      <c r="C129" s="85">
        <v>-3</v>
      </c>
      <c r="D129" s="96" t="s">
        <v>397</v>
      </c>
    </row>
    <row r="130" spans="1:4" x14ac:dyDescent="0.2">
      <c r="A130" s="83"/>
      <c r="B130" s="84"/>
      <c r="C130" s="85"/>
      <c r="D130" s="96"/>
    </row>
    <row r="131" spans="1:4" x14ac:dyDescent="0.2">
      <c r="A131" s="83" t="s">
        <v>2078</v>
      </c>
      <c r="B131" s="84" t="s">
        <v>2079</v>
      </c>
      <c r="C131" s="85">
        <v>1</v>
      </c>
      <c r="D131" s="96" t="s">
        <v>389</v>
      </c>
    </row>
    <row r="132" spans="1:4" x14ac:dyDescent="0.2">
      <c r="A132" s="83"/>
      <c r="B132" s="84"/>
      <c r="C132" s="85">
        <v>2</v>
      </c>
      <c r="D132" s="96" t="s">
        <v>2055</v>
      </c>
    </row>
    <row r="133" spans="1:4" x14ac:dyDescent="0.2">
      <c r="A133" s="83"/>
      <c r="B133" s="84"/>
      <c r="C133" s="85">
        <v>3</v>
      </c>
      <c r="D133" s="96" t="s">
        <v>2056</v>
      </c>
    </row>
    <row r="134" spans="1:4" x14ac:dyDescent="0.2">
      <c r="A134" s="83"/>
      <c r="B134" s="84"/>
      <c r="C134" s="85">
        <v>4</v>
      </c>
      <c r="D134" s="96" t="s">
        <v>2057</v>
      </c>
    </row>
    <row r="135" spans="1:4" x14ac:dyDescent="0.2">
      <c r="A135" s="83"/>
      <c r="B135" s="84"/>
      <c r="C135" s="85">
        <v>-1</v>
      </c>
      <c r="D135" s="96" t="s">
        <v>394</v>
      </c>
    </row>
    <row r="136" spans="1:4" x14ac:dyDescent="0.2">
      <c r="A136" s="83"/>
      <c r="B136" s="84"/>
      <c r="C136" s="85">
        <v>-3</v>
      </c>
      <c r="D136" s="96" t="s">
        <v>397</v>
      </c>
    </row>
    <row r="137" spans="1:4" x14ac:dyDescent="0.2">
      <c r="A137" s="83"/>
      <c r="B137" s="84"/>
      <c r="C137" s="85"/>
      <c r="D137" s="96"/>
    </row>
    <row r="138" spans="1:4" x14ac:dyDescent="0.2">
      <c r="A138" s="83" t="s">
        <v>2080</v>
      </c>
      <c r="B138" s="84" t="s">
        <v>2081</v>
      </c>
      <c r="C138" s="85">
        <v>1</v>
      </c>
      <c r="D138" s="96" t="s">
        <v>389</v>
      </c>
    </row>
    <row r="139" spans="1:4" x14ac:dyDescent="0.2">
      <c r="A139" s="83"/>
      <c r="B139" s="84"/>
      <c r="C139" s="85">
        <v>2</v>
      </c>
      <c r="D139" s="96" t="s">
        <v>2055</v>
      </c>
    </row>
    <row r="140" spans="1:4" x14ac:dyDescent="0.2">
      <c r="A140" s="83"/>
      <c r="B140" s="84"/>
      <c r="C140" s="85">
        <v>3</v>
      </c>
      <c r="D140" s="96" t="s">
        <v>2056</v>
      </c>
    </row>
    <row r="141" spans="1:4" x14ac:dyDescent="0.2">
      <c r="A141" s="83"/>
      <c r="B141" s="84"/>
      <c r="C141" s="85">
        <v>4</v>
      </c>
      <c r="D141" s="96" t="s">
        <v>2057</v>
      </c>
    </row>
    <row r="142" spans="1:4" x14ac:dyDescent="0.2">
      <c r="A142" s="83"/>
      <c r="B142" s="84"/>
      <c r="C142" s="85">
        <v>-1</v>
      </c>
      <c r="D142" s="96" t="s">
        <v>394</v>
      </c>
    </row>
    <row r="143" spans="1:4" x14ac:dyDescent="0.2">
      <c r="A143" s="83"/>
      <c r="B143" s="84"/>
      <c r="C143" s="85">
        <v>-3</v>
      </c>
      <c r="D143" s="96" t="s">
        <v>397</v>
      </c>
    </row>
    <row r="144" spans="1:4" x14ac:dyDescent="0.2">
      <c r="A144" s="83"/>
      <c r="B144" s="84"/>
      <c r="C144" s="85"/>
      <c r="D144" s="96"/>
    </row>
    <row r="145" spans="1:4" x14ac:dyDescent="0.2">
      <c r="A145" s="83" t="s">
        <v>2082</v>
      </c>
      <c r="B145" s="84" t="s">
        <v>2083</v>
      </c>
      <c r="C145" s="85">
        <v>1</v>
      </c>
      <c r="D145" s="96" t="s">
        <v>389</v>
      </c>
    </row>
    <row r="146" spans="1:4" x14ac:dyDescent="0.2">
      <c r="A146" s="83"/>
      <c r="B146" s="84"/>
      <c r="C146" s="85">
        <v>2</v>
      </c>
      <c r="D146" s="96" t="s">
        <v>2055</v>
      </c>
    </row>
    <row r="147" spans="1:4" x14ac:dyDescent="0.2">
      <c r="A147" s="83"/>
      <c r="B147" s="84"/>
      <c r="C147" s="85">
        <v>3</v>
      </c>
      <c r="D147" s="96" t="s">
        <v>2056</v>
      </c>
    </row>
    <row r="148" spans="1:4" x14ac:dyDescent="0.2">
      <c r="A148" s="83"/>
      <c r="B148" s="84"/>
      <c r="C148" s="85">
        <v>4</v>
      </c>
      <c r="D148" s="96" t="s">
        <v>2057</v>
      </c>
    </row>
    <row r="149" spans="1:4" x14ac:dyDescent="0.2">
      <c r="A149" s="83"/>
      <c r="B149" s="84"/>
      <c r="C149" s="85">
        <v>-1</v>
      </c>
      <c r="D149" s="96" t="s">
        <v>394</v>
      </c>
    </row>
    <row r="150" spans="1:4" x14ac:dyDescent="0.2">
      <c r="A150" s="83"/>
      <c r="B150" s="84"/>
      <c r="C150" s="85">
        <v>-3</v>
      </c>
      <c r="D150" s="96" t="s">
        <v>397</v>
      </c>
    </row>
    <row r="151" spans="1:4" x14ac:dyDescent="0.2">
      <c r="A151" s="83"/>
      <c r="B151" s="84"/>
      <c r="C151" s="85"/>
      <c r="D151" s="96"/>
    </row>
    <row r="152" spans="1:4" x14ac:dyDescent="0.2">
      <c r="A152" s="83" t="s">
        <v>2084</v>
      </c>
      <c r="B152" s="84" t="s">
        <v>2085</v>
      </c>
      <c r="C152" s="85">
        <v>1</v>
      </c>
      <c r="D152" s="96" t="s">
        <v>389</v>
      </c>
    </row>
    <row r="153" spans="1:4" x14ac:dyDescent="0.2">
      <c r="A153" s="83"/>
      <c r="B153" s="84"/>
      <c r="C153" s="85">
        <v>2</v>
      </c>
      <c r="D153" s="96" t="s">
        <v>2055</v>
      </c>
    </row>
    <row r="154" spans="1:4" x14ac:dyDescent="0.2">
      <c r="A154" s="83"/>
      <c r="B154" s="84"/>
      <c r="C154" s="85">
        <v>3</v>
      </c>
      <c r="D154" s="96" t="s">
        <v>2056</v>
      </c>
    </row>
    <row r="155" spans="1:4" x14ac:dyDescent="0.2">
      <c r="A155" s="83"/>
      <c r="B155" s="84"/>
      <c r="C155" s="85">
        <v>4</v>
      </c>
      <c r="D155" s="96" t="s">
        <v>2057</v>
      </c>
    </row>
    <row r="156" spans="1:4" x14ac:dyDescent="0.2">
      <c r="A156" s="83"/>
      <c r="B156" s="84"/>
      <c r="C156" s="85">
        <v>-1</v>
      </c>
      <c r="D156" s="96" t="s">
        <v>394</v>
      </c>
    </row>
    <row r="157" spans="1:4" x14ac:dyDescent="0.2">
      <c r="A157" s="83"/>
      <c r="B157" s="84"/>
      <c r="C157" s="85">
        <v>-3</v>
      </c>
      <c r="D157" s="96" t="s">
        <v>397</v>
      </c>
    </row>
    <row r="158" spans="1:4" x14ac:dyDescent="0.2">
      <c r="A158" s="83"/>
      <c r="B158" s="84"/>
      <c r="C158" s="85"/>
      <c r="D158" s="96"/>
    </row>
    <row r="159" spans="1:4" x14ac:dyDescent="0.2">
      <c r="A159" s="83" t="s">
        <v>2086</v>
      </c>
      <c r="B159" s="84" t="s">
        <v>2087</v>
      </c>
      <c r="C159" s="85">
        <v>1</v>
      </c>
      <c r="D159" s="96" t="s">
        <v>389</v>
      </c>
    </row>
    <row r="160" spans="1:4" x14ac:dyDescent="0.2">
      <c r="A160" s="83"/>
      <c r="B160" s="84"/>
      <c r="C160" s="85">
        <v>2</v>
      </c>
      <c r="D160" s="96" t="s">
        <v>2055</v>
      </c>
    </row>
    <row r="161" spans="1:4" x14ac:dyDescent="0.2">
      <c r="A161" s="83"/>
      <c r="B161" s="84"/>
      <c r="C161" s="85">
        <v>3</v>
      </c>
      <c r="D161" s="96" t="s">
        <v>2056</v>
      </c>
    </row>
    <row r="162" spans="1:4" x14ac:dyDescent="0.2">
      <c r="A162" s="83"/>
      <c r="B162" s="84"/>
      <c r="C162" s="85">
        <v>4</v>
      </c>
      <c r="D162" s="96" t="s">
        <v>2057</v>
      </c>
    </row>
    <row r="163" spans="1:4" x14ac:dyDescent="0.2">
      <c r="A163" s="83"/>
      <c r="B163" s="84"/>
      <c r="C163" s="85">
        <v>-1</v>
      </c>
      <c r="D163" s="96" t="s">
        <v>394</v>
      </c>
    </row>
    <row r="164" spans="1:4" x14ac:dyDescent="0.2">
      <c r="A164" s="83"/>
      <c r="B164" s="84"/>
      <c r="C164" s="85">
        <v>-3</v>
      </c>
      <c r="D164" s="96" t="s">
        <v>397</v>
      </c>
    </row>
    <row r="165" spans="1:4" x14ac:dyDescent="0.2">
      <c r="A165" s="83"/>
      <c r="B165" s="84"/>
      <c r="C165" s="85"/>
      <c r="D165" s="96"/>
    </row>
    <row r="166" spans="1:4" x14ac:dyDescent="0.2">
      <c r="A166" s="83" t="s">
        <v>2093</v>
      </c>
      <c r="B166" s="84" t="s">
        <v>2094</v>
      </c>
      <c r="C166" s="85">
        <v>1</v>
      </c>
      <c r="D166" s="96" t="s">
        <v>395</v>
      </c>
    </row>
    <row r="167" spans="1:4" x14ac:dyDescent="0.2">
      <c r="A167" s="83"/>
      <c r="B167" s="84"/>
      <c r="C167" s="85">
        <v>2</v>
      </c>
      <c r="D167" s="96" t="s">
        <v>396</v>
      </c>
    </row>
    <row r="168" spans="1:4" x14ac:dyDescent="0.2">
      <c r="A168" s="83"/>
      <c r="B168" s="84"/>
      <c r="C168" s="85">
        <v>-1</v>
      </c>
      <c r="D168" s="96" t="s">
        <v>394</v>
      </c>
    </row>
    <row r="169" spans="1:4" x14ac:dyDescent="0.2">
      <c r="A169" s="83"/>
      <c r="B169" s="84"/>
      <c r="C169" s="85">
        <v>-3</v>
      </c>
      <c r="D169" s="96" t="s">
        <v>397</v>
      </c>
    </row>
    <row r="170" spans="1:4" x14ac:dyDescent="0.2">
      <c r="A170" s="83"/>
      <c r="B170" s="84"/>
      <c r="C170" s="85"/>
      <c r="D170" s="96"/>
    </row>
    <row r="171" spans="1:4" x14ac:dyDescent="0.2">
      <c r="A171" s="83" t="s">
        <v>2095</v>
      </c>
      <c r="B171" s="84" t="s">
        <v>2096</v>
      </c>
      <c r="C171" s="85">
        <v>0</v>
      </c>
      <c r="D171" s="96" t="s">
        <v>2097</v>
      </c>
    </row>
    <row r="172" spans="1:4" x14ac:dyDescent="0.2">
      <c r="A172" s="83"/>
      <c r="B172" s="84"/>
      <c r="C172" s="85">
        <v>1</v>
      </c>
      <c r="D172" s="96" t="s">
        <v>481</v>
      </c>
    </row>
    <row r="173" spans="1:4" x14ac:dyDescent="0.2">
      <c r="A173" s="83"/>
      <c r="B173" s="84"/>
      <c r="C173" s="85">
        <v>2</v>
      </c>
      <c r="D173" s="96" t="s">
        <v>482</v>
      </c>
    </row>
    <row r="174" spans="1:4" x14ac:dyDescent="0.2">
      <c r="A174" s="83"/>
      <c r="B174" s="84"/>
      <c r="C174" s="85">
        <v>3</v>
      </c>
      <c r="D174" s="96" t="s">
        <v>483</v>
      </c>
    </row>
    <row r="175" spans="1:4" x14ac:dyDescent="0.2">
      <c r="A175" s="83"/>
      <c r="B175" s="84"/>
      <c r="C175" s="85">
        <v>-1</v>
      </c>
      <c r="D175" s="96" t="s">
        <v>394</v>
      </c>
    </row>
    <row r="176" spans="1:4" x14ac:dyDescent="0.2">
      <c r="A176" s="83"/>
      <c r="B176" s="84"/>
      <c r="C176" s="85">
        <v>-3</v>
      </c>
      <c r="D176" s="96" t="s">
        <v>397</v>
      </c>
    </row>
    <row r="177" spans="1:4" x14ac:dyDescent="0.2">
      <c r="A177" s="83"/>
      <c r="B177" s="84"/>
      <c r="C177" s="85"/>
      <c r="D177" s="96"/>
    </row>
    <row r="178" spans="1:4" x14ac:dyDescent="0.2">
      <c r="A178" s="83" t="s">
        <v>2098</v>
      </c>
      <c r="B178" s="84" t="s">
        <v>2099</v>
      </c>
      <c r="C178" s="85">
        <v>1</v>
      </c>
      <c r="D178" s="96" t="s">
        <v>395</v>
      </c>
    </row>
    <row r="179" spans="1:4" x14ac:dyDescent="0.2">
      <c r="A179" s="83"/>
      <c r="B179" s="84"/>
      <c r="C179" s="85">
        <v>2</v>
      </c>
      <c r="D179" s="96" t="s">
        <v>396</v>
      </c>
    </row>
    <row r="180" spans="1:4" x14ac:dyDescent="0.2">
      <c r="A180" s="83"/>
      <c r="B180" s="84"/>
      <c r="C180" s="85">
        <v>-1</v>
      </c>
      <c r="D180" s="96" t="s">
        <v>394</v>
      </c>
    </row>
    <row r="181" spans="1:4" x14ac:dyDescent="0.2">
      <c r="A181" s="83"/>
      <c r="B181" s="84"/>
      <c r="C181" s="85">
        <v>-3</v>
      </c>
      <c r="D181" s="96" t="s">
        <v>397</v>
      </c>
    </row>
    <row r="182" spans="1:4" x14ac:dyDescent="0.2">
      <c r="A182" s="83"/>
      <c r="B182" s="84"/>
      <c r="C182" s="85"/>
      <c r="D182" s="96"/>
    </row>
    <row r="183" spans="1:4" x14ac:dyDescent="0.2">
      <c r="A183" s="83" t="s">
        <v>2100</v>
      </c>
      <c r="B183" s="84" t="s">
        <v>2101</v>
      </c>
      <c r="C183" s="85">
        <v>1</v>
      </c>
      <c r="D183" s="96" t="s">
        <v>395</v>
      </c>
    </row>
    <row r="184" spans="1:4" x14ac:dyDescent="0.2">
      <c r="A184" s="83"/>
      <c r="B184" s="84"/>
      <c r="C184" s="85">
        <v>2</v>
      </c>
      <c r="D184" s="96" t="s">
        <v>396</v>
      </c>
    </row>
    <row r="185" spans="1:4" x14ac:dyDescent="0.2">
      <c r="A185" s="83"/>
      <c r="B185" s="84"/>
      <c r="C185" s="85">
        <v>-1</v>
      </c>
      <c r="D185" s="96" t="s">
        <v>394</v>
      </c>
    </row>
    <row r="186" spans="1:4" x14ac:dyDescent="0.2">
      <c r="A186" s="83"/>
      <c r="B186" s="84"/>
      <c r="C186" s="85">
        <v>-3</v>
      </c>
      <c r="D186" s="96" t="s">
        <v>397</v>
      </c>
    </row>
    <row r="187" spans="1:4" x14ac:dyDescent="0.2">
      <c r="A187" s="83"/>
      <c r="B187" s="84"/>
      <c r="C187" s="85"/>
      <c r="D187" s="96"/>
    </row>
    <row r="188" spans="1:4" x14ac:dyDescent="0.2">
      <c r="A188" s="83" t="s">
        <v>2102</v>
      </c>
      <c r="B188" s="84" t="s">
        <v>2103</v>
      </c>
      <c r="C188" s="85">
        <v>0</v>
      </c>
      <c r="D188" s="96" t="s">
        <v>2097</v>
      </c>
    </row>
    <row r="189" spans="1:4" x14ac:dyDescent="0.2">
      <c r="A189" s="83"/>
      <c r="B189" s="84"/>
      <c r="C189" s="85">
        <v>1</v>
      </c>
      <c r="D189" s="96" t="s">
        <v>481</v>
      </c>
    </row>
    <row r="190" spans="1:4" x14ac:dyDescent="0.2">
      <c r="A190" s="83"/>
      <c r="B190" s="84"/>
      <c r="C190" s="85">
        <v>2</v>
      </c>
      <c r="D190" s="96" t="s">
        <v>482</v>
      </c>
    </row>
    <row r="191" spans="1:4" x14ac:dyDescent="0.2">
      <c r="A191" s="83"/>
      <c r="B191" s="84"/>
      <c r="C191" s="85">
        <v>3</v>
      </c>
      <c r="D191" s="96" t="s">
        <v>2104</v>
      </c>
    </row>
    <row r="192" spans="1:4" x14ac:dyDescent="0.2">
      <c r="A192" s="83"/>
      <c r="B192" s="84"/>
      <c r="C192" s="85">
        <v>4</v>
      </c>
      <c r="D192" s="96" t="s">
        <v>483</v>
      </c>
    </row>
    <row r="193" spans="1:4" x14ac:dyDescent="0.2">
      <c r="A193" s="83"/>
      <c r="B193" s="84"/>
      <c r="C193" s="85">
        <v>-1</v>
      </c>
      <c r="D193" s="96" t="s">
        <v>394</v>
      </c>
    </row>
    <row r="194" spans="1:4" x14ac:dyDescent="0.2">
      <c r="A194" s="83"/>
      <c r="B194" s="84"/>
      <c r="C194" s="85">
        <v>-3</v>
      </c>
      <c r="D194" s="96" t="s">
        <v>397</v>
      </c>
    </row>
    <row r="195" spans="1:4" x14ac:dyDescent="0.2">
      <c r="A195" s="83"/>
      <c r="B195" s="84"/>
      <c r="C195" s="85"/>
      <c r="D195" s="96"/>
    </row>
    <row r="196" spans="1:4" x14ac:dyDescent="0.2">
      <c r="A196" s="83" t="s">
        <v>2105</v>
      </c>
      <c r="B196" s="84" t="s">
        <v>2106</v>
      </c>
      <c r="C196" s="85">
        <v>1</v>
      </c>
      <c r="D196" s="96" t="s">
        <v>395</v>
      </c>
    </row>
    <row r="197" spans="1:4" x14ac:dyDescent="0.2">
      <c r="A197" s="83"/>
      <c r="B197" s="84"/>
      <c r="C197" s="85">
        <v>2</v>
      </c>
      <c r="D197" s="96" t="s">
        <v>396</v>
      </c>
    </row>
    <row r="198" spans="1:4" x14ac:dyDescent="0.2">
      <c r="A198" s="83"/>
      <c r="B198" s="84"/>
      <c r="C198" s="85">
        <v>-1</v>
      </c>
      <c r="D198" s="96" t="s">
        <v>394</v>
      </c>
    </row>
    <row r="199" spans="1:4" x14ac:dyDescent="0.2">
      <c r="A199" s="83"/>
      <c r="B199" s="84"/>
      <c r="C199" s="85">
        <v>-3</v>
      </c>
      <c r="D199" s="96" t="s">
        <v>397</v>
      </c>
    </row>
    <row r="200" spans="1:4" x14ac:dyDescent="0.2">
      <c r="A200" s="93"/>
      <c r="B200" s="84"/>
      <c r="C200" s="85"/>
      <c r="D200" s="86"/>
    </row>
    <row r="201" spans="1:4" x14ac:dyDescent="0.2">
      <c r="A201" s="296" t="str">
        <f>HYPERLINK("[Codebook_HIS_2013_ext_v1601.xlsx]age5_Y","AGE5")</f>
        <v>AGE5</v>
      </c>
      <c r="B201" s="75" t="s">
        <v>327</v>
      </c>
      <c r="C201" s="94">
        <v>1</v>
      </c>
      <c r="D201" s="87" t="s">
        <v>608</v>
      </c>
    </row>
    <row r="202" spans="1:4" x14ac:dyDescent="0.2">
      <c r="A202" s="296"/>
      <c r="B202" s="75"/>
      <c r="C202" s="94">
        <v>2</v>
      </c>
      <c r="D202" s="87" t="s">
        <v>609</v>
      </c>
    </row>
    <row r="203" spans="1:4" x14ac:dyDescent="0.2">
      <c r="A203" s="296"/>
      <c r="B203" s="75"/>
      <c r="C203" s="94">
        <v>3</v>
      </c>
      <c r="D203" s="87" t="s">
        <v>610</v>
      </c>
    </row>
    <row r="204" spans="1:4" x14ac:dyDescent="0.2">
      <c r="A204" s="296"/>
      <c r="B204" s="75"/>
      <c r="C204" s="94">
        <v>4</v>
      </c>
      <c r="D204" s="87" t="s">
        <v>611</v>
      </c>
    </row>
    <row r="205" spans="1:4" x14ac:dyDescent="0.2">
      <c r="A205" s="296"/>
      <c r="B205" s="75"/>
      <c r="C205" s="94">
        <v>5</v>
      </c>
      <c r="D205" s="87" t="s">
        <v>612</v>
      </c>
    </row>
    <row r="206" spans="1:4" x14ac:dyDescent="0.2">
      <c r="A206" s="296"/>
      <c r="B206" s="75"/>
      <c r="C206" s="94"/>
      <c r="D206" s="87"/>
    </row>
    <row r="207" spans="1:4" x14ac:dyDescent="0.2">
      <c r="A207" s="296" t="str">
        <f>HYPERLINK("[Codebook_HIS_2013_ext_v1601.xlsx]age5y_Y","AGE5Y")</f>
        <v>AGE5Y</v>
      </c>
      <c r="B207" s="75" t="s">
        <v>330</v>
      </c>
      <c r="C207" s="94">
        <v>1</v>
      </c>
      <c r="D207" s="87" t="s">
        <v>613</v>
      </c>
    </row>
    <row r="208" spans="1:4" x14ac:dyDescent="0.2">
      <c r="A208" s="74"/>
      <c r="B208" s="75"/>
      <c r="C208" s="94">
        <v>2</v>
      </c>
      <c r="D208" s="87" t="s">
        <v>614</v>
      </c>
    </row>
    <row r="209" spans="1:4" x14ac:dyDescent="0.2">
      <c r="A209" s="74"/>
      <c r="B209" s="75"/>
      <c r="C209" s="94">
        <v>3</v>
      </c>
      <c r="D209" s="87" t="s">
        <v>630</v>
      </c>
    </row>
    <row r="210" spans="1:4" x14ac:dyDescent="0.2">
      <c r="A210" s="74"/>
      <c r="B210" s="75"/>
      <c r="C210" s="94">
        <v>4</v>
      </c>
      <c r="D210" s="87" t="s">
        <v>631</v>
      </c>
    </row>
    <row r="211" spans="1:4" x14ac:dyDescent="0.2">
      <c r="A211" s="74"/>
      <c r="B211" s="75"/>
      <c r="C211" s="94">
        <v>5</v>
      </c>
      <c r="D211" s="87" t="s">
        <v>632</v>
      </c>
    </row>
    <row r="212" spans="1:4" x14ac:dyDescent="0.2">
      <c r="A212" s="74"/>
      <c r="B212" s="75"/>
      <c r="C212" s="94">
        <v>6</v>
      </c>
      <c r="D212" s="87" t="s">
        <v>633</v>
      </c>
    </row>
    <row r="213" spans="1:4" x14ac:dyDescent="0.2">
      <c r="A213" s="74"/>
      <c r="B213" s="75"/>
      <c r="C213" s="94">
        <v>7</v>
      </c>
      <c r="D213" s="87" t="s">
        <v>634</v>
      </c>
    </row>
    <row r="214" spans="1:4" x14ac:dyDescent="0.2">
      <c r="A214" s="74"/>
      <c r="B214" s="75"/>
      <c r="C214" s="94">
        <v>8</v>
      </c>
      <c r="D214" s="87" t="s">
        <v>635</v>
      </c>
    </row>
    <row r="215" spans="1:4" x14ac:dyDescent="0.2">
      <c r="A215" s="74"/>
      <c r="B215" s="75"/>
      <c r="C215" s="94">
        <v>9</v>
      </c>
      <c r="D215" s="87" t="s">
        <v>636</v>
      </c>
    </row>
    <row r="216" spans="1:4" x14ac:dyDescent="0.2">
      <c r="A216" s="74"/>
      <c r="B216" s="75"/>
      <c r="C216" s="94">
        <v>10</v>
      </c>
      <c r="D216" s="87" t="s">
        <v>673</v>
      </c>
    </row>
    <row r="217" spans="1:4" x14ac:dyDescent="0.2">
      <c r="A217" s="74"/>
      <c r="B217" s="75"/>
      <c r="C217" s="94">
        <v>11</v>
      </c>
      <c r="D217" s="87" t="s">
        <v>674</v>
      </c>
    </row>
    <row r="218" spans="1:4" x14ac:dyDescent="0.2">
      <c r="A218" s="74"/>
      <c r="B218" s="75"/>
      <c r="C218" s="94">
        <v>12</v>
      </c>
      <c r="D218" s="87" t="s">
        <v>272</v>
      </c>
    </row>
    <row r="219" spans="1:4" x14ac:dyDescent="0.2">
      <c r="A219" s="74"/>
      <c r="B219" s="75"/>
      <c r="C219" s="94">
        <v>13</v>
      </c>
      <c r="D219" s="87" t="s">
        <v>273</v>
      </c>
    </row>
    <row r="220" spans="1:4" x14ac:dyDescent="0.2">
      <c r="A220" s="74"/>
      <c r="B220" s="75"/>
      <c r="C220" s="94">
        <v>14</v>
      </c>
      <c r="D220" s="87" t="s">
        <v>274</v>
      </c>
    </row>
    <row r="221" spans="1:4" x14ac:dyDescent="0.2">
      <c r="A221" s="74"/>
      <c r="B221" s="75"/>
      <c r="C221" s="94">
        <v>15</v>
      </c>
      <c r="D221" s="87" t="s">
        <v>275</v>
      </c>
    </row>
    <row r="222" spans="1:4" x14ac:dyDescent="0.2">
      <c r="A222" s="74"/>
      <c r="B222" s="75"/>
      <c r="C222" s="94">
        <v>16</v>
      </c>
      <c r="D222" s="87" t="s">
        <v>276</v>
      </c>
    </row>
    <row r="223" spans="1:4" x14ac:dyDescent="0.2">
      <c r="A223" s="74"/>
      <c r="B223" s="75"/>
      <c r="C223" s="94">
        <v>17</v>
      </c>
      <c r="D223" s="87" t="s">
        <v>277</v>
      </c>
    </row>
    <row r="224" spans="1:4" x14ac:dyDescent="0.2">
      <c r="A224" s="74"/>
      <c r="B224" s="75"/>
      <c r="C224" s="94">
        <v>18</v>
      </c>
      <c r="D224" s="87" t="s">
        <v>278</v>
      </c>
    </row>
    <row r="225" spans="1:4" x14ac:dyDescent="0.2">
      <c r="A225" s="74"/>
      <c r="B225" s="75"/>
      <c r="C225" s="94"/>
      <c r="D225" s="87"/>
    </row>
    <row r="226" spans="1:4" x14ac:dyDescent="0.2">
      <c r="A226" s="296" t="str">
        <f>HYPERLINK("[Codebook_HIS_2013_ext_v1601.xlsx]age8_Y","AGE8")</f>
        <v>AGE8</v>
      </c>
      <c r="B226" s="75" t="s">
        <v>328</v>
      </c>
      <c r="C226" s="94">
        <v>1</v>
      </c>
      <c r="D226" s="87" t="s">
        <v>608</v>
      </c>
    </row>
    <row r="227" spans="1:4" x14ac:dyDescent="0.2">
      <c r="A227" s="296"/>
      <c r="B227" s="75"/>
      <c r="C227" s="94">
        <v>2</v>
      </c>
      <c r="D227" s="87" t="s">
        <v>609</v>
      </c>
    </row>
    <row r="228" spans="1:4" x14ac:dyDescent="0.2">
      <c r="A228" s="296"/>
      <c r="B228" s="75"/>
      <c r="C228" s="94">
        <v>3</v>
      </c>
      <c r="D228" s="87" t="s">
        <v>279</v>
      </c>
    </row>
    <row r="229" spans="1:4" x14ac:dyDescent="0.2">
      <c r="A229" s="296"/>
      <c r="B229" s="75"/>
      <c r="C229" s="94">
        <v>4</v>
      </c>
      <c r="D229" s="87" t="s">
        <v>280</v>
      </c>
    </row>
    <row r="230" spans="1:4" x14ac:dyDescent="0.2">
      <c r="A230" s="296"/>
      <c r="B230" s="75"/>
      <c r="C230" s="94">
        <v>5</v>
      </c>
      <c r="D230" s="87" t="s">
        <v>281</v>
      </c>
    </row>
    <row r="231" spans="1:4" x14ac:dyDescent="0.2">
      <c r="A231" s="296"/>
      <c r="B231" s="75"/>
      <c r="C231" s="94">
        <v>6</v>
      </c>
      <c r="D231" s="87" t="s">
        <v>282</v>
      </c>
    </row>
    <row r="232" spans="1:4" x14ac:dyDescent="0.2">
      <c r="A232" s="296"/>
      <c r="B232" s="75"/>
      <c r="C232" s="94">
        <v>7</v>
      </c>
      <c r="D232" s="87" t="s">
        <v>283</v>
      </c>
    </row>
    <row r="233" spans="1:4" x14ac:dyDescent="0.2">
      <c r="A233" s="296"/>
      <c r="B233" s="75"/>
      <c r="C233" s="94">
        <v>8</v>
      </c>
      <c r="D233" s="87" t="s">
        <v>284</v>
      </c>
    </row>
    <row r="234" spans="1:4" x14ac:dyDescent="0.2">
      <c r="A234" s="296"/>
      <c r="B234" s="75"/>
      <c r="C234" s="94"/>
      <c r="D234" s="87"/>
    </row>
    <row r="235" spans="1:4" x14ac:dyDescent="0.2">
      <c r="A235" s="296" t="str">
        <f>HYPERLINK("[Codebook_HIS_2013_ext_v1601.xlsx]age9_Y","AGE9")</f>
        <v>AGE9</v>
      </c>
      <c r="B235" s="75" t="s">
        <v>329</v>
      </c>
      <c r="C235" s="94">
        <v>1</v>
      </c>
      <c r="D235" s="87" t="s">
        <v>608</v>
      </c>
    </row>
    <row r="236" spans="1:4" x14ac:dyDescent="0.2">
      <c r="A236" s="296"/>
      <c r="B236" s="75"/>
      <c r="C236" s="94">
        <v>2</v>
      </c>
      <c r="D236" s="87" t="s">
        <v>609</v>
      </c>
    </row>
    <row r="237" spans="1:4" x14ac:dyDescent="0.2">
      <c r="A237" s="296"/>
      <c r="B237" s="75"/>
      <c r="C237" s="94">
        <v>3</v>
      </c>
      <c r="D237" s="87" t="s">
        <v>279</v>
      </c>
    </row>
    <row r="238" spans="1:4" x14ac:dyDescent="0.2">
      <c r="A238" s="296"/>
      <c r="B238" s="75"/>
      <c r="C238" s="94">
        <v>4</v>
      </c>
      <c r="D238" s="87" t="s">
        <v>280</v>
      </c>
    </row>
    <row r="239" spans="1:4" x14ac:dyDescent="0.2">
      <c r="A239" s="296"/>
      <c r="B239" s="75"/>
      <c r="C239" s="94">
        <v>5</v>
      </c>
      <c r="D239" s="87" t="s">
        <v>281</v>
      </c>
    </row>
    <row r="240" spans="1:4" x14ac:dyDescent="0.2">
      <c r="A240" s="296"/>
      <c r="B240" s="75"/>
      <c r="C240" s="94">
        <v>6</v>
      </c>
      <c r="D240" s="87" t="s">
        <v>282</v>
      </c>
    </row>
    <row r="241" spans="1:4" x14ac:dyDescent="0.2">
      <c r="A241" s="296"/>
      <c r="B241" s="75"/>
      <c r="C241" s="94">
        <v>7</v>
      </c>
      <c r="D241" s="87" t="s">
        <v>283</v>
      </c>
    </row>
    <row r="242" spans="1:4" x14ac:dyDescent="0.2">
      <c r="A242" s="296"/>
      <c r="B242" s="75"/>
      <c r="C242" s="94">
        <v>8</v>
      </c>
      <c r="D242" s="87" t="s">
        <v>285</v>
      </c>
    </row>
    <row r="243" spans="1:4" x14ac:dyDescent="0.2">
      <c r="A243" s="296"/>
      <c r="B243" s="75"/>
      <c r="C243" s="94">
        <v>9</v>
      </c>
      <c r="D243" s="87" t="s">
        <v>278</v>
      </c>
    </row>
    <row r="244" spans="1:4" x14ac:dyDescent="0.2">
      <c r="A244" s="296"/>
      <c r="B244" s="75"/>
      <c r="C244" s="94"/>
      <c r="D244" s="87"/>
    </row>
    <row r="245" spans="1:4" x14ac:dyDescent="0.2">
      <c r="A245" s="296" t="str">
        <f>HYPERLINK("[Codebook_HIS_2013_ext_v1601.xlsx]AI0101_Y","AI0101")</f>
        <v>AI0101</v>
      </c>
      <c r="B245" s="75" t="s">
        <v>619</v>
      </c>
      <c r="C245" s="115">
        <v>1</v>
      </c>
      <c r="D245" s="87" t="s">
        <v>395</v>
      </c>
    </row>
    <row r="246" spans="1:4" x14ac:dyDescent="0.2">
      <c r="A246" s="296"/>
      <c r="B246" s="75"/>
      <c r="C246" s="115">
        <v>2</v>
      </c>
      <c r="D246" s="87" t="s">
        <v>396</v>
      </c>
    </row>
    <row r="247" spans="1:4" x14ac:dyDescent="0.2">
      <c r="A247" s="296"/>
      <c r="B247" s="75"/>
      <c r="C247" s="115">
        <v>-1</v>
      </c>
      <c r="D247" s="87" t="s">
        <v>394</v>
      </c>
    </row>
    <row r="248" spans="1:4" x14ac:dyDescent="0.2">
      <c r="A248" s="296"/>
      <c r="B248" s="75"/>
      <c r="C248" s="115">
        <v>-3</v>
      </c>
      <c r="D248" s="87" t="s">
        <v>397</v>
      </c>
    </row>
    <row r="249" spans="1:4" x14ac:dyDescent="0.2">
      <c r="A249" s="296"/>
      <c r="B249" s="75"/>
      <c r="C249" s="94"/>
      <c r="D249" s="87"/>
    </row>
    <row r="250" spans="1:4" x14ac:dyDescent="0.2">
      <c r="A250" s="296" t="str">
        <f>HYPERLINK("[Codebook_HIS_2013_ext_v1601.xlsx]AI0101_1_Y","AI0101_1")</f>
        <v>AI0101_1</v>
      </c>
      <c r="B250" s="75" t="s">
        <v>619</v>
      </c>
      <c r="C250" s="115">
        <v>1</v>
      </c>
      <c r="D250" s="87" t="s">
        <v>395</v>
      </c>
    </row>
    <row r="251" spans="1:4" x14ac:dyDescent="0.2">
      <c r="A251" s="296"/>
      <c r="B251" s="75"/>
      <c r="C251" s="115">
        <v>2</v>
      </c>
      <c r="D251" s="87" t="s">
        <v>396</v>
      </c>
    </row>
    <row r="252" spans="1:4" x14ac:dyDescent="0.2">
      <c r="A252" s="296"/>
      <c r="B252" s="75"/>
      <c r="C252" s="115">
        <v>-1</v>
      </c>
      <c r="D252" s="87" t="s">
        <v>394</v>
      </c>
    </row>
    <row r="253" spans="1:4" x14ac:dyDescent="0.2">
      <c r="A253" s="296"/>
      <c r="B253" s="75"/>
      <c r="C253" s="115">
        <v>-3</v>
      </c>
      <c r="D253" s="87" t="s">
        <v>397</v>
      </c>
    </row>
    <row r="254" spans="1:4" x14ac:dyDescent="0.2">
      <c r="A254" s="296"/>
      <c r="B254" s="75"/>
      <c r="C254" s="94"/>
      <c r="D254" s="87"/>
    </row>
    <row r="255" spans="1:4" x14ac:dyDescent="0.2">
      <c r="A255" s="296" t="str">
        <f>HYPERLINK("[Codebook_HIS_2013_ext_v1601.xlsx]AI0102_Y","AI0102")</f>
        <v>AI0102</v>
      </c>
      <c r="B255" s="75" t="s">
        <v>1573</v>
      </c>
      <c r="C255" s="115">
        <v>1</v>
      </c>
      <c r="D255" s="87" t="s">
        <v>395</v>
      </c>
    </row>
    <row r="256" spans="1:4" x14ac:dyDescent="0.2">
      <c r="A256" s="296"/>
      <c r="B256" s="75"/>
      <c r="C256" s="115">
        <v>2</v>
      </c>
      <c r="D256" s="87" t="s">
        <v>396</v>
      </c>
    </row>
    <row r="257" spans="1:4" x14ac:dyDescent="0.2">
      <c r="A257" s="296"/>
      <c r="B257" s="75"/>
      <c r="C257" s="115">
        <v>-1</v>
      </c>
      <c r="D257" s="87" t="s">
        <v>394</v>
      </c>
    </row>
    <row r="258" spans="1:4" x14ac:dyDescent="0.2">
      <c r="A258" s="296"/>
      <c r="B258" s="75"/>
      <c r="C258" s="115">
        <v>-3</v>
      </c>
      <c r="D258" s="87" t="s">
        <v>397</v>
      </c>
    </row>
    <row r="259" spans="1:4" x14ac:dyDescent="0.2">
      <c r="A259" s="296"/>
      <c r="B259" s="75"/>
      <c r="C259" s="94"/>
      <c r="D259" s="87"/>
    </row>
    <row r="260" spans="1:4" x14ac:dyDescent="0.2">
      <c r="A260" s="296" t="str">
        <f>HYPERLINK("[Codebook_HIS_2013_ext_v1601.xlsx]AI0202_1_Y","AI0102_1")</f>
        <v>AI0102_1</v>
      </c>
      <c r="B260" s="75" t="s">
        <v>1573</v>
      </c>
      <c r="C260" s="115">
        <v>1</v>
      </c>
      <c r="D260" s="87" t="s">
        <v>395</v>
      </c>
    </row>
    <row r="261" spans="1:4" x14ac:dyDescent="0.2">
      <c r="A261" s="296"/>
      <c r="B261" s="75"/>
      <c r="C261" s="115">
        <v>2</v>
      </c>
      <c r="D261" s="87" t="s">
        <v>396</v>
      </c>
    </row>
    <row r="262" spans="1:4" x14ac:dyDescent="0.2">
      <c r="A262" s="296"/>
      <c r="B262" s="75"/>
      <c r="C262" s="115">
        <v>-1</v>
      </c>
      <c r="D262" s="87" t="s">
        <v>394</v>
      </c>
    </row>
    <row r="263" spans="1:4" x14ac:dyDescent="0.2">
      <c r="A263" s="296"/>
      <c r="B263" s="75"/>
      <c r="C263" s="115">
        <v>-3</v>
      </c>
      <c r="D263" s="87" t="s">
        <v>397</v>
      </c>
    </row>
    <row r="264" spans="1:4" x14ac:dyDescent="0.2">
      <c r="A264" s="296"/>
      <c r="B264" s="75"/>
      <c r="C264" s="94"/>
      <c r="D264" s="87"/>
    </row>
    <row r="265" spans="1:4" x14ac:dyDescent="0.2">
      <c r="A265" s="296" t="str">
        <f>HYPERLINK("[Codebook_HIS_2013_ext_v1601.xlsx]AI0103_Y","AI0103")</f>
        <v>AI0103</v>
      </c>
      <c r="B265" s="75" t="s">
        <v>1574</v>
      </c>
      <c r="C265" s="115">
        <v>1</v>
      </c>
      <c r="D265" s="87" t="s">
        <v>395</v>
      </c>
    </row>
    <row r="266" spans="1:4" x14ac:dyDescent="0.2">
      <c r="A266" s="296"/>
      <c r="B266" s="75"/>
      <c r="C266" s="115">
        <v>2</v>
      </c>
      <c r="D266" s="87" t="s">
        <v>396</v>
      </c>
    </row>
    <row r="267" spans="1:4" x14ac:dyDescent="0.2">
      <c r="A267" s="296"/>
      <c r="B267" s="75"/>
      <c r="C267" s="115">
        <v>-1</v>
      </c>
      <c r="D267" s="87" t="s">
        <v>394</v>
      </c>
    </row>
    <row r="268" spans="1:4" x14ac:dyDescent="0.2">
      <c r="A268" s="296"/>
      <c r="B268" s="75"/>
      <c r="C268" s="115">
        <v>-3</v>
      </c>
      <c r="D268" s="87" t="s">
        <v>397</v>
      </c>
    </row>
    <row r="269" spans="1:4" x14ac:dyDescent="0.2">
      <c r="A269" s="296"/>
      <c r="B269" s="75"/>
      <c r="C269" s="94"/>
      <c r="D269" s="87"/>
    </row>
    <row r="270" spans="1:4" x14ac:dyDescent="0.2">
      <c r="A270" s="296" t="str">
        <f>HYPERLINK("[Codebook_HIS_2013_ext_v1601.xlsx]AI0103_1_Y","AI0103_1")</f>
        <v>AI0103_1</v>
      </c>
      <c r="B270" s="75" t="s">
        <v>1574</v>
      </c>
      <c r="C270" s="115">
        <v>1</v>
      </c>
      <c r="D270" s="87" t="s">
        <v>395</v>
      </c>
    </row>
    <row r="271" spans="1:4" x14ac:dyDescent="0.2">
      <c r="A271" s="296"/>
      <c r="B271" s="75"/>
      <c r="C271" s="115">
        <v>2</v>
      </c>
      <c r="D271" s="87" t="s">
        <v>396</v>
      </c>
    </row>
    <row r="272" spans="1:4" x14ac:dyDescent="0.2">
      <c r="A272" s="296"/>
      <c r="B272" s="75"/>
      <c r="C272" s="115">
        <v>-1</v>
      </c>
      <c r="D272" s="87" t="s">
        <v>394</v>
      </c>
    </row>
    <row r="273" spans="1:4" x14ac:dyDescent="0.2">
      <c r="A273" s="296"/>
      <c r="B273" s="75"/>
      <c r="C273" s="115">
        <v>-3</v>
      </c>
      <c r="D273" s="87" t="s">
        <v>397</v>
      </c>
    </row>
    <row r="274" spans="1:4" x14ac:dyDescent="0.2">
      <c r="A274" s="296"/>
      <c r="B274" s="75"/>
      <c r="C274" s="94"/>
      <c r="D274" s="87"/>
    </row>
    <row r="275" spans="1:4" x14ac:dyDescent="0.2">
      <c r="A275" s="300" t="str">
        <f>HYPERLINK("[Codebook_HIS_2013_ext_v1601.xlsx]AI0201_Y","AI0201")</f>
        <v>AI0201</v>
      </c>
      <c r="B275" s="147" t="s">
        <v>1576</v>
      </c>
      <c r="C275" s="174">
        <v>1</v>
      </c>
      <c r="D275" s="148" t="s">
        <v>1902</v>
      </c>
    </row>
    <row r="276" spans="1:4" ht="22.8" x14ac:dyDescent="0.2">
      <c r="A276" s="296"/>
      <c r="B276" s="75"/>
      <c r="C276" s="174">
        <v>2</v>
      </c>
      <c r="D276" s="148" t="s">
        <v>1903</v>
      </c>
    </row>
    <row r="277" spans="1:4" x14ac:dyDescent="0.2">
      <c r="A277" s="296"/>
      <c r="B277" s="75"/>
      <c r="C277" s="174">
        <v>3</v>
      </c>
      <c r="D277" s="149" t="s">
        <v>1579</v>
      </c>
    </row>
    <row r="278" spans="1:4" x14ac:dyDescent="0.2">
      <c r="A278" s="296"/>
      <c r="B278" s="75"/>
      <c r="C278" s="174">
        <v>4</v>
      </c>
      <c r="D278" s="149" t="s">
        <v>1580</v>
      </c>
    </row>
    <row r="279" spans="1:4" x14ac:dyDescent="0.2">
      <c r="A279" s="296"/>
      <c r="B279" s="75"/>
      <c r="C279" s="174">
        <v>-1</v>
      </c>
      <c r="D279" s="149" t="s">
        <v>394</v>
      </c>
    </row>
    <row r="280" spans="1:4" x14ac:dyDescent="0.2">
      <c r="A280" s="296"/>
      <c r="B280" s="75"/>
      <c r="C280" s="174">
        <v>-3</v>
      </c>
      <c r="D280" s="149" t="s">
        <v>397</v>
      </c>
    </row>
    <row r="281" spans="1:4" x14ac:dyDescent="0.2">
      <c r="A281" s="296"/>
      <c r="B281" s="75"/>
      <c r="C281" s="94"/>
      <c r="D281" s="87"/>
    </row>
    <row r="282" spans="1:4" x14ac:dyDescent="0.2">
      <c r="A282" s="300" t="str">
        <f>HYPERLINK("[Codebook_HIS_2013_ext_v1601.xlsx]AI0202_Y","AI0202")</f>
        <v>AI0202</v>
      </c>
      <c r="B282" s="147" t="s">
        <v>1575</v>
      </c>
      <c r="C282" s="174">
        <v>1</v>
      </c>
      <c r="D282" s="148" t="s">
        <v>1902</v>
      </c>
    </row>
    <row r="283" spans="1:4" ht="22.8" x14ac:dyDescent="0.2">
      <c r="A283" s="296"/>
      <c r="B283" s="75"/>
      <c r="C283" s="174">
        <v>2</v>
      </c>
      <c r="D283" s="148" t="s">
        <v>1903</v>
      </c>
    </row>
    <row r="284" spans="1:4" x14ac:dyDescent="0.2">
      <c r="A284" s="296"/>
      <c r="B284" s="75"/>
      <c r="C284" s="174">
        <v>3</v>
      </c>
      <c r="D284" s="149" t="s">
        <v>1579</v>
      </c>
    </row>
    <row r="285" spans="1:4" x14ac:dyDescent="0.2">
      <c r="A285" s="296"/>
      <c r="B285" s="75"/>
      <c r="C285" s="174">
        <v>4</v>
      </c>
      <c r="D285" s="149" t="s">
        <v>1580</v>
      </c>
    </row>
    <row r="286" spans="1:4" x14ac:dyDescent="0.2">
      <c r="A286" s="296"/>
      <c r="B286" s="75"/>
      <c r="C286" s="174">
        <v>-1</v>
      </c>
      <c r="D286" s="149" t="s">
        <v>394</v>
      </c>
    </row>
    <row r="287" spans="1:4" x14ac:dyDescent="0.2">
      <c r="A287" s="296"/>
      <c r="B287" s="75"/>
      <c r="C287" s="174">
        <v>-3</v>
      </c>
      <c r="D287" s="149" t="s">
        <v>397</v>
      </c>
    </row>
    <row r="288" spans="1:4" x14ac:dyDescent="0.2">
      <c r="A288" s="296"/>
      <c r="B288" s="75"/>
      <c r="C288" s="94"/>
      <c r="D288" s="87"/>
    </row>
    <row r="289" spans="1:4" x14ac:dyDescent="0.2">
      <c r="A289" s="300" t="str">
        <f>HYPERLINK("[Codebook_HIS_2013_ext_v1601.xlsx]AI0203_Y","AI0203")</f>
        <v>AI0203</v>
      </c>
      <c r="B289" s="147" t="s">
        <v>1577</v>
      </c>
      <c r="C289" s="174">
        <v>1</v>
      </c>
      <c r="D289" s="148" t="s">
        <v>1902</v>
      </c>
    </row>
    <row r="290" spans="1:4" ht="22.8" x14ac:dyDescent="0.2">
      <c r="A290" s="296"/>
      <c r="B290" s="75"/>
      <c r="C290" s="174">
        <v>2</v>
      </c>
      <c r="D290" s="148" t="s">
        <v>1903</v>
      </c>
    </row>
    <row r="291" spans="1:4" x14ac:dyDescent="0.2">
      <c r="A291" s="296"/>
      <c r="B291" s="75"/>
      <c r="C291" s="174">
        <v>3</v>
      </c>
      <c r="D291" s="149" t="s">
        <v>1579</v>
      </c>
    </row>
    <row r="292" spans="1:4" x14ac:dyDescent="0.2">
      <c r="A292" s="296"/>
      <c r="B292" s="75"/>
      <c r="C292" s="174">
        <v>4</v>
      </c>
      <c r="D292" s="149" t="s">
        <v>1580</v>
      </c>
    </row>
    <row r="293" spans="1:4" x14ac:dyDescent="0.2">
      <c r="A293" s="296"/>
      <c r="B293" s="75"/>
      <c r="C293" s="174">
        <v>-1</v>
      </c>
      <c r="D293" s="149" t="s">
        <v>394</v>
      </c>
    </row>
    <row r="294" spans="1:4" x14ac:dyDescent="0.2">
      <c r="A294" s="296"/>
      <c r="B294" s="75"/>
      <c r="C294" s="174">
        <v>-3</v>
      </c>
      <c r="D294" s="149" t="s">
        <v>397</v>
      </c>
    </row>
    <row r="295" spans="1:4" ht="12" customHeight="1" x14ac:dyDescent="0.2">
      <c r="A295" s="296"/>
      <c r="B295" s="75"/>
      <c r="C295" s="94"/>
      <c r="D295" s="87"/>
    </row>
    <row r="296" spans="1:4" ht="12" customHeight="1" x14ac:dyDescent="0.2">
      <c r="A296" s="296" t="str">
        <f>HYPERLINK("[Codebook_HIS_2013_ext_v1601.xlsx]AI_1_Y","AI_1")</f>
        <v>AI_1</v>
      </c>
      <c r="B296" s="75" t="s">
        <v>1581</v>
      </c>
      <c r="C296" s="115">
        <v>1</v>
      </c>
      <c r="D296" s="87" t="s">
        <v>395</v>
      </c>
    </row>
    <row r="297" spans="1:4" ht="12" customHeight="1" x14ac:dyDescent="0.2">
      <c r="A297" s="296"/>
      <c r="B297" s="75"/>
      <c r="C297" s="115">
        <v>2</v>
      </c>
      <c r="D297" s="87" t="s">
        <v>396</v>
      </c>
    </row>
    <row r="298" spans="1:4" ht="12" customHeight="1" x14ac:dyDescent="0.2">
      <c r="A298" s="296"/>
      <c r="B298" s="75"/>
      <c r="C298" s="115">
        <v>-1</v>
      </c>
      <c r="D298" s="87" t="s">
        <v>394</v>
      </c>
    </row>
    <row r="299" spans="1:4" ht="12" customHeight="1" x14ac:dyDescent="0.2">
      <c r="A299" s="296"/>
      <c r="B299" s="75"/>
      <c r="C299" s="115">
        <v>-3</v>
      </c>
      <c r="D299" s="87" t="s">
        <v>397</v>
      </c>
    </row>
    <row r="300" spans="1:4" ht="12" customHeight="1" x14ac:dyDescent="0.2">
      <c r="A300" s="296"/>
      <c r="B300" s="75"/>
      <c r="C300" s="94"/>
      <c r="D300" s="87"/>
    </row>
    <row r="301" spans="1:4" x14ac:dyDescent="0.2">
      <c r="A301" s="296" t="str">
        <f>HYPERLINK("[Codebook_HIS_2013_ext_v1601.xlsx]AI_2_Y","AI_2")</f>
        <v>AI_2</v>
      </c>
      <c r="B301" s="75" t="s">
        <v>1582</v>
      </c>
      <c r="C301" s="115">
        <v>1</v>
      </c>
      <c r="D301" s="87" t="s">
        <v>395</v>
      </c>
    </row>
    <row r="302" spans="1:4" x14ac:dyDescent="0.2">
      <c r="A302" s="296"/>
      <c r="B302" s="75"/>
      <c r="C302" s="115">
        <v>2</v>
      </c>
      <c r="D302" s="87" t="s">
        <v>396</v>
      </c>
    </row>
    <row r="303" spans="1:4" x14ac:dyDescent="0.2">
      <c r="A303" s="296"/>
      <c r="B303" s="75"/>
      <c r="C303" s="115">
        <v>-1</v>
      </c>
      <c r="D303" s="87" t="s">
        <v>394</v>
      </c>
    </row>
    <row r="304" spans="1:4" x14ac:dyDescent="0.2">
      <c r="A304" s="296"/>
      <c r="B304" s="75"/>
      <c r="C304" s="115">
        <v>-3</v>
      </c>
      <c r="D304" s="87" t="s">
        <v>397</v>
      </c>
    </row>
    <row r="305" spans="1:4" x14ac:dyDescent="0.2">
      <c r="A305" s="296"/>
      <c r="B305" s="75"/>
      <c r="C305" s="94"/>
      <c r="D305" s="87"/>
    </row>
    <row r="306" spans="1:4" x14ac:dyDescent="0.2">
      <c r="A306" s="296" t="str">
        <f>HYPERLINK("[Codebook_HIS_2013_ext_v1601.xlsx]AI_3_Y","AI_3")</f>
        <v>AI_3</v>
      </c>
      <c r="B306" s="75" t="s">
        <v>1583</v>
      </c>
      <c r="C306" s="115">
        <v>1</v>
      </c>
      <c r="D306" s="87" t="s">
        <v>395</v>
      </c>
    </row>
    <row r="307" spans="1:4" x14ac:dyDescent="0.2">
      <c r="A307" s="296"/>
      <c r="B307" s="75"/>
      <c r="C307" s="115">
        <v>2</v>
      </c>
      <c r="D307" s="87" t="s">
        <v>396</v>
      </c>
    </row>
    <row r="308" spans="1:4" x14ac:dyDescent="0.2">
      <c r="A308" s="296"/>
      <c r="B308" s="75"/>
      <c r="C308" s="115">
        <v>-1</v>
      </c>
      <c r="D308" s="87" t="s">
        <v>394</v>
      </c>
    </row>
    <row r="309" spans="1:4" x14ac:dyDescent="0.2">
      <c r="A309" s="296"/>
      <c r="B309" s="75"/>
      <c r="C309" s="115">
        <v>-3</v>
      </c>
      <c r="D309" s="87" t="s">
        <v>397</v>
      </c>
    </row>
    <row r="310" spans="1:4" x14ac:dyDescent="0.2">
      <c r="A310" s="296"/>
      <c r="B310" s="75"/>
      <c r="C310" s="94"/>
      <c r="D310" s="87"/>
    </row>
    <row r="311" spans="1:4" x14ac:dyDescent="0.2">
      <c r="A311" s="296" t="str">
        <f>HYPERLINK("[Codebook_HIS_2013_ext_v1601.xlsx]AI_4_Y","AI_4")</f>
        <v>AI_4</v>
      </c>
      <c r="B311" s="75" t="s">
        <v>1584</v>
      </c>
      <c r="C311" s="115">
        <v>1</v>
      </c>
      <c r="D311" s="87" t="s">
        <v>395</v>
      </c>
    </row>
    <row r="312" spans="1:4" x14ac:dyDescent="0.2">
      <c r="A312" s="296"/>
      <c r="B312" s="75"/>
      <c r="C312" s="115">
        <v>2</v>
      </c>
      <c r="D312" s="87" t="s">
        <v>396</v>
      </c>
    </row>
    <row r="313" spans="1:4" x14ac:dyDescent="0.2">
      <c r="A313" s="296"/>
      <c r="B313" s="75"/>
      <c r="C313" s="115">
        <v>-1</v>
      </c>
      <c r="D313" s="87" t="s">
        <v>394</v>
      </c>
    </row>
    <row r="314" spans="1:4" x14ac:dyDescent="0.2">
      <c r="A314" s="296"/>
      <c r="B314" s="75"/>
      <c r="C314" s="115">
        <v>-3</v>
      </c>
      <c r="D314" s="87" t="s">
        <v>397</v>
      </c>
    </row>
    <row r="315" spans="1:4" x14ac:dyDescent="0.2">
      <c r="A315" s="296"/>
      <c r="B315" s="75"/>
      <c r="C315" s="94"/>
      <c r="D315" s="87"/>
    </row>
    <row r="316" spans="1:4" ht="22.8" x14ac:dyDescent="0.2">
      <c r="A316" s="296" t="str">
        <f>HYPERLINK("[Codebook_HIS_2013_ext_v1601.xlsx]AI_5_Y","AI_5")</f>
        <v>AI_5</v>
      </c>
      <c r="B316" s="139" t="s">
        <v>1585</v>
      </c>
      <c r="C316" s="115">
        <v>1</v>
      </c>
      <c r="D316" s="87" t="s">
        <v>395</v>
      </c>
    </row>
    <row r="317" spans="1:4" x14ac:dyDescent="0.2">
      <c r="A317" s="296"/>
      <c r="B317" s="139"/>
      <c r="C317" s="115">
        <v>2</v>
      </c>
      <c r="D317" s="87" t="s">
        <v>396</v>
      </c>
    </row>
    <row r="318" spans="1:4" x14ac:dyDescent="0.2">
      <c r="A318" s="296"/>
      <c r="B318" s="139"/>
      <c r="C318" s="115">
        <v>-1</v>
      </c>
      <c r="D318" s="87" t="s">
        <v>394</v>
      </c>
    </row>
    <row r="319" spans="1:4" x14ac:dyDescent="0.2">
      <c r="A319" s="296"/>
      <c r="B319" s="139"/>
      <c r="C319" s="115">
        <v>-3</v>
      </c>
      <c r="D319" s="87" t="s">
        <v>397</v>
      </c>
    </row>
    <row r="320" spans="1:4" x14ac:dyDescent="0.2">
      <c r="A320" s="296"/>
      <c r="B320" s="139"/>
      <c r="C320" s="115"/>
      <c r="D320" s="87"/>
    </row>
    <row r="321" spans="1:4" x14ac:dyDescent="0.2">
      <c r="A321" s="296" t="str">
        <f>HYPERLINK("[Codebook_HIS_2013_ext_v1601.xlsxAI03_Y","AI03")</f>
        <v>AI03</v>
      </c>
      <c r="B321" s="88" t="s">
        <v>2166</v>
      </c>
      <c r="C321" s="175">
        <v>1</v>
      </c>
      <c r="D321" s="150" t="s">
        <v>395</v>
      </c>
    </row>
    <row r="322" spans="1:4" x14ac:dyDescent="0.2">
      <c r="A322" s="296"/>
      <c r="B322" s="88"/>
      <c r="C322" s="174">
        <v>2</v>
      </c>
      <c r="D322" s="149" t="s">
        <v>396</v>
      </c>
    </row>
    <row r="323" spans="1:4" x14ac:dyDescent="0.2">
      <c r="A323" s="296"/>
      <c r="B323" s="88"/>
      <c r="C323" s="174">
        <v>-1</v>
      </c>
      <c r="D323" s="149" t="s">
        <v>394</v>
      </c>
    </row>
    <row r="324" spans="1:4" x14ac:dyDescent="0.2">
      <c r="A324" s="296"/>
      <c r="B324" s="88"/>
      <c r="C324" s="174">
        <v>-3</v>
      </c>
      <c r="D324" s="149" t="s">
        <v>397</v>
      </c>
    </row>
    <row r="325" spans="1:4" x14ac:dyDescent="0.2">
      <c r="A325" s="296"/>
      <c r="B325" s="88"/>
      <c r="C325" s="92"/>
      <c r="D325" s="89"/>
    </row>
    <row r="326" spans="1:4" x14ac:dyDescent="0.2">
      <c r="A326" s="296" t="str">
        <f>HYPERLINK("[Codebook_HIS_2013_ext_v1601.xlsx]AI03_1_Y","AI03_1")</f>
        <v>AI03_1</v>
      </c>
      <c r="B326" s="88" t="s">
        <v>2166</v>
      </c>
      <c r="C326" s="175">
        <v>1</v>
      </c>
      <c r="D326" s="150" t="s">
        <v>395</v>
      </c>
    </row>
    <row r="327" spans="1:4" x14ac:dyDescent="0.2">
      <c r="A327" s="296"/>
      <c r="B327" s="88"/>
      <c r="C327" s="174">
        <v>2</v>
      </c>
      <c r="D327" s="149" t="s">
        <v>396</v>
      </c>
    </row>
    <row r="328" spans="1:4" x14ac:dyDescent="0.2">
      <c r="A328" s="296"/>
      <c r="B328" s="88"/>
      <c r="C328" s="174">
        <v>-1</v>
      </c>
      <c r="D328" s="149" t="s">
        <v>394</v>
      </c>
    </row>
    <row r="329" spans="1:4" x14ac:dyDescent="0.2">
      <c r="A329" s="296"/>
      <c r="B329" s="88"/>
      <c r="C329" s="174">
        <v>-3</v>
      </c>
      <c r="D329" s="149" t="s">
        <v>397</v>
      </c>
    </row>
    <row r="330" spans="1:4" x14ac:dyDescent="0.2">
      <c r="A330" s="296"/>
      <c r="B330" s="88"/>
      <c r="C330" s="92"/>
      <c r="D330" s="89"/>
    </row>
    <row r="331" spans="1:4" x14ac:dyDescent="0.2">
      <c r="A331" s="296" t="str">
        <f>HYPERLINK("[Codebook_HIS_2013_ext_v1601.xlsx]AI04_Y","AI04")</f>
        <v>AI04</v>
      </c>
      <c r="B331" s="88" t="s">
        <v>2167</v>
      </c>
      <c r="C331" s="151" t="s">
        <v>120</v>
      </c>
      <c r="D331" s="152" t="s">
        <v>1650</v>
      </c>
    </row>
    <row r="332" spans="1:4" x14ac:dyDescent="0.2">
      <c r="A332" s="296"/>
      <c r="B332" s="88"/>
      <c r="C332" s="151">
        <v>-1</v>
      </c>
      <c r="D332" s="152" t="s">
        <v>394</v>
      </c>
    </row>
    <row r="333" spans="1:4" x14ac:dyDescent="0.2">
      <c r="A333" s="296"/>
      <c r="B333" s="88"/>
      <c r="C333" s="151">
        <v>-3</v>
      </c>
      <c r="D333" s="152" t="s">
        <v>397</v>
      </c>
    </row>
    <row r="334" spans="1:4" x14ac:dyDescent="0.2">
      <c r="A334" s="296"/>
      <c r="B334" s="88"/>
      <c r="C334" s="92"/>
      <c r="D334" s="89"/>
    </row>
    <row r="335" spans="1:4" x14ac:dyDescent="0.2">
      <c r="A335" s="296" t="str">
        <f>HYPERLINK("[Codebook_HIS_2013_ext_v1601.xlsx]AI04_1_Y","AI04_1")</f>
        <v>AI04_1</v>
      </c>
      <c r="B335" s="88" t="s">
        <v>2171</v>
      </c>
      <c r="C335" s="151" t="s">
        <v>120</v>
      </c>
      <c r="D335" s="152" t="s">
        <v>1650</v>
      </c>
    </row>
    <row r="336" spans="1:4" x14ac:dyDescent="0.2">
      <c r="A336" s="296"/>
      <c r="B336" s="88"/>
      <c r="C336" s="151">
        <v>-1</v>
      </c>
      <c r="D336" s="152" t="s">
        <v>394</v>
      </c>
    </row>
    <row r="337" spans="1:4" x14ac:dyDescent="0.2">
      <c r="A337" s="296"/>
      <c r="B337" s="88"/>
      <c r="C337" s="151">
        <v>-3</v>
      </c>
      <c r="D337" s="152" t="s">
        <v>397</v>
      </c>
    </row>
    <row r="338" spans="1:4" x14ac:dyDescent="0.2">
      <c r="A338" s="296"/>
      <c r="B338" s="88"/>
      <c r="C338" s="92"/>
      <c r="D338" s="89"/>
    </row>
    <row r="339" spans="1:4" x14ac:dyDescent="0.2">
      <c r="A339" s="296" t="str">
        <f>HYPERLINK("[Codebook_HIS_2013_ext_v1601.xlsx]AI04_2_Y","AI04_2")</f>
        <v>AI04_2</v>
      </c>
      <c r="B339" s="88" t="s">
        <v>2169</v>
      </c>
      <c r="C339" s="151">
        <v>1</v>
      </c>
      <c r="D339" s="152" t="s">
        <v>271</v>
      </c>
    </row>
    <row r="340" spans="1:4" ht="12" customHeight="1" x14ac:dyDescent="0.2">
      <c r="A340" s="296"/>
      <c r="B340" s="88"/>
      <c r="C340" s="151">
        <v>2</v>
      </c>
      <c r="D340" s="152" t="s">
        <v>317</v>
      </c>
    </row>
    <row r="341" spans="1:4" x14ac:dyDescent="0.2">
      <c r="A341" s="296"/>
      <c r="B341" s="88"/>
      <c r="C341" s="151">
        <v>3</v>
      </c>
      <c r="D341" s="152" t="s">
        <v>318</v>
      </c>
    </row>
    <row r="342" spans="1:4" x14ac:dyDescent="0.2">
      <c r="A342" s="296"/>
      <c r="B342" s="88"/>
      <c r="C342" s="151">
        <v>-1</v>
      </c>
      <c r="D342" s="152" t="s">
        <v>394</v>
      </c>
    </row>
    <row r="343" spans="1:4" x14ac:dyDescent="0.2">
      <c r="A343" s="296"/>
      <c r="B343" s="88"/>
      <c r="C343" s="151">
        <v>-3</v>
      </c>
      <c r="D343" s="152" t="s">
        <v>397</v>
      </c>
    </row>
    <row r="344" spans="1:4" x14ac:dyDescent="0.2">
      <c r="A344" s="296"/>
      <c r="B344" s="88"/>
      <c r="C344" s="92"/>
      <c r="D344" s="89"/>
    </row>
    <row r="345" spans="1:4" x14ac:dyDescent="0.2">
      <c r="A345" s="296" t="str">
        <f>HYPERLINK("[Codebook_HIS_2013_ext_v1601.xlsx]AI0501_Y","AI0501")</f>
        <v>AI0501</v>
      </c>
      <c r="B345" s="88" t="s">
        <v>1651</v>
      </c>
      <c r="C345" s="175">
        <v>1</v>
      </c>
      <c r="D345" s="150" t="s">
        <v>395</v>
      </c>
    </row>
    <row r="346" spans="1:4" x14ac:dyDescent="0.2">
      <c r="A346" s="296"/>
      <c r="B346" s="88"/>
      <c r="C346" s="174">
        <v>2</v>
      </c>
      <c r="D346" s="149" t="s">
        <v>396</v>
      </c>
    </row>
    <row r="347" spans="1:4" x14ac:dyDescent="0.2">
      <c r="A347" s="296"/>
      <c r="B347" s="88"/>
      <c r="C347" s="174">
        <v>-1</v>
      </c>
      <c r="D347" s="149" t="s">
        <v>394</v>
      </c>
    </row>
    <row r="348" spans="1:4" x14ac:dyDescent="0.2">
      <c r="A348" s="296"/>
      <c r="B348" s="88"/>
      <c r="C348" s="174">
        <v>-3</v>
      </c>
      <c r="D348" s="149" t="s">
        <v>397</v>
      </c>
    </row>
    <row r="349" spans="1:4" x14ac:dyDescent="0.2">
      <c r="A349" s="296"/>
      <c r="B349" s="88"/>
      <c r="C349" s="92"/>
      <c r="D349" s="89"/>
    </row>
    <row r="350" spans="1:4" x14ac:dyDescent="0.2">
      <c r="A350" s="296" t="str">
        <f>HYPERLINK("[Codebook_HIS_2013_ext_v1601.xlsx]AI0501_1_Y","AI0501_1")</f>
        <v>AI0501_1</v>
      </c>
      <c r="B350" s="88" t="s">
        <v>1651</v>
      </c>
      <c r="C350" s="175">
        <v>1</v>
      </c>
      <c r="D350" s="150" t="s">
        <v>395</v>
      </c>
    </row>
    <row r="351" spans="1:4" x14ac:dyDescent="0.2">
      <c r="A351" s="296"/>
      <c r="B351" s="88"/>
      <c r="C351" s="174">
        <v>2</v>
      </c>
      <c r="D351" s="149" t="s">
        <v>396</v>
      </c>
    </row>
    <row r="352" spans="1:4" x14ac:dyDescent="0.2">
      <c r="A352" s="296"/>
      <c r="B352" s="88"/>
      <c r="C352" s="174">
        <v>-1</v>
      </c>
      <c r="D352" s="149" t="s">
        <v>394</v>
      </c>
    </row>
    <row r="353" spans="1:4" x14ac:dyDescent="0.2">
      <c r="A353" s="296"/>
      <c r="B353" s="88"/>
      <c r="C353" s="174">
        <v>-3</v>
      </c>
      <c r="D353" s="149" t="s">
        <v>397</v>
      </c>
    </row>
    <row r="354" spans="1:4" x14ac:dyDescent="0.2">
      <c r="A354" s="296"/>
      <c r="B354" s="88"/>
      <c r="C354" s="92"/>
      <c r="D354" s="89"/>
    </row>
    <row r="355" spans="1:4" x14ac:dyDescent="0.2">
      <c r="A355" s="296" t="str">
        <f>HYPERLINK("[Codebook_HIS_2013_ext_v1601.xlsx]AI0502_Y","AI0502")</f>
        <v>AI0502</v>
      </c>
      <c r="B355" s="88" t="s">
        <v>1652</v>
      </c>
      <c r="C355" s="175">
        <v>1</v>
      </c>
      <c r="D355" s="150" t="s">
        <v>395</v>
      </c>
    </row>
    <row r="356" spans="1:4" x14ac:dyDescent="0.2">
      <c r="A356" s="296"/>
      <c r="B356" s="88"/>
      <c r="C356" s="174">
        <v>2</v>
      </c>
      <c r="D356" s="149" t="s">
        <v>396</v>
      </c>
    </row>
    <row r="357" spans="1:4" x14ac:dyDescent="0.2">
      <c r="A357" s="296"/>
      <c r="B357" s="88"/>
      <c r="C357" s="174">
        <v>-1</v>
      </c>
      <c r="D357" s="149" t="s">
        <v>394</v>
      </c>
    </row>
    <row r="358" spans="1:4" x14ac:dyDescent="0.2">
      <c r="A358" s="296"/>
      <c r="B358" s="88"/>
      <c r="C358" s="174">
        <v>-3</v>
      </c>
      <c r="D358" s="149" t="s">
        <v>397</v>
      </c>
    </row>
    <row r="359" spans="1:4" x14ac:dyDescent="0.2">
      <c r="A359" s="296"/>
      <c r="B359" s="88"/>
      <c r="C359" s="92"/>
      <c r="D359" s="89"/>
    </row>
    <row r="360" spans="1:4" x14ac:dyDescent="0.2">
      <c r="A360" s="296" t="str">
        <f>HYPERLINK("[Codebook_HIS_2013_ext_v1601.xlsx]AI0502_1_Y","AI0502_1")</f>
        <v>AI0502_1</v>
      </c>
      <c r="B360" s="88" t="s">
        <v>1652</v>
      </c>
      <c r="C360" s="175">
        <v>1</v>
      </c>
      <c r="D360" s="150" t="s">
        <v>395</v>
      </c>
    </row>
    <row r="361" spans="1:4" x14ac:dyDescent="0.2">
      <c r="A361" s="296"/>
      <c r="B361" s="88"/>
      <c r="C361" s="174">
        <v>2</v>
      </c>
      <c r="D361" s="149" t="s">
        <v>396</v>
      </c>
    </row>
    <row r="362" spans="1:4" x14ac:dyDescent="0.2">
      <c r="A362" s="296"/>
      <c r="B362" s="88"/>
      <c r="C362" s="174">
        <v>-1</v>
      </c>
      <c r="D362" s="149" t="s">
        <v>394</v>
      </c>
    </row>
    <row r="363" spans="1:4" x14ac:dyDescent="0.2">
      <c r="A363" s="296"/>
      <c r="B363" s="88"/>
      <c r="C363" s="174">
        <v>-3</v>
      </c>
      <c r="D363" s="149" t="s">
        <v>397</v>
      </c>
    </row>
    <row r="364" spans="1:4" x14ac:dyDescent="0.2">
      <c r="A364" s="296"/>
      <c r="B364" s="88"/>
      <c r="C364" s="92"/>
      <c r="D364" s="89"/>
    </row>
    <row r="365" spans="1:4" x14ac:dyDescent="0.2">
      <c r="A365" s="296" t="str">
        <f>HYPERLINK("[Codebook_HIS_2013_ext_v1601.xlsx]AI0503_Y","AI0503")</f>
        <v>AI0503</v>
      </c>
      <c r="B365" s="88" t="s">
        <v>1653</v>
      </c>
      <c r="C365" s="175">
        <v>1</v>
      </c>
      <c r="D365" s="150" t="s">
        <v>395</v>
      </c>
    </row>
    <row r="366" spans="1:4" x14ac:dyDescent="0.2">
      <c r="A366" s="296"/>
      <c r="B366" s="88"/>
      <c r="C366" s="174">
        <v>2</v>
      </c>
      <c r="D366" s="149" t="s">
        <v>396</v>
      </c>
    </row>
    <row r="367" spans="1:4" x14ac:dyDescent="0.2">
      <c r="A367" s="296"/>
      <c r="B367" s="88"/>
      <c r="C367" s="174">
        <v>-1</v>
      </c>
      <c r="D367" s="149" t="s">
        <v>394</v>
      </c>
    </row>
    <row r="368" spans="1:4" x14ac:dyDescent="0.2">
      <c r="A368" s="296"/>
      <c r="B368" s="88"/>
      <c r="C368" s="174">
        <v>-3</v>
      </c>
      <c r="D368" s="149" t="s">
        <v>397</v>
      </c>
    </row>
    <row r="369" spans="1:4" x14ac:dyDescent="0.2">
      <c r="A369" s="296"/>
      <c r="B369" s="88"/>
      <c r="C369" s="92"/>
      <c r="D369" s="89"/>
    </row>
    <row r="370" spans="1:4" x14ac:dyDescent="0.2">
      <c r="A370" s="296" t="str">
        <f>HYPERLINK("[Codebook_HIS_2013_ext_v1601.xlsx]AI0503_1_Y","AI0503_1")</f>
        <v>AI0503_1</v>
      </c>
      <c r="B370" s="88" t="s">
        <v>1653</v>
      </c>
      <c r="C370" s="175">
        <v>1</v>
      </c>
      <c r="D370" s="150" t="s">
        <v>395</v>
      </c>
    </row>
    <row r="371" spans="1:4" x14ac:dyDescent="0.2">
      <c r="A371" s="296"/>
      <c r="B371" s="88"/>
      <c r="C371" s="174">
        <v>2</v>
      </c>
      <c r="D371" s="149" t="s">
        <v>396</v>
      </c>
    </row>
    <row r="372" spans="1:4" x14ac:dyDescent="0.2">
      <c r="A372" s="296"/>
      <c r="B372" s="88"/>
      <c r="C372" s="174">
        <v>-1</v>
      </c>
      <c r="D372" s="149" t="s">
        <v>394</v>
      </c>
    </row>
    <row r="373" spans="1:4" x14ac:dyDescent="0.2">
      <c r="A373" s="296"/>
      <c r="B373" s="88"/>
      <c r="C373" s="174">
        <v>-3</v>
      </c>
      <c r="D373" s="149" t="s">
        <v>397</v>
      </c>
    </row>
    <row r="374" spans="1:4" x14ac:dyDescent="0.2">
      <c r="A374" s="296"/>
      <c r="B374" s="88"/>
      <c r="C374" s="92"/>
      <c r="D374" s="89"/>
    </row>
    <row r="375" spans="1:4" x14ac:dyDescent="0.2">
      <c r="A375" s="296" t="str">
        <f>HYPERLINK("[Codebook_HIS_2013_ext_v1601.xlsx]AI0504_Y","AI0504")</f>
        <v>AI0504</v>
      </c>
      <c r="B375" s="88" t="s">
        <v>1654</v>
      </c>
      <c r="C375" s="175">
        <v>1</v>
      </c>
      <c r="D375" s="150" t="s">
        <v>395</v>
      </c>
    </row>
    <row r="376" spans="1:4" x14ac:dyDescent="0.2">
      <c r="A376" s="296"/>
      <c r="B376" s="88"/>
      <c r="C376" s="174">
        <v>2</v>
      </c>
      <c r="D376" s="149" t="s">
        <v>396</v>
      </c>
    </row>
    <row r="377" spans="1:4" x14ac:dyDescent="0.2">
      <c r="A377" s="296"/>
      <c r="B377" s="88"/>
      <c r="C377" s="174">
        <v>-1</v>
      </c>
      <c r="D377" s="149" t="s">
        <v>394</v>
      </c>
    </row>
    <row r="378" spans="1:4" x14ac:dyDescent="0.2">
      <c r="A378" s="296"/>
      <c r="B378" s="88"/>
      <c r="C378" s="174">
        <v>-3</v>
      </c>
      <c r="D378" s="149" t="s">
        <v>397</v>
      </c>
    </row>
    <row r="379" spans="1:4" x14ac:dyDescent="0.2">
      <c r="A379" s="296"/>
      <c r="B379" s="88"/>
      <c r="C379" s="92"/>
      <c r="D379" s="89"/>
    </row>
    <row r="380" spans="1:4" x14ac:dyDescent="0.2">
      <c r="A380" s="296" t="str">
        <f>HYPERLINK("[Codebook_HIS_2013_ext_v1601.xlsx]AI0504_1_Y","AI0504_1")</f>
        <v>AI0504_1</v>
      </c>
      <c r="B380" s="88" t="s">
        <v>1654</v>
      </c>
      <c r="C380" s="175">
        <v>1</v>
      </c>
      <c r="D380" s="150" t="s">
        <v>395</v>
      </c>
    </row>
    <row r="381" spans="1:4" x14ac:dyDescent="0.2">
      <c r="A381" s="296"/>
      <c r="B381" s="88"/>
      <c r="C381" s="174">
        <v>2</v>
      </c>
      <c r="D381" s="149" t="s">
        <v>396</v>
      </c>
    </row>
    <row r="382" spans="1:4" x14ac:dyDescent="0.2">
      <c r="A382" s="296"/>
      <c r="B382" s="88"/>
      <c r="C382" s="174">
        <v>-1</v>
      </c>
      <c r="D382" s="149" t="s">
        <v>394</v>
      </c>
    </row>
    <row r="383" spans="1:4" x14ac:dyDescent="0.2">
      <c r="A383" s="296"/>
      <c r="B383" s="88"/>
      <c r="C383" s="174">
        <v>-3</v>
      </c>
      <c r="D383" s="149" t="s">
        <v>397</v>
      </c>
    </row>
    <row r="384" spans="1:4" x14ac:dyDescent="0.2">
      <c r="A384" s="296"/>
      <c r="B384" s="88"/>
      <c r="C384" s="92"/>
      <c r="D384" s="89"/>
    </row>
    <row r="385" spans="1:4" x14ac:dyDescent="0.2">
      <c r="A385" s="296" t="str">
        <f>HYPERLINK("[Codebook_HIS_2013_ext_v1601.xlsx]AI0505_Y","AI0505")</f>
        <v>AI0505</v>
      </c>
      <c r="B385" s="88" t="s">
        <v>1655</v>
      </c>
      <c r="C385" s="175">
        <v>1</v>
      </c>
      <c r="D385" s="150" t="s">
        <v>395</v>
      </c>
    </row>
    <row r="386" spans="1:4" x14ac:dyDescent="0.2">
      <c r="A386" s="296"/>
      <c r="B386" s="88"/>
      <c r="C386" s="174">
        <v>2</v>
      </c>
      <c r="D386" s="149" t="s">
        <v>396</v>
      </c>
    </row>
    <row r="387" spans="1:4" x14ac:dyDescent="0.2">
      <c r="A387" s="296"/>
      <c r="B387" s="88"/>
      <c r="C387" s="174">
        <v>-1</v>
      </c>
      <c r="D387" s="149" t="s">
        <v>394</v>
      </c>
    </row>
    <row r="388" spans="1:4" x14ac:dyDescent="0.2">
      <c r="A388" s="296"/>
      <c r="B388" s="88"/>
      <c r="C388" s="174">
        <v>-3</v>
      </c>
      <c r="D388" s="149" t="s">
        <v>397</v>
      </c>
    </row>
    <row r="389" spans="1:4" x14ac:dyDescent="0.2">
      <c r="A389" s="296"/>
      <c r="B389" s="88"/>
      <c r="C389" s="92"/>
      <c r="D389" s="89"/>
    </row>
    <row r="390" spans="1:4" x14ac:dyDescent="0.2">
      <c r="A390" s="296" t="str">
        <f>HYPERLINK("[Codebook_HIS_2013_ext_v1601.xlsx]AI0505_1_Y","AI0505_1")</f>
        <v>AI0505_1</v>
      </c>
      <c r="B390" s="88" t="s">
        <v>1655</v>
      </c>
      <c r="C390" s="175">
        <v>1</v>
      </c>
      <c r="D390" s="150" t="s">
        <v>395</v>
      </c>
    </row>
    <row r="391" spans="1:4" x14ac:dyDescent="0.2">
      <c r="A391" s="296"/>
      <c r="B391" s="88"/>
      <c r="C391" s="174">
        <v>2</v>
      </c>
      <c r="D391" s="149" t="s">
        <v>396</v>
      </c>
    </row>
    <row r="392" spans="1:4" x14ac:dyDescent="0.2">
      <c r="A392" s="296"/>
      <c r="B392" s="88"/>
      <c r="C392" s="174">
        <v>-1</v>
      </c>
      <c r="D392" s="149" t="s">
        <v>394</v>
      </c>
    </row>
    <row r="393" spans="1:4" x14ac:dyDescent="0.2">
      <c r="A393" s="296"/>
      <c r="B393" s="88"/>
      <c r="C393" s="174">
        <v>-3</v>
      </c>
      <c r="D393" s="149" t="s">
        <v>397</v>
      </c>
    </row>
    <row r="394" spans="1:4" x14ac:dyDescent="0.2">
      <c r="A394" s="296"/>
      <c r="B394" s="88"/>
      <c r="C394" s="92"/>
      <c r="D394" s="89"/>
    </row>
    <row r="395" spans="1:4" x14ac:dyDescent="0.2">
      <c r="A395" s="296" t="str">
        <f>HYPERLINK("[Codebook_HIS_2013_ext_v1601.xlsx]AI0506_Y","AI0506")</f>
        <v>AI0506</v>
      </c>
      <c r="B395" s="88" t="s">
        <v>1656</v>
      </c>
      <c r="C395" s="175">
        <v>1</v>
      </c>
      <c r="D395" s="150" t="s">
        <v>395</v>
      </c>
    </row>
    <row r="396" spans="1:4" x14ac:dyDescent="0.2">
      <c r="A396" s="296"/>
      <c r="B396" s="88"/>
      <c r="C396" s="174">
        <v>2</v>
      </c>
      <c r="D396" s="149" t="s">
        <v>396</v>
      </c>
    </row>
    <row r="397" spans="1:4" x14ac:dyDescent="0.2">
      <c r="A397" s="296"/>
      <c r="B397" s="88"/>
      <c r="C397" s="174">
        <v>-1</v>
      </c>
      <c r="D397" s="149" t="s">
        <v>394</v>
      </c>
    </row>
    <row r="398" spans="1:4" x14ac:dyDescent="0.2">
      <c r="A398" s="296"/>
      <c r="B398" s="88"/>
      <c r="C398" s="174">
        <v>-3</v>
      </c>
      <c r="D398" s="149" t="s">
        <v>397</v>
      </c>
    </row>
    <row r="399" spans="1:4" x14ac:dyDescent="0.2">
      <c r="A399" s="296"/>
      <c r="B399" s="88"/>
      <c r="C399" s="92"/>
      <c r="D399" s="89"/>
    </row>
    <row r="400" spans="1:4" x14ac:dyDescent="0.2">
      <c r="A400" s="296" t="str">
        <f>HYPERLINK("[Codebook_HIS_2013_ext_v1601.xlsx]AI0506_1_Y","AI0606_1")</f>
        <v>AI0606_1</v>
      </c>
      <c r="B400" s="88" t="s">
        <v>1656</v>
      </c>
      <c r="C400" s="175">
        <v>1</v>
      </c>
      <c r="D400" s="150" t="s">
        <v>395</v>
      </c>
    </row>
    <row r="401" spans="1:4" x14ac:dyDescent="0.2">
      <c r="A401" s="296"/>
      <c r="B401" s="88"/>
      <c r="C401" s="174">
        <v>2</v>
      </c>
      <c r="D401" s="149" t="s">
        <v>396</v>
      </c>
    </row>
    <row r="402" spans="1:4" x14ac:dyDescent="0.2">
      <c r="A402" s="296"/>
      <c r="B402" s="88"/>
      <c r="C402" s="174">
        <v>-1</v>
      </c>
      <c r="D402" s="149" t="s">
        <v>394</v>
      </c>
    </row>
    <row r="403" spans="1:4" x14ac:dyDescent="0.2">
      <c r="A403" s="296"/>
      <c r="B403" s="88"/>
      <c r="C403" s="174">
        <v>-3</v>
      </c>
      <c r="D403" s="149" t="s">
        <v>397</v>
      </c>
    </row>
    <row r="404" spans="1:4" x14ac:dyDescent="0.2">
      <c r="A404" s="296"/>
      <c r="B404" s="88"/>
      <c r="C404" s="92"/>
      <c r="D404" s="89"/>
    </row>
    <row r="405" spans="1:4" x14ac:dyDescent="0.2">
      <c r="A405" s="296" t="str">
        <f>HYPERLINK("[Codebook_HIS_2013_ext_v1601.xlsx]AI0507_Y","AI0507")</f>
        <v>AI0507</v>
      </c>
      <c r="B405" s="88" t="s">
        <v>1657</v>
      </c>
      <c r="C405" s="175">
        <v>1</v>
      </c>
      <c r="D405" s="150" t="s">
        <v>395</v>
      </c>
    </row>
    <row r="406" spans="1:4" x14ac:dyDescent="0.2">
      <c r="A406" s="296"/>
      <c r="B406" s="88"/>
      <c r="C406" s="174">
        <v>2</v>
      </c>
      <c r="D406" s="149" t="s">
        <v>396</v>
      </c>
    </row>
    <row r="407" spans="1:4" x14ac:dyDescent="0.2">
      <c r="A407" s="296"/>
      <c r="B407" s="88"/>
      <c r="C407" s="174">
        <v>-1</v>
      </c>
      <c r="D407" s="149" t="s">
        <v>394</v>
      </c>
    </row>
    <row r="408" spans="1:4" x14ac:dyDescent="0.2">
      <c r="A408" s="296"/>
      <c r="B408" s="88"/>
      <c r="C408" s="174">
        <v>-3</v>
      </c>
      <c r="D408" s="149" t="s">
        <v>397</v>
      </c>
    </row>
    <row r="409" spans="1:4" x14ac:dyDescent="0.2">
      <c r="A409" s="296"/>
      <c r="B409" s="88"/>
      <c r="C409" s="92"/>
      <c r="D409" s="89"/>
    </row>
    <row r="410" spans="1:4" x14ac:dyDescent="0.2">
      <c r="A410" s="296" t="str">
        <f>HYPERLINK("[Codebook_HIS_2013_ext_v1601.xlsx]AI0507_1_Y","AI0507_1")</f>
        <v>AI0507_1</v>
      </c>
      <c r="B410" s="88" t="s">
        <v>1657</v>
      </c>
      <c r="C410" s="175">
        <v>1</v>
      </c>
      <c r="D410" s="150" t="s">
        <v>395</v>
      </c>
    </row>
    <row r="411" spans="1:4" x14ac:dyDescent="0.2">
      <c r="A411" s="296"/>
      <c r="B411" s="88"/>
      <c r="C411" s="174">
        <v>2</v>
      </c>
      <c r="D411" s="149" t="s">
        <v>396</v>
      </c>
    </row>
    <row r="412" spans="1:4" x14ac:dyDescent="0.2">
      <c r="A412" s="296"/>
      <c r="B412" s="88"/>
      <c r="C412" s="174">
        <v>-1</v>
      </c>
      <c r="D412" s="149" t="s">
        <v>394</v>
      </c>
    </row>
    <row r="413" spans="1:4" x14ac:dyDescent="0.2">
      <c r="A413" s="296"/>
      <c r="B413" s="88"/>
      <c r="C413" s="174">
        <v>-3</v>
      </c>
      <c r="D413" s="149" t="s">
        <v>397</v>
      </c>
    </row>
    <row r="414" spans="1:4" x14ac:dyDescent="0.2">
      <c r="A414" s="296"/>
      <c r="B414" s="88"/>
      <c r="C414" s="92"/>
      <c r="D414" s="89"/>
    </row>
    <row r="415" spans="1:4" x14ac:dyDescent="0.2">
      <c r="A415" s="296" t="str">
        <f>HYPERLINK("[Codebook_HIS_2013_ext_v1601.xlsx]AI0508_Y","AI0508")</f>
        <v>AI0508</v>
      </c>
      <c r="B415" s="88" t="s">
        <v>1658</v>
      </c>
      <c r="C415" s="175">
        <v>1</v>
      </c>
      <c r="D415" s="150" t="s">
        <v>395</v>
      </c>
    </row>
    <row r="416" spans="1:4" x14ac:dyDescent="0.2">
      <c r="A416" s="296"/>
      <c r="B416" s="88"/>
      <c r="C416" s="174">
        <v>2</v>
      </c>
      <c r="D416" s="149" t="s">
        <v>396</v>
      </c>
    </row>
    <row r="417" spans="1:4" x14ac:dyDescent="0.2">
      <c r="A417" s="296"/>
      <c r="B417" s="88"/>
      <c r="C417" s="174">
        <v>-1</v>
      </c>
      <c r="D417" s="149" t="s">
        <v>394</v>
      </c>
    </row>
    <row r="418" spans="1:4" x14ac:dyDescent="0.2">
      <c r="A418" s="296"/>
      <c r="B418" s="88"/>
      <c r="C418" s="174">
        <v>-3</v>
      </c>
      <c r="D418" s="149" t="s">
        <v>397</v>
      </c>
    </row>
    <row r="419" spans="1:4" x14ac:dyDescent="0.2">
      <c r="A419" s="296"/>
      <c r="B419" s="88"/>
      <c r="C419" s="92"/>
      <c r="D419" s="89"/>
    </row>
    <row r="420" spans="1:4" x14ac:dyDescent="0.2">
      <c r="A420" s="296" t="str">
        <f>HYPERLINK("[Codebook_HIS_2013_ext_v1601.xlsx]AI0508_1_Y","AI0508_1")</f>
        <v>AI0508_1</v>
      </c>
      <c r="B420" s="88" t="s">
        <v>1658</v>
      </c>
      <c r="C420" s="175">
        <v>1</v>
      </c>
      <c r="D420" s="150" t="s">
        <v>395</v>
      </c>
    </row>
    <row r="421" spans="1:4" x14ac:dyDescent="0.2">
      <c r="A421" s="296"/>
      <c r="B421" s="88"/>
      <c r="C421" s="174">
        <v>2</v>
      </c>
      <c r="D421" s="149" t="s">
        <v>396</v>
      </c>
    </row>
    <row r="422" spans="1:4" x14ac:dyDescent="0.2">
      <c r="A422" s="296"/>
      <c r="B422" s="88"/>
      <c r="C422" s="174">
        <v>-1</v>
      </c>
      <c r="D422" s="149" t="s">
        <v>394</v>
      </c>
    </row>
    <row r="423" spans="1:4" x14ac:dyDescent="0.2">
      <c r="A423" s="296"/>
      <c r="B423" s="88"/>
      <c r="C423" s="174">
        <v>-3</v>
      </c>
      <c r="D423" s="149" t="s">
        <v>397</v>
      </c>
    </row>
    <row r="424" spans="1:4" x14ac:dyDescent="0.2">
      <c r="A424" s="296"/>
      <c r="B424" s="88"/>
      <c r="C424" s="92"/>
      <c r="D424" s="89"/>
    </row>
    <row r="425" spans="1:4" x14ac:dyDescent="0.2">
      <c r="A425" s="296" t="str">
        <f>HYPERLINK("[Codebook_HIS_2013_ext_v1601.xlsx]AI0509_Y","AI0509")</f>
        <v>AI0509</v>
      </c>
      <c r="B425" s="88" t="s">
        <v>1659</v>
      </c>
      <c r="C425" s="175">
        <v>1</v>
      </c>
      <c r="D425" s="150" t="s">
        <v>395</v>
      </c>
    </row>
    <row r="426" spans="1:4" x14ac:dyDescent="0.2">
      <c r="A426" s="296"/>
      <c r="B426" s="88"/>
      <c r="C426" s="174">
        <v>2</v>
      </c>
      <c r="D426" s="149" t="s">
        <v>396</v>
      </c>
    </row>
    <row r="427" spans="1:4" x14ac:dyDescent="0.2">
      <c r="A427" s="296"/>
      <c r="B427" s="88"/>
      <c r="C427" s="174">
        <v>-1</v>
      </c>
      <c r="D427" s="149" t="s">
        <v>394</v>
      </c>
    </row>
    <row r="428" spans="1:4" x14ac:dyDescent="0.2">
      <c r="A428" s="296"/>
      <c r="B428" s="88"/>
      <c r="C428" s="174">
        <v>-3</v>
      </c>
      <c r="D428" s="149" t="s">
        <v>397</v>
      </c>
    </row>
    <row r="429" spans="1:4" x14ac:dyDescent="0.2">
      <c r="A429" s="296"/>
      <c r="B429" s="88"/>
      <c r="C429" s="92"/>
      <c r="D429" s="89"/>
    </row>
    <row r="430" spans="1:4" x14ac:dyDescent="0.2">
      <c r="A430" s="296" t="str">
        <f>HYPERLINK("[Codebook_HIS_2013_ext_v1601.xlsx]AI0509_1_Y","AI0509_1")</f>
        <v>AI0509_1</v>
      </c>
      <c r="B430" s="88" t="s">
        <v>1659</v>
      </c>
      <c r="C430" s="175">
        <v>1</v>
      </c>
      <c r="D430" s="150" t="s">
        <v>395</v>
      </c>
    </row>
    <row r="431" spans="1:4" x14ac:dyDescent="0.2">
      <c r="A431" s="296"/>
      <c r="B431" s="88"/>
      <c r="C431" s="174">
        <v>2</v>
      </c>
      <c r="D431" s="149" t="s">
        <v>396</v>
      </c>
    </row>
    <row r="432" spans="1:4" x14ac:dyDescent="0.2">
      <c r="A432" s="296"/>
      <c r="B432" s="88"/>
      <c r="C432" s="174">
        <v>-1</v>
      </c>
      <c r="D432" s="149" t="s">
        <v>394</v>
      </c>
    </row>
    <row r="433" spans="1:4" x14ac:dyDescent="0.2">
      <c r="A433" s="296"/>
      <c r="B433" s="88"/>
      <c r="C433" s="174">
        <v>-3</v>
      </c>
      <c r="D433" s="149" t="s">
        <v>397</v>
      </c>
    </row>
    <row r="434" spans="1:4" x14ac:dyDescent="0.2">
      <c r="A434" s="296"/>
      <c r="B434" s="88"/>
      <c r="C434" s="92"/>
      <c r="D434" s="89"/>
    </row>
    <row r="435" spans="1:4" x14ac:dyDescent="0.2">
      <c r="A435" s="296" t="str">
        <f>HYPERLINK("[Codebook_HIS_2013_ext_v1601.xlsx]AI0601_Y","AI0601")</f>
        <v>AI0601</v>
      </c>
      <c r="B435" s="88" t="s">
        <v>1660</v>
      </c>
      <c r="C435" s="175">
        <v>1</v>
      </c>
      <c r="D435" s="150" t="s">
        <v>395</v>
      </c>
    </row>
    <row r="436" spans="1:4" x14ac:dyDescent="0.2">
      <c r="A436" s="296"/>
      <c r="B436" s="88"/>
      <c r="C436" s="174">
        <v>2</v>
      </c>
      <c r="D436" s="149" t="s">
        <v>396</v>
      </c>
    </row>
    <row r="437" spans="1:4" x14ac:dyDescent="0.2">
      <c r="A437" s="296"/>
      <c r="B437" s="88"/>
      <c r="C437" s="174">
        <v>-1</v>
      </c>
      <c r="D437" s="149" t="s">
        <v>394</v>
      </c>
    </row>
    <row r="438" spans="1:4" x14ac:dyDescent="0.2">
      <c r="A438" s="296"/>
      <c r="B438" s="88"/>
      <c r="C438" s="174">
        <v>-3</v>
      </c>
      <c r="D438" s="149" t="s">
        <v>397</v>
      </c>
    </row>
    <row r="439" spans="1:4" x14ac:dyDescent="0.2">
      <c r="A439" s="296"/>
      <c r="B439" s="88"/>
      <c r="C439" s="92"/>
      <c r="D439" s="89"/>
    </row>
    <row r="440" spans="1:4" x14ac:dyDescent="0.2">
      <c r="A440" s="296" t="str">
        <f>HYPERLINK("[Codebook_HIS_2013_ext_v1601.xlsx]AI0601_1_Y","AI0601_1")</f>
        <v>AI0601_1</v>
      </c>
      <c r="B440" s="88" t="s">
        <v>1660</v>
      </c>
      <c r="C440" s="175">
        <v>1</v>
      </c>
      <c r="D440" s="150" t="s">
        <v>395</v>
      </c>
    </row>
    <row r="441" spans="1:4" x14ac:dyDescent="0.2">
      <c r="A441" s="296"/>
      <c r="B441" s="88"/>
      <c r="C441" s="174">
        <v>2</v>
      </c>
      <c r="D441" s="149" t="s">
        <v>396</v>
      </c>
    </row>
    <row r="442" spans="1:4" x14ac:dyDescent="0.2">
      <c r="A442" s="296"/>
      <c r="B442" s="88"/>
      <c r="C442" s="174">
        <v>-1</v>
      </c>
      <c r="D442" s="149" t="s">
        <v>394</v>
      </c>
    </row>
    <row r="443" spans="1:4" x14ac:dyDescent="0.2">
      <c r="A443" s="296"/>
      <c r="B443" s="88"/>
      <c r="C443" s="174">
        <v>-3</v>
      </c>
      <c r="D443" s="149" t="s">
        <v>397</v>
      </c>
    </row>
    <row r="444" spans="1:4" x14ac:dyDescent="0.2">
      <c r="A444" s="296"/>
      <c r="B444" s="88"/>
      <c r="C444" s="92"/>
      <c r="D444" s="89"/>
    </row>
    <row r="445" spans="1:4" x14ac:dyDescent="0.2">
      <c r="A445" s="296" t="str">
        <f>HYPERLINK("[Codebook_HIS_2013_ext_v1601.xlsx]AI0602_Y","AI0602")</f>
        <v>AI0602</v>
      </c>
      <c r="B445" s="88" t="s">
        <v>1661</v>
      </c>
      <c r="C445" s="175">
        <v>1</v>
      </c>
      <c r="D445" s="150" t="s">
        <v>395</v>
      </c>
    </row>
    <row r="446" spans="1:4" x14ac:dyDescent="0.2">
      <c r="A446" s="296"/>
      <c r="B446" s="88"/>
      <c r="C446" s="174">
        <v>2</v>
      </c>
      <c r="D446" s="149" t="s">
        <v>396</v>
      </c>
    </row>
    <row r="447" spans="1:4" x14ac:dyDescent="0.2">
      <c r="A447" s="296"/>
      <c r="B447" s="88"/>
      <c r="C447" s="174">
        <v>-1</v>
      </c>
      <c r="D447" s="149" t="s">
        <v>394</v>
      </c>
    </row>
    <row r="448" spans="1:4" x14ac:dyDescent="0.2">
      <c r="A448" s="296"/>
      <c r="B448" s="88"/>
      <c r="C448" s="174">
        <v>-3</v>
      </c>
      <c r="D448" s="149" t="s">
        <v>397</v>
      </c>
    </row>
    <row r="449" spans="1:4" x14ac:dyDescent="0.2">
      <c r="A449" s="296"/>
      <c r="B449" s="88"/>
      <c r="C449" s="92"/>
      <c r="D449" s="89"/>
    </row>
    <row r="450" spans="1:4" x14ac:dyDescent="0.2">
      <c r="A450" s="296" t="str">
        <f>HYPERLINK("[Codebook_HIS_2013_ext_v1601.xlsx]AI0602_1_Y","AI0602_1")</f>
        <v>AI0602_1</v>
      </c>
      <c r="B450" s="88" t="s">
        <v>1661</v>
      </c>
      <c r="C450" s="175">
        <v>1</v>
      </c>
      <c r="D450" s="150" t="s">
        <v>395</v>
      </c>
    </row>
    <row r="451" spans="1:4" x14ac:dyDescent="0.2">
      <c r="A451" s="296"/>
      <c r="B451" s="88"/>
      <c r="C451" s="174">
        <v>2</v>
      </c>
      <c r="D451" s="149" t="s">
        <v>396</v>
      </c>
    </row>
    <row r="452" spans="1:4" x14ac:dyDescent="0.2">
      <c r="A452" s="296"/>
      <c r="B452" s="88"/>
      <c r="C452" s="174">
        <v>-1</v>
      </c>
      <c r="D452" s="149" t="s">
        <v>394</v>
      </c>
    </row>
    <row r="453" spans="1:4" x14ac:dyDescent="0.2">
      <c r="A453" s="296"/>
      <c r="B453" s="88"/>
      <c r="C453" s="174">
        <v>-3</v>
      </c>
      <c r="D453" s="149" t="s">
        <v>397</v>
      </c>
    </row>
    <row r="454" spans="1:4" x14ac:dyDescent="0.2">
      <c r="A454" s="296"/>
      <c r="B454" s="88"/>
      <c r="C454" s="92"/>
      <c r="D454" s="89"/>
    </row>
    <row r="455" spans="1:4" x14ac:dyDescent="0.2">
      <c r="A455" s="296" t="str">
        <f>HYPERLINK("[Codebook_HIS_2013_ext_v1601.xlsx]AI0603_Y","AI0603")</f>
        <v>AI0603</v>
      </c>
      <c r="B455" s="88" t="s">
        <v>1662</v>
      </c>
      <c r="C455" s="175">
        <v>1</v>
      </c>
      <c r="D455" s="150" t="s">
        <v>395</v>
      </c>
    </row>
    <row r="456" spans="1:4" x14ac:dyDescent="0.2">
      <c r="A456" s="296"/>
      <c r="B456" s="88"/>
      <c r="C456" s="174">
        <v>2</v>
      </c>
      <c r="D456" s="149" t="s">
        <v>396</v>
      </c>
    </row>
    <row r="457" spans="1:4" x14ac:dyDescent="0.2">
      <c r="A457" s="296"/>
      <c r="B457" s="88"/>
      <c r="C457" s="174">
        <v>-1</v>
      </c>
      <c r="D457" s="149" t="s">
        <v>394</v>
      </c>
    </row>
    <row r="458" spans="1:4" x14ac:dyDescent="0.2">
      <c r="A458" s="296"/>
      <c r="B458" s="88"/>
      <c r="C458" s="174">
        <v>-3</v>
      </c>
      <c r="D458" s="149" t="s">
        <v>397</v>
      </c>
    </row>
    <row r="459" spans="1:4" x14ac:dyDescent="0.2">
      <c r="A459" s="296"/>
      <c r="B459" s="88"/>
      <c r="C459" s="92"/>
      <c r="D459" s="89"/>
    </row>
    <row r="460" spans="1:4" x14ac:dyDescent="0.2">
      <c r="A460" s="296" t="str">
        <f>HYPERLINK("[Codebook_HIS_2013_ext_v1601.xlsx]AI0603_1_Y","AI0603_1")</f>
        <v>AI0603_1</v>
      </c>
      <c r="B460" s="88" t="s">
        <v>1662</v>
      </c>
      <c r="C460" s="175">
        <v>1</v>
      </c>
      <c r="D460" s="150" t="s">
        <v>395</v>
      </c>
    </row>
    <row r="461" spans="1:4" x14ac:dyDescent="0.2">
      <c r="A461" s="296"/>
      <c r="B461" s="88"/>
      <c r="C461" s="174">
        <v>2</v>
      </c>
      <c r="D461" s="149" t="s">
        <v>396</v>
      </c>
    </row>
    <row r="462" spans="1:4" x14ac:dyDescent="0.2">
      <c r="A462" s="296"/>
      <c r="B462" s="88"/>
      <c r="C462" s="174">
        <v>-1</v>
      </c>
      <c r="D462" s="149" t="s">
        <v>394</v>
      </c>
    </row>
    <row r="463" spans="1:4" x14ac:dyDescent="0.2">
      <c r="A463" s="296"/>
      <c r="B463" s="88"/>
      <c r="C463" s="174">
        <v>-3</v>
      </c>
      <c r="D463" s="149" t="s">
        <v>397</v>
      </c>
    </row>
    <row r="464" spans="1:4" x14ac:dyDescent="0.2">
      <c r="A464" s="296"/>
      <c r="B464" s="88"/>
      <c r="C464" s="92"/>
      <c r="D464" s="89"/>
    </row>
    <row r="465" spans="1:4" x14ac:dyDescent="0.2">
      <c r="A465" s="296" t="str">
        <f>HYPERLINK("[Codebook_HIS_2013_ext_v1601.xlsx]AI0604_Y","AI0604")</f>
        <v>AI0604</v>
      </c>
      <c r="B465" s="88" t="s">
        <v>1663</v>
      </c>
      <c r="C465" s="175">
        <v>1</v>
      </c>
      <c r="D465" s="150" t="s">
        <v>395</v>
      </c>
    </row>
    <row r="466" spans="1:4" x14ac:dyDescent="0.2">
      <c r="A466" s="296"/>
      <c r="B466" s="88"/>
      <c r="C466" s="174">
        <v>2</v>
      </c>
      <c r="D466" s="149" t="s">
        <v>396</v>
      </c>
    </row>
    <row r="467" spans="1:4" x14ac:dyDescent="0.2">
      <c r="A467" s="296"/>
      <c r="B467" s="88"/>
      <c r="C467" s="174">
        <v>-1</v>
      </c>
      <c r="D467" s="149" t="s">
        <v>394</v>
      </c>
    </row>
    <row r="468" spans="1:4" x14ac:dyDescent="0.2">
      <c r="A468" s="296"/>
      <c r="B468" s="88"/>
      <c r="C468" s="174">
        <v>-3</v>
      </c>
      <c r="D468" s="149" t="s">
        <v>397</v>
      </c>
    </row>
    <row r="469" spans="1:4" x14ac:dyDescent="0.2">
      <c r="A469" s="296"/>
      <c r="B469" s="88"/>
      <c r="C469" s="92"/>
      <c r="D469" s="89"/>
    </row>
    <row r="470" spans="1:4" x14ac:dyDescent="0.2">
      <c r="A470" s="296" t="str">
        <f>HYPERLINK("[Codebook_HIS_2013_ext_v1601.xlsx]AI0604_1_Y","AI0604_1")</f>
        <v>AI0604_1</v>
      </c>
      <c r="B470" s="88" t="s">
        <v>1663</v>
      </c>
      <c r="C470" s="175">
        <v>1</v>
      </c>
      <c r="D470" s="150" t="s">
        <v>395</v>
      </c>
    </row>
    <row r="471" spans="1:4" x14ac:dyDescent="0.2">
      <c r="A471" s="296"/>
      <c r="B471" s="88"/>
      <c r="C471" s="174">
        <v>2</v>
      </c>
      <c r="D471" s="149" t="s">
        <v>396</v>
      </c>
    </row>
    <row r="472" spans="1:4" x14ac:dyDescent="0.2">
      <c r="A472" s="296"/>
      <c r="B472" s="88"/>
      <c r="C472" s="174">
        <v>-1</v>
      </c>
      <c r="D472" s="149" t="s">
        <v>394</v>
      </c>
    </row>
    <row r="473" spans="1:4" x14ac:dyDescent="0.2">
      <c r="A473" s="296"/>
      <c r="B473" s="88"/>
      <c r="C473" s="174">
        <v>-3</v>
      </c>
      <c r="D473" s="149" t="s">
        <v>397</v>
      </c>
    </row>
    <row r="474" spans="1:4" x14ac:dyDescent="0.2">
      <c r="A474" s="296"/>
      <c r="B474" s="88"/>
      <c r="C474" s="92"/>
      <c r="D474" s="89"/>
    </row>
    <row r="475" spans="1:4" x14ac:dyDescent="0.2">
      <c r="A475" s="296" t="str">
        <f>HYPERLINK("[Codebook_HIS_2013_ext_v1601.xlsx]AI0605_Y","AI0605")</f>
        <v>AI0605</v>
      </c>
      <c r="B475" s="88" t="s">
        <v>1664</v>
      </c>
      <c r="C475" s="175">
        <v>1</v>
      </c>
      <c r="D475" s="150" t="s">
        <v>395</v>
      </c>
    </row>
    <row r="476" spans="1:4" x14ac:dyDescent="0.2">
      <c r="A476" s="296"/>
      <c r="B476" s="88"/>
      <c r="C476" s="174">
        <v>2</v>
      </c>
      <c r="D476" s="149" t="s">
        <v>396</v>
      </c>
    </row>
    <row r="477" spans="1:4" x14ac:dyDescent="0.2">
      <c r="A477" s="296"/>
      <c r="B477" s="88"/>
      <c r="C477" s="174">
        <v>-1</v>
      </c>
      <c r="D477" s="149" t="s">
        <v>394</v>
      </c>
    </row>
    <row r="478" spans="1:4" x14ac:dyDescent="0.2">
      <c r="A478" s="296"/>
      <c r="B478" s="88"/>
      <c r="C478" s="174">
        <v>-3</v>
      </c>
      <c r="D478" s="149" t="s">
        <v>397</v>
      </c>
    </row>
    <row r="479" spans="1:4" x14ac:dyDescent="0.2">
      <c r="A479" s="296"/>
      <c r="B479" s="88"/>
      <c r="C479" s="92"/>
      <c r="D479" s="89"/>
    </row>
    <row r="480" spans="1:4" x14ac:dyDescent="0.2">
      <c r="A480" s="296" t="str">
        <f>HYPERLINK("[Codebook_HIS_2013_ext_v1601.xlsx]AI0605_1_Y","AI0605_1")</f>
        <v>AI0605_1</v>
      </c>
      <c r="B480" s="88" t="s">
        <v>1664</v>
      </c>
      <c r="C480" s="175">
        <v>1</v>
      </c>
      <c r="D480" s="150" t="s">
        <v>395</v>
      </c>
    </row>
    <row r="481" spans="1:4" x14ac:dyDescent="0.2">
      <c r="A481" s="296"/>
      <c r="B481" s="88"/>
      <c r="C481" s="174">
        <v>2</v>
      </c>
      <c r="D481" s="149" t="s">
        <v>396</v>
      </c>
    </row>
    <row r="482" spans="1:4" x14ac:dyDescent="0.2">
      <c r="A482" s="296"/>
      <c r="B482" s="88"/>
      <c r="C482" s="174">
        <v>-1</v>
      </c>
      <c r="D482" s="149" t="s">
        <v>394</v>
      </c>
    </row>
    <row r="483" spans="1:4" x14ac:dyDescent="0.2">
      <c r="A483" s="296"/>
      <c r="B483" s="88"/>
      <c r="C483" s="174">
        <v>-3</v>
      </c>
      <c r="D483" s="149" t="s">
        <v>397</v>
      </c>
    </row>
    <row r="484" spans="1:4" x14ac:dyDescent="0.2">
      <c r="A484" s="296"/>
      <c r="B484" s="88"/>
      <c r="C484" s="92"/>
      <c r="D484" s="89"/>
    </row>
    <row r="485" spans="1:4" x14ac:dyDescent="0.2">
      <c r="A485" s="296" t="str">
        <f>HYPERLINK("[Codebook_HIS_2013_ext_v1601.xlsx]AI0606_Y","AI0606")</f>
        <v>AI0606</v>
      </c>
      <c r="B485" s="88" t="s">
        <v>1665</v>
      </c>
      <c r="C485" s="175">
        <v>1</v>
      </c>
      <c r="D485" s="150" t="s">
        <v>395</v>
      </c>
    </row>
    <row r="486" spans="1:4" x14ac:dyDescent="0.2">
      <c r="A486" s="296"/>
      <c r="B486" s="88"/>
      <c r="C486" s="174">
        <v>2</v>
      </c>
      <c r="D486" s="149" t="s">
        <v>396</v>
      </c>
    </row>
    <row r="487" spans="1:4" x14ac:dyDescent="0.2">
      <c r="A487" s="296"/>
      <c r="B487" s="88"/>
      <c r="C487" s="174">
        <v>-1</v>
      </c>
      <c r="D487" s="149" t="s">
        <v>394</v>
      </c>
    </row>
    <row r="488" spans="1:4" x14ac:dyDescent="0.2">
      <c r="A488" s="296"/>
      <c r="B488" s="88"/>
      <c r="C488" s="174">
        <v>-3</v>
      </c>
      <c r="D488" s="149" t="s">
        <v>397</v>
      </c>
    </row>
    <row r="489" spans="1:4" x14ac:dyDescent="0.2">
      <c r="A489" s="296"/>
      <c r="B489" s="88"/>
      <c r="C489" s="92"/>
      <c r="D489" s="89"/>
    </row>
    <row r="490" spans="1:4" x14ac:dyDescent="0.2">
      <c r="A490" s="296" t="str">
        <f>HYPERLINK("[Codebook_HIS_2013_ext_v1601.xlsx]AI0606_1_Y","AI0606_1")</f>
        <v>AI0606_1</v>
      </c>
      <c r="B490" s="88" t="s">
        <v>1665</v>
      </c>
      <c r="C490" s="175">
        <v>1</v>
      </c>
      <c r="D490" s="150" t="s">
        <v>395</v>
      </c>
    </row>
    <row r="491" spans="1:4" x14ac:dyDescent="0.2">
      <c r="A491" s="296"/>
      <c r="B491" s="88"/>
      <c r="C491" s="174">
        <v>2</v>
      </c>
      <c r="D491" s="149" t="s">
        <v>396</v>
      </c>
    </row>
    <row r="492" spans="1:4" x14ac:dyDescent="0.2">
      <c r="A492" s="296"/>
      <c r="B492" s="88"/>
      <c r="C492" s="174">
        <v>-1</v>
      </c>
      <c r="D492" s="149" t="s">
        <v>394</v>
      </c>
    </row>
    <row r="493" spans="1:4" x14ac:dyDescent="0.2">
      <c r="A493" s="296"/>
      <c r="B493" s="88"/>
      <c r="C493" s="174">
        <v>-3</v>
      </c>
      <c r="D493" s="149" t="s">
        <v>397</v>
      </c>
    </row>
    <row r="494" spans="1:4" x14ac:dyDescent="0.2">
      <c r="A494" s="296"/>
      <c r="B494" s="88"/>
      <c r="C494" s="92"/>
      <c r="D494" s="89"/>
    </row>
    <row r="495" spans="1:4" x14ac:dyDescent="0.2">
      <c r="A495" s="296" t="str">
        <f>HYPERLINK("[Codebook_HIS_2013_ext_v1601.xlsx]AI0607_Y","AI0607")</f>
        <v>AI0607</v>
      </c>
      <c r="B495" s="88" t="s">
        <v>1666</v>
      </c>
      <c r="C495" s="175">
        <v>1</v>
      </c>
      <c r="D495" s="150" t="s">
        <v>395</v>
      </c>
    </row>
    <row r="496" spans="1:4" x14ac:dyDescent="0.2">
      <c r="A496" s="296"/>
      <c r="B496" s="88"/>
      <c r="C496" s="174">
        <v>2</v>
      </c>
      <c r="D496" s="149" t="s">
        <v>396</v>
      </c>
    </row>
    <row r="497" spans="1:4" x14ac:dyDescent="0.2">
      <c r="A497" s="296"/>
      <c r="B497" s="88"/>
      <c r="C497" s="174">
        <v>-1</v>
      </c>
      <c r="D497" s="149" t="s">
        <v>394</v>
      </c>
    </row>
    <row r="498" spans="1:4" x14ac:dyDescent="0.2">
      <c r="A498" s="296"/>
      <c r="B498" s="88"/>
      <c r="C498" s="174">
        <v>-3</v>
      </c>
      <c r="D498" s="149" t="s">
        <v>397</v>
      </c>
    </row>
    <row r="499" spans="1:4" x14ac:dyDescent="0.2">
      <c r="A499" s="296"/>
      <c r="B499" s="88"/>
      <c r="C499" s="92"/>
      <c r="D499" s="89"/>
    </row>
    <row r="500" spans="1:4" x14ac:dyDescent="0.2">
      <c r="A500" s="296" t="str">
        <f>HYPERLINK("[Codebook_HIS_2013_ext_v1601.xlsx]AI0607_1_Y","AI0607_1")</f>
        <v>AI0607_1</v>
      </c>
      <c r="B500" s="88" t="s">
        <v>1666</v>
      </c>
      <c r="C500" s="175">
        <v>1</v>
      </c>
      <c r="D500" s="150" t="s">
        <v>395</v>
      </c>
    </row>
    <row r="501" spans="1:4" x14ac:dyDescent="0.2">
      <c r="A501" s="296"/>
      <c r="B501" s="75"/>
      <c r="C501" s="174">
        <v>2</v>
      </c>
      <c r="D501" s="149" t="s">
        <v>396</v>
      </c>
    </row>
    <row r="502" spans="1:4" x14ac:dyDescent="0.2">
      <c r="A502" s="296"/>
      <c r="B502" s="75"/>
      <c r="C502" s="174">
        <v>-1</v>
      </c>
      <c r="D502" s="149" t="s">
        <v>394</v>
      </c>
    </row>
    <row r="503" spans="1:4" x14ac:dyDescent="0.2">
      <c r="A503" s="296"/>
      <c r="B503" s="75"/>
      <c r="C503" s="174">
        <v>-3</v>
      </c>
      <c r="D503" s="149" t="s">
        <v>397</v>
      </c>
    </row>
    <row r="504" spans="1:4" x14ac:dyDescent="0.2">
      <c r="A504" s="296"/>
      <c r="B504" s="75"/>
      <c r="C504" s="94"/>
      <c r="D504" s="87"/>
    </row>
    <row r="505" spans="1:4" x14ac:dyDescent="0.2">
      <c r="A505" s="296" t="str">
        <f>HYPERLINK("[Codebook_HIS_2013_ext_v1601.xlsx]AL_1_Y","AL_1")</f>
        <v>AL_1</v>
      </c>
      <c r="B505" s="75" t="s">
        <v>2671</v>
      </c>
      <c r="C505" s="94">
        <v>1</v>
      </c>
      <c r="D505" s="87" t="s">
        <v>395</v>
      </c>
    </row>
    <row r="506" spans="1:4" x14ac:dyDescent="0.2">
      <c r="A506" s="296"/>
      <c r="B506" s="75"/>
      <c r="C506" s="94">
        <v>2</v>
      </c>
      <c r="D506" s="87" t="s">
        <v>396</v>
      </c>
    </row>
    <row r="507" spans="1:4" x14ac:dyDescent="0.2">
      <c r="A507" s="296"/>
      <c r="B507" s="75"/>
      <c r="C507" s="94">
        <v>-1</v>
      </c>
      <c r="D507" s="87" t="s">
        <v>394</v>
      </c>
    </row>
    <row r="508" spans="1:4" x14ac:dyDescent="0.2">
      <c r="A508" s="296"/>
      <c r="B508" s="75"/>
      <c r="C508" s="94">
        <v>-3</v>
      </c>
      <c r="D508" s="87" t="s">
        <v>397</v>
      </c>
    </row>
    <row r="509" spans="1:4" x14ac:dyDescent="0.2">
      <c r="A509" s="296"/>
      <c r="B509" s="75"/>
      <c r="C509" s="94"/>
      <c r="D509" s="87"/>
    </row>
    <row r="510" spans="1:4" x14ac:dyDescent="0.2">
      <c r="A510" s="296" t="s">
        <v>2660</v>
      </c>
      <c r="B510" s="75" t="s">
        <v>2673</v>
      </c>
      <c r="C510" s="94">
        <v>1</v>
      </c>
      <c r="D510" s="87" t="s">
        <v>395</v>
      </c>
    </row>
    <row r="511" spans="1:4" x14ac:dyDescent="0.2">
      <c r="A511" s="296"/>
      <c r="B511" s="75"/>
      <c r="C511" s="94">
        <v>2</v>
      </c>
      <c r="D511" s="87" t="s">
        <v>396</v>
      </c>
    </row>
    <row r="512" spans="1:4" x14ac:dyDescent="0.2">
      <c r="A512" s="296"/>
      <c r="B512" s="75"/>
      <c r="C512" s="94">
        <v>-1</v>
      </c>
      <c r="D512" s="87" t="s">
        <v>394</v>
      </c>
    </row>
    <row r="513" spans="1:4" x14ac:dyDescent="0.2">
      <c r="A513" s="301"/>
      <c r="B513" s="88"/>
      <c r="C513" s="94">
        <v>-3</v>
      </c>
      <c r="D513" s="87" t="s">
        <v>397</v>
      </c>
    </row>
    <row r="514" spans="1:4" x14ac:dyDescent="0.2">
      <c r="A514" s="301"/>
      <c r="B514" s="88"/>
      <c r="C514" s="94"/>
      <c r="D514" s="87"/>
    </row>
    <row r="515" spans="1:4" x14ac:dyDescent="0.2">
      <c r="A515" s="296" t="s">
        <v>2579</v>
      </c>
      <c r="B515" s="75" t="s">
        <v>2672</v>
      </c>
      <c r="C515" s="94">
        <v>1</v>
      </c>
      <c r="D515" s="87" t="s">
        <v>395</v>
      </c>
    </row>
    <row r="516" spans="1:4" x14ac:dyDescent="0.2">
      <c r="A516" s="296"/>
      <c r="B516" s="75"/>
      <c r="C516" s="94">
        <v>2</v>
      </c>
      <c r="D516" s="87" t="s">
        <v>396</v>
      </c>
    </row>
    <row r="517" spans="1:4" x14ac:dyDescent="0.2">
      <c r="A517" s="301"/>
      <c r="B517" s="88"/>
      <c r="C517" s="94">
        <v>-1</v>
      </c>
      <c r="D517" s="87" t="s">
        <v>394</v>
      </c>
    </row>
    <row r="518" spans="1:4" x14ac:dyDescent="0.2">
      <c r="A518" s="301"/>
      <c r="B518" s="88"/>
      <c r="C518" s="94">
        <v>-3</v>
      </c>
      <c r="D518" s="87" t="s">
        <v>397</v>
      </c>
    </row>
    <row r="519" spans="1:4" ht="15" customHeight="1" x14ac:dyDescent="0.2">
      <c r="A519" s="296"/>
      <c r="B519" s="75"/>
      <c r="C519" s="94"/>
      <c r="D519" s="87"/>
    </row>
    <row r="520" spans="1:4" x14ac:dyDescent="0.2">
      <c r="A520" s="296" t="str">
        <f>HYPERLINK("[Codebook_HIS_2013_ext_v1601.xlsx]AL_7_Y","AL_7")</f>
        <v>AL_7</v>
      </c>
      <c r="B520" s="75" t="s">
        <v>762</v>
      </c>
      <c r="C520" s="94" t="s">
        <v>120</v>
      </c>
      <c r="D520" s="87" t="s">
        <v>756</v>
      </c>
    </row>
    <row r="521" spans="1:4" x14ac:dyDescent="0.2">
      <c r="A521" s="296"/>
      <c r="B521" s="75"/>
      <c r="C521" s="94">
        <v>-1</v>
      </c>
      <c r="D521" s="87" t="s">
        <v>394</v>
      </c>
    </row>
    <row r="522" spans="1:4" x14ac:dyDescent="0.2">
      <c r="A522" s="296"/>
      <c r="B522" s="75"/>
      <c r="C522" s="94">
        <v>-3</v>
      </c>
      <c r="D522" s="87" t="s">
        <v>397</v>
      </c>
    </row>
    <row r="523" spans="1:4" x14ac:dyDescent="0.2">
      <c r="A523" s="296"/>
      <c r="B523" s="75"/>
      <c r="C523" s="94"/>
      <c r="D523" s="87"/>
    </row>
    <row r="524" spans="1:4" x14ac:dyDescent="0.2">
      <c r="A524" s="296" t="str">
        <f>HYPERLINK("[Codebook_HIS_2013_ext_v1601.xlsx]AL01_Y","AL01")</f>
        <v>AL01</v>
      </c>
      <c r="B524" s="75" t="s">
        <v>375</v>
      </c>
      <c r="C524" s="92">
        <v>1</v>
      </c>
      <c r="D524" s="89" t="s">
        <v>731</v>
      </c>
    </row>
    <row r="525" spans="1:4" x14ac:dyDescent="0.2">
      <c r="A525" s="296"/>
      <c r="B525" s="84"/>
      <c r="C525" s="92">
        <v>2</v>
      </c>
      <c r="D525" s="89" t="s">
        <v>732</v>
      </c>
    </row>
    <row r="526" spans="1:4" x14ac:dyDescent="0.2">
      <c r="A526" s="296"/>
      <c r="B526" s="84"/>
      <c r="C526" s="92">
        <v>3</v>
      </c>
      <c r="D526" s="89" t="s">
        <v>733</v>
      </c>
    </row>
    <row r="527" spans="1:4" x14ac:dyDescent="0.2">
      <c r="A527" s="296"/>
      <c r="B527" s="84"/>
      <c r="C527" s="92">
        <v>4</v>
      </c>
      <c r="D527" s="89" t="s">
        <v>734</v>
      </c>
    </row>
    <row r="528" spans="1:4" x14ac:dyDescent="0.2">
      <c r="A528" s="296"/>
      <c r="B528" s="84"/>
      <c r="C528" s="92">
        <v>5</v>
      </c>
      <c r="D528" s="89" t="s">
        <v>735</v>
      </c>
    </row>
    <row r="529" spans="1:4" x14ac:dyDescent="0.2">
      <c r="A529" s="296"/>
      <c r="B529" s="84"/>
      <c r="C529" s="92">
        <v>6</v>
      </c>
      <c r="D529" s="89" t="s">
        <v>736</v>
      </c>
    </row>
    <row r="530" spans="1:4" x14ac:dyDescent="0.2">
      <c r="A530" s="296"/>
      <c r="B530" s="84"/>
      <c r="C530" s="92">
        <v>7</v>
      </c>
      <c r="D530" s="89" t="s">
        <v>737</v>
      </c>
    </row>
    <row r="531" spans="1:4" x14ac:dyDescent="0.2">
      <c r="A531" s="296"/>
      <c r="B531" s="84"/>
      <c r="C531" s="92">
        <v>8</v>
      </c>
      <c r="D531" s="89" t="s">
        <v>738</v>
      </c>
    </row>
    <row r="532" spans="1:4" x14ac:dyDescent="0.2">
      <c r="A532" s="296"/>
      <c r="B532" s="84"/>
      <c r="C532" s="92">
        <v>9</v>
      </c>
      <c r="D532" s="89" t="s">
        <v>739</v>
      </c>
    </row>
    <row r="533" spans="1:4" x14ac:dyDescent="0.2">
      <c r="A533" s="296"/>
      <c r="B533" s="89"/>
      <c r="C533" s="92"/>
      <c r="D533" s="89"/>
    </row>
    <row r="534" spans="1:4" x14ac:dyDescent="0.2">
      <c r="A534" s="296" t="str">
        <f>HYPERLINK("[Codebook_HIS_2013_ext_v1601.xlsx]AL01_1_Y","AL01_1")</f>
        <v>AL01_1</v>
      </c>
      <c r="B534" s="75" t="s">
        <v>763</v>
      </c>
      <c r="C534" s="92">
        <v>1</v>
      </c>
      <c r="D534" s="89" t="s">
        <v>395</v>
      </c>
    </row>
    <row r="535" spans="1:4" x14ac:dyDescent="0.2">
      <c r="A535" s="296"/>
      <c r="B535" s="84"/>
      <c r="C535" s="92">
        <v>2</v>
      </c>
      <c r="D535" s="89" t="s">
        <v>396</v>
      </c>
    </row>
    <row r="536" spans="1:4" x14ac:dyDescent="0.2">
      <c r="A536" s="296"/>
      <c r="B536" s="84"/>
      <c r="C536" s="92">
        <v>-1</v>
      </c>
      <c r="D536" s="89" t="s">
        <v>394</v>
      </c>
    </row>
    <row r="537" spans="1:4" x14ac:dyDescent="0.2">
      <c r="A537" s="296"/>
      <c r="B537" s="84"/>
      <c r="C537" s="92">
        <v>-3</v>
      </c>
      <c r="D537" s="89" t="s">
        <v>397</v>
      </c>
    </row>
    <row r="538" spans="1:4" x14ac:dyDescent="0.2">
      <c r="A538" s="296"/>
      <c r="B538" s="84"/>
      <c r="C538" s="92"/>
      <c r="D538" s="89"/>
    </row>
    <row r="539" spans="1:4" x14ac:dyDescent="0.2">
      <c r="A539" s="296" t="str">
        <f>HYPERLINK("[Codebook_HIS_2013_ext_v1601.xlsx]AL01_2_Y","AL01_2")</f>
        <v>AL01_2</v>
      </c>
      <c r="B539" s="84" t="s">
        <v>764</v>
      </c>
      <c r="C539" s="92">
        <v>1</v>
      </c>
      <c r="D539" s="89" t="s">
        <v>765</v>
      </c>
    </row>
    <row r="540" spans="1:4" x14ac:dyDescent="0.2">
      <c r="A540" s="296"/>
      <c r="B540" s="84"/>
      <c r="C540" s="92">
        <v>2</v>
      </c>
      <c r="D540" s="89" t="s">
        <v>385</v>
      </c>
    </row>
    <row r="541" spans="1:4" x14ac:dyDescent="0.2">
      <c r="A541" s="296"/>
      <c r="B541" s="84"/>
      <c r="C541" s="92">
        <v>3</v>
      </c>
      <c r="D541" s="89" t="s">
        <v>384</v>
      </c>
    </row>
    <row r="542" spans="1:4" x14ac:dyDescent="0.2">
      <c r="A542" s="296"/>
      <c r="B542" s="84"/>
      <c r="C542" s="92">
        <v>4</v>
      </c>
      <c r="D542" s="89" t="s">
        <v>383</v>
      </c>
    </row>
    <row r="543" spans="1:4" x14ac:dyDescent="0.2">
      <c r="A543" s="296"/>
      <c r="B543" s="84"/>
      <c r="C543" s="92">
        <v>5</v>
      </c>
      <c r="D543" s="89" t="s">
        <v>697</v>
      </c>
    </row>
    <row r="544" spans="1:4" x14ac:dyDescent="0.2">
      <c r="A544" s="296"/>
      <c r="B544" s="84"/>
      <c r="C544" s="92">
        <v>-1</v>
      </c>
      <c r="D544" s="89" t="s">
        <v>394</v>
      </c>
    </row>
    <row r="545" spans="1:4" x14ac:dyDescent="0.2">
      <c r="A545" s="296"/>
      <c r="B545" s="84"/>
      <c r="C545" s="92">
        <v>-3</v>
      </c>
      <c r="D545" s="89" t="s">
        <v>397</v>
      </c>
    </row>
    <row r="546" spans="1:4" x14ac:dyDescent="0.2">
      <c r="A546" s="296"/>
      <c r="B546" s="84"/>
      <c r="C546" s="92"/>
      <c r="D546" s="89"/>
    </row>
    <row r="547" spans="1:4" x14ac:dyDescent="0.2">
      <c r="A547" s="296" t="str">
        <f>HYPERLINK("[Codebook_HIS_2013_ext_v1601.xlsx]AL01_3_Y","AL01_3")</f>
        <v>AL01_3</v>
      </c>
      <c r="B547" s="84" t="s">
        <v>2659</v>
      </c>
      <c r="C547" s="92">
        <v>1</v>
      </c>
      <c r="D547" s="89" t="s">
        <v>395</v>
      </c>
    </row>
    <row r="548" spans="1:4" x14ac:dyDescent="0.2">
      <c r="A548" s="296"/>
      <c r="B548" s="84"/>
      <c r="C548" s="92">
        <v>2</v>
      </c>
      <c r="D548" s="89" t="s">
        <v>396</v>
      </c>
    </row>
    <row r="549" spans="1:4" x14ac:dyDescent="0.2">
      <c r="A549" s="296"/>
      <c r="B549" s="84"/>
      <c r="C549" s="92">
        <v>-1</v>
      </c>
      <c r="D549" s="89" t="s">
        <v>394</v>
      </c>
    </row>
    <row r="550" spans="1:4" x14ac:dyDescent="0.2">
      <c r="A550" s="296"/>
      <c r="B550" s="84"/>
      <c r="C550" s="92">
        <v>-3</v>
      </c>
      <c r="D550" s="89" t="s">
        <v>397</v>
      </c>
    </row>
    <row r="551" spans="1:4" x14ac:dyDescent="0.2">
      <c r="A551" s="296"/>
      <c r="B551" s="84"/>
      <c r="C551" s="92"/>
      <c r="D551" s="89"/>
    </row>
    <row r="552" spans="1:4" x14ac:dyDescent="0.2">
      <c r="A552" s="296" t="str">
        <f>HYPERLINK("[Codebook_HIS_2013_ext_v1601.xlsx]AL01_4_Y","AL01_4")</f>
        <v>AL01_4</v>
      </c>
      <c r="B552" s="84" t="s">
        <v>767</v>
      </c>
      <c r="C552" s="92">
        <v>1</v>
      </c>
      <c r="D552" s="89" t="s">
        <v>395</v>
      </c>
    </row>
    <row r="553" spans="1:4" x14ac:dyDescent="0.2">
      <c r="A553" s="296"/>
      <c r="B553" s="84"/>
      <c r="C553" s="92">
        <v>2</v>
      </c>
      <c r="D553" s="89" t="s">
        <v>396</v>
      </c>
    </row>
    <row r="554" spans="1:4" x14ac:dyDescent="0.2">
      <c r="A554" s="296"/>
      <c r="B554" s="84"/>
      <c r="C554" s="92">
        <v>-1</v>
      </c>
      <c r="D554" s="89" t="s">
        <v>394</v>
      </c>
    </row>
    <row r="555" spans="1:4" x14ac:dyDescent="0.2">
      <c r="A555" s="296"/>
      <c r="B555" s="84"/>
      <c r="C555" s="92">
        <v>-3</v>
      </c>
      <c r="D555" s="89" t="s">
        <v>397</v>
      </c>
    </row>
    <row r="556" spans="1:4" x14ac:dyDescent="0.2">
      <c r="A556" s="296"/>
      <c r="B556" s="84"/>
      <c r="C556" s="92"/>
      <c r="D556" s="89"/>
    </row>
    <row r="557" spans="1:4" x14ac:dyDescent="0.2">
      <c r="A557" s="296" t="str">
        <f>HYPERLINK("[Codebook_HIS_2013_ext_v1601.xlsx]AL01_5_Y","AL01_5")</f>
        <v>AL01_5</v>
      </c>
      <c r="B557" s="84" t="s">
        <v>768</v>
      </c>
      <c r="C557" s="92">
        <v>1</v>
      </c>
      <c r="D557" s="89" t="s">
        <v>395</v>
      </c>
    </row>
    <row r="558" spans="1:4" x14ac:dyDescent="0.2">
      <c r="A558" s="296"/>
      <c r="B558" s="84"/>
      <c r="C558" s="92">
        <v>2</v>
      </c>
      <c r="D558" s="89" t="s">
        <v>396</v>
      </c>
    </row>
    <row r="559" spans="1:4" x14ac:dyDescent="0.2">
      <c r="A559" s="296"/>
      <c r="B559" s="84"/>
      <c r="C559" s="92">
        <v>-1</v>
      </c>
      <c r="D559" s="89" t="s">
        <v>394</v>
      </c>
    </row>
    <row r="560" spans="1:4" x14ac:dyDescent="0.2">
      <c r="A560" s="296"/>
      <c r="B560" s="84"/>
      <c r="C560" s="92">
        <v>-3</v>
      </c>
      <c r="D560" s="89" t="s">
        <v>397</v>
      </c>
    </row>
    <row r="561" spans="1:4" x14ac:dyDescent="0.2">
      <c r="A561" s="296"/>
      <c r="B561" s="89"/>
      <c r="C561" s="92"/>
      <c r="D561" s="89"/>
    </row>
    <row r="562" spans="1:4" x14ac:dyDescent="0.2">
      <c r="A562" s="296" t="str">
        <f>HYPERLINK("[Codebook_HIS_2013_ext_v1601.xlsx]AL02_Y","AL02")</f>
        <v>AL02</v>
      </c>
      <c r="B562" s="84" t="s">
        <v>740</v>
      </c>
      <c r="C562" s="92">
        <v>1</v>
      </c>
      <c r="D562" s="89" t="s">
        <v>741</v>
      </c>
    </row>
    <row r="563" spans="1:4" x14ac:dyDescent="0.2">
      <c r="A563" s="296"/>
      <c r="B563" s="84"/>
      <c r="C563" s="92">
        <v>2</v>
      </c>
      <c r="D563" s="89" t="s">
        <v>742</v>
      </c>
    </row>
    <row r="564" spans="1:4" x14ac:dyDescent="0.2">
      <c r="A564" s="296"/>
      <c r="B564" s="84"/>
      <c r="C564" s="92">
        <v>3</v>
      </c>
      <c r="D564" s="89" t="s">
        <v>743</v>
      </c>
    </row>
    <row r="565" spans="1:4" x14ac:dyDescent="0.2">
      <c r="A565" s="296"/>
      <c r="B565" s="84"/>
      <c r="C565" s="92">
        <v>4</v>
      </c>
      <c r="D565" s="89" t="s">
        <v>744</v>
      </c>
    </row>
    <row r="566" spans="1:4" x14ac:dyDescent="0.2">
      <c r="A566" s="296"/>
      <c r="B566" s="84"/>
      <c r="C566" s="92">
        <v>5</v>
      </c>
      <c r="D566" s="89" t="s">
        <v>2647</v>
      </c>
    </row>
    <row r="567" spans="1:4" x14ac:dyDescent="0.2">
      <c r="A567" s="296"/>
      <c r="B567" s="84"/>
      <c r="C567" s="92"/>
      <c r="D567" s="89"/>
    </row>
    <row r="568" spans="1:4" x14ac:dyDescent="0.2">
      <c r="A568" s="296" t="s">
        <v>2557</v>
      </c>
      <c r="B568" s="84" t="s">
        <v>2661</v>
      </c>
      <c r="C568" s="92" t="s">
        <v>120</v>
      </c>
      <c r="D568" s="89" t="s">
        <v>756</v>
      </c>
    </row>
    <row r="569" spans="1:4" x14ac:dyDescent="0.2">
      <c r="A569" s="296"/>
      <c r="B569" s="84"/>
      <c r="C569" s="92">
        <v>-1</v>
      </c>
      <c r="D569" s="89" t="s">
        <v>394</v>
      </c>
    </row>
    <row r="570" spans="1:4" x14ac:dyDescent="0.2">
      <c r="A570" s="296"/>
      <c r="B570" s="84"/>
      <c r="C570" s="92">
        <v>-3</v>
      </c>
      <c r="D570" s="89" t="s">
        <v>397</v>
      </c>
    </row>
    <row r="571" spans="1:4" x14ac:dyDescent="0.2">
      <c r="A571" s="296"/>
      <c r="B571" s="84"/>
      <c r="C571" s="92"/>
      <c r="D571" s="89"/>
    </row>
    <row r="572" spans="1:4" x14ac:dyDescent="0.2">
      <c r="A572" s="296" t="str">
        <f>HYPERLINK("[Codebook_HIS_2013_ext_v1601.xlsx]AL03 _Y","AL03 ")</f>
        <v xml:space="preserve">AL03 </v>
      </c>
      <c r="B572" s="84" t="s">
        <v>745</v>
      </c>
      <c r="C572" s="92">
        <v>1</v>
      </c>
      <c r="D572" s="89" t="s">
        <v>746</v>
      </c>
    </row>
    <row r="573" spans="1:4" x14ac:dyDescent="0.2">
      <c r="A573" s="296"/>
      <c r="B573" s="84"/>
      <c r="C573" s="92">
        <v>2</v>
      </c>
      <c r="D573" s="196" t="s">
        <v>747</v>
      </c>
    </row>
    <row r="574" spans="1:4" x14ac:dyDescent="0.2">
      <c r="A574" s="296"/>
      <c r="B574" s="84"/>
      <c r="C574" s="92">
        <v>3</v>
      </c>
      <c r="D574" s="197" t="s">
        <v>748</v>
      </c>
    </row>
    <row r="575" spans="1:4" x14ac:dyDescent="0.2">
      <c r="A575" s="296"/>
      <c r="B575" s="84"/>
      <c r="C575" s="92">
        <v>4</v>
      </c>
      <c r="D575" s="89" t="s">
        <v>749</v>
      </c>
    </row>
    <row r="576" spans="1:4" x14ac:dyDescent="0.2">
      <c r="A576" s="296"/>
      <c r="B576" s="84"/>
      <c r="C576" s="92">
        <v>5</v>
      </c>
      <c r="D576" s="89" t="s">
        <v>750</v>
      </c>
    </row>
    <row r="577" spans="1:4" x14ac:dyDescent="0.2">
      <c r="A577" s="296"/>
      <c r="B577" s="84"/>
      <c r="C577" s="92">
        <v>6</v>
      </c>
      <c r="D577" s="89" t="s">
        <v>751</v>
      </c>
    </row>
    <row r="578" spans="1:4" x14ac:dyDescent="0.2">
      <c r="A578" s="296"/>
      <c r="B578" s="84"/>
      <c r="C578" s="92">
        <v>7</v>
      </c>
      <c r="D578" s="89" t="s">
        <v>752</v>
      </c>
    </row>
    <row r="579" spans="1:4" x14ac:dyDescent="0.2">
      <c r="A579" s="296"/>
      <c r="B579" s="84"/>
      <c r="C579" s="92"/>
      <c r="D579" s="89"/>
    </row>
    <row r="580" spans="1:4" x14ac:dyDescent="0.2">
      <c r="A580" s="296" t="str">
        <f>HYPERLINK("[Codebook_HIS_2013_ext_v1601.xlsx]AL03_1_Y","AL03_1")</f>
        <v>AL03_1</v>
      </c>
      <c r="B580" s="84" t="s">
        <v>769</v>
      </c>
      <c r="C580" s="92" t="s">
        <v>120</v>
      </c>
      <c r="D580" s="89" t="s">
        <v>756</v>
      </c>
    </row>
    <row r="581" spans="1:4" x14ac:dyDescent="0.2">
      <c r="A581" s="296"/>
      <c r="B581" s="84"/>
      <c r="C581" s="92">
        <v>-1</v>
      </c>
      <c r="D581" s="89" t="s">
        <v>394</v>
      </c>
    </row>
    <row r="582" spans="1:4" x14ac:dyDescent="0.2">
      <c r="A582" s="296"/>
      <c r="B582" s="84"/>
      <c r="C582" s="92">
        <v>-3</v>
      </c>
      <c r="D582" s="89" t="s">
        <v>397</v>
      </c>
    </row>
    <row r="583" spans="1:4" x14ac:dyDescent="0.2">
      <c r="A583" s="296"/>
      <c r="B583" s="84"/>
      <c r="C583" s="92"/>
      <c r="D583" s="89"/>
    </row>
    <row r="584" spans="1:4" x14ac:dyDescent="0.2">
      <c r="A584" s="296" t="str">
        <f>HYPERLINK("[Codebook_HIS_2013_ext_v1601.xlsx]AL03_2_Y","AL03_2")</f>
        <v>AL03_2</v>
      </c>
      <c r="B584" s="84" t="s">
        <v>770</v>
      </c>
      <c r="C584" s="92" t="s">
        <v>120</v>
      </c>
      <c r="D584" s="89" t="s">
        <v>756</v>
      </c>
    </row>
    <row r="585" spans="1:4" x14ac:dyDescent="0.2">
      <c r="A585" s="296"/>
      <c r="B585" s="84"/>
      <c r="C585" s="92">
        <v>-1</v>
      </c>
      <c r="D585" s="89" t="s">
        <v>394</v>
      </c>
    </row>
    <row r="586" spans="1:4" x14ac:dyDescent="0.2">
      <c r="A586" s="296"/>
      <c r="B586" s="84"/>
      <c r="C586" s="92">
        <v>-3</v>
      </c>
      <c r="D586" s="89" t="s">
        <v>397</v>
      </c>
    </row>
    <row r="587" spans="1:4" x14ac:dyDescent="0.2">
      <c r="A587" s="296"/>
      <c r="B587" s="84"/>
      <c r="C587" s="92"/>
      <c r="D587" s="89"/>
    </row>
    <row r="588" spans="1:4" x14ac:dyDescent="0.2">
      <c r="A588" s="296" t="str">
        <f>HYPERLINK("[Codebook_HIS_2013_ext_v1601.xlsx]AL04_Y","AL04")</f>
        <v>AL04</v>
      </c>
      <c r="B588" s="84" t="s">
        <v>753</v>
      </c>
      <c r="C588" s="92">
        <v>1</v>
      </c>
      <c r="D588" s="89" t="s">
        <v>742</v>
      </c>
    </row>
    <row r="589" spans="1:4" x14ac:dyDescent="0.2">
      <c r="A589" s="296"/>
      <c r="B589" s="84"/>
      <c r="C589" s="92">
        <v>2</v>
      </c>
      <c r="D589" s="89" t="s">
        <v>743</v>
      </c>
    </row>
    <row r="590" spans="1:4" x14ac:dyDescent="0.2">
      <c r="A590" s="296"/>
      <c r="C590" s="92">
        <v>3</v>
      </c>
      <c r="D590" s="89" t="s">
        <v>744</v>
      </c>
    </row>
    <row r="591" spans="1:4" x14ac:dyDescent="0.2">
      <c r="A591" s="296"/>
      <c r="B591" s="84"/>
      <c r="C591" s="92">
        <v>4</v>
      </c>
      <c r="D591" s="89" t="s">
        <v>2647</v>
      </c>
    </row>
    <row r="592" spans="1:4" x14ac:dyDescent="0.2">
      <c r="A592" s="296"/>
      <c r="B592" s="89"/>
      <c r="C592" s="92"/>
      <c r="D592" s="89"/>
    </row>
    <row r="593" spans="1:4" x14ac:dyDescent="0.2">
      <c r="A593" s="296" t="s">
        <v>2562</v>
      </c>
      <c r="B593" s="84" t="s">
        <v>2662</v>
      </c>
      <c r="C593" s="92" t="s">
        <v>120</v>
      </c>
      <c r="D593" s="89" t="s">
        <v>756</v>
      </c>
    </row>
    <row r="594" spans="1:4" x14ac:dyDescent="0.2">
      <c r="A594" s="296"/>
      <c r="B594" s="89"/>
      <c r="C594" s="92">
        <v>-1</v>
      </c>
      <c r="D594" s="89" t="s">
        <v>394</v>
      </c>
    </row>
    <row r="595" spans="1:4" x14ac:dyDescent="0.2">
      <c r="A595" s="296"/>
      <c r="B595" s="89"/>
      <c r="C595" s="92">
        <v>-3</v>
      </c>
      <c r="D595" s="89" t="s">
        <v>397</v>
      </c>
    </row>
    <row r="596" spans="1:4" x14ac:dyDescent="0.2">
      <c r="A596" s="296"/>
      <c r="B596" s="89"/>
      <c r="C596" s="92"/>
      <c r="D596" s="89"/>
    </row>
    <row r="597" spans="1:4" x14ac:dyDescent="0.2">
      <c r="A597" s="296" t="str">
        <f>HYPERLINK("[Codebook_HIS_2013_ext_v1601.xlsx]AL05_Y","AL05")</f>
        <v>AL05</v>
      </c>
      <c r="B597" s="84" t="s">
        <v>754</v>
      </c>
      <c r="C597" s="92">
        <v>1</v>
      </c>
      <c r="D597" s="89" t="s">
        <v>746</v>
      </c>
    </row>
    <row r="598" spans="1:4" x14ac:dyDescent="0.2">
      <c r="A598" s="296"/>
      <c r="B598" s="84"/>
      <c r="C598" s="92">
        <v>2</v>
      </c>
      <c r="D598" s="196" t="s">
        <v>747</v>
      </c>
    </row>
    <row r="599" spans="1:4" x14ac:dyDescent="0.2">
      <c r="A599" s="296"/>
      <c r="B599" s="84"/>
      <c r="C599" s="92">
        <v>3</v>
      </c>
      <c r="D599" s="197" t="s">
        <v>748</v>
      </c>
    </row>
    <row r="600" spans="1:4" x14ac:dyDescent="0.2">
      <c r="A600" s="296"/>
      <c r="B600" s="84"/>
      <c r="C600" s="92">
        <v>4</v>
      </c>
      <c r="D600" s="89" t="s">
        <v>749</v>
      </c>
    </row>
    <row r="601" spans="1:4" x14ac:dyDescent="0.2">
      <c r="A601" s="296"/>
      <c r="B601" s="84"/>
      <c r="C601" s="92">
        <v>5</v>
      </c>
      <c r="D601" s="89" t="s">
        <v>750</v>
      </c>
    </row>
    <row r="602" spans="1:4" x14ac:dyDescent="0.2">
      <c r="A602" s="296"/>
      <c r="B602" s="84"/>
      <c r="C602" s="92">
        <v>6</v>
      </c>
      <c r="D602" s="89" t="s">
        <v>751</v>
      </c>
    </row>
    <row r="603" spans="1:4" x14ac:dyDescent="0.2">
      <c r="A603" s="296"/>
      <c r="B603" s="84"/>
      <c r="C603" s="92">
        <v>7</v>
      </c>
      <c r="D603" s="89" t="s">
        <v>752</v>
      </c>
    </row>
    <row r="604" spans="1:4" x14ac:dyDescent="0.2">
      <c r="A604" s="296"/>
      <c r="B604" s="84"/>
      <c r="C604" s="92"/>
      <c r="D604" s="89"/>
    </row>
    <row r="605" spans="1:4" x14ac:dyDescent="0.2">
      <c r="A605" s="296" t="str">
        <f>HYPERLINK("[Codebook_HIS_2013_ext_v1601.xlsx]AL05_1_Y","AL05_1")</f>
        <v>AL05_1</v>
      </c>
      <c r="B605" s="84" t="s">
        <v>771</v>
      </c>
      <c r="C605" s="92" t="s">
        <v>120</v>
      </c>
      <c r="D605" s="89" t="s">
        <v>756</v>
      </c>
    </row>
    <row r="606" spans="1:4" x14ac:dyDescent="0.2">
      <c r="A606" s="296"/>
      <c r="B606" s="84"/>
      <c r="C606" s="92">
        <v>-1</v>
      </c>
      <c r="D606" s="89" t="s">
        <v>394</v>
      </c>
    </row>
    <row r="607" spans="1:4" x14ac:dyDescent="0.2">
      <c r="A607" s="296"/>
      <c r="B607" s="84"/>
      <c r="C607" s="92">
        <v>-3</v>
      </c>
      <c r="D607" s="89" t="s">
        <v>397</v>
      </c>
    </row>
    <row r="608" spans="1:4" x14ac:dyDescent="0.2">
      <c r="A608" s="296"/>
      <c r="B608" s="84"/>
      <c r="C608" s="92"/>
      <c r="D608" s="89"/>
    </row>
    <row r="609" spans="1:4" x14ac:dyDescent="0.2">
      <c r="A609" s="296" t="str">
        <f>HYPERLINK("[Codebook_HIS_2013_ext_v1601.xlsx]AL05_2_Y","AL05_2")</f>
        <v>AL05_2</v>
      </c>
      <c r="B609" s="84" t="s">
        <v>772</v>
      </c>
      <c r="C609" s="92" t="s">
        <v>120</v>
      </c>
      <c r="D609" s="89" t="s">
        <v>756</v>
      </c>
    </row>
    <row r="610" spans="1:4" x14ac:dyDescent="0.2">
      <c r="A610" s="296"/>
      <c r="B610" s="84"/>
      <c r="C610" s="92">
        <v>-1</v>
      </c>
      <c r="D610" s="89" t="s">
        <v>394</v>
      </c>
    </row>
    <row r="611" spans="1:4" x14ac:dyDescent="0.2">
      <c r="A611" s="296"/>
      <c r="B611" s="84"/>
      <c r="C611" s="92">
        <v>-3</v>
      </c>
      <c r="D611" s="89" t="s">
        <v>397</v>
      </c>
    </row>
    <row r="612" spans="1:4" x14ac:dyDescent="0.2">
      <c r="A612" s="296"/>
      <c r="B612" s="84"/>
      <c r="C612" s="92"/>
      <c r="D612" s="89"/>
    </row>
    <row r="613" spans="1:4" x14ac:dyDescent="0.2">
      <c r="A613" s="296" t="str">
        <f>HYPERLINK("[Codebook_HIS_2013_ext_v1601.xlsx]AL05_3_Y","AL05_3")</f>
        <v>AL05_3</v>
      </c>
      <c r="B613" s="84" t="s">
        <v>773</v>
      </c>
      <c r="C613" s="92">
        <v>1</v>
      </c>
      <c r="D613" s="89" t="s">
        <v>774</v>
      </c>
    </row>
    <row r="614" spans="1:4" x14ac:dyDescent="0.2">
      <c r="A614" s="296"/>
      <c r="B614" s="84"/>
      <c r="C614" s="92">
        <v>2</v>
      </c>
      <c r="D614" s="89" t="s">
        <v>775</v>
      </c>
    </row>
    <row r="615" spans="1:4" x14ac:dyDescent="0.2">
      <c r="A615" s="296"/>
      <c r="B615" s="84"/>
      <c r="C615" s="92">
        <v>3</v>
      </c>
      <c r="D615" s="89" t="s">
        <v>776</v>
      </c>
    </row>
    <row r="616" spans="1:4" x14ac:dyDescent="0.2">
      <c r="A616" s="296"/>
      <c r="B616" s="84"/>
      <c r="C616" s="92">
        <v>4</v>
      </c>
      <c r="D616" s="89" t="s">
        <v>777</v>
      </c>
    </row>
    <row r="617" spans="1:4" x14ac:dyDescent="0.2">
      <c r="A617" s="296"/>
      <c r="B617" s="84"/>
      <c r="C617" s="92">
        <v>5</v>
      </c>
      <c r="D617" s="89" t="s">
        <v>778</v>
      </c>
    </row>
    <row r="618" spans="1:4" x14ac:dyDescent="0.2">
      <c r="A618" s="296"/>
      <c r="B618" s="84"/>
      <c r="C618" s="92">
        <v>-1</v>
      </c>
      <c r="D618" s="89" t="s">
        <v>394</v>
      </c>
    </row>
    <row r="619" spans="1:4" x14ac:dyDescent="0.2">
      <c r="A619" s="296"/>
      <c r="B619" s="84"/>
      <c r="C619" s="92">
        <v>-3</v>
      </c>
      <c r="D619" s="89" t="s">
        <v>397</v>
      </c>
    </row>
    <row r="620" spans="1:4" x14ac:dyDescent="0.2">
      <c r="A620" s="296"/>
      <c r="B620" s="84"/>
      <c r="C620" s="92"/>
      <c r="D620" s="89"/>
    </row>
    <row r="621" spans="1:4" x14ac:dyDescent="0.2">
      <c r="A621" s="296" t="s">
        <v>2568</v>
      </c>
      <c r="B621" s="84" t="s">
        <v>2663</v>
      </c>
      <c r="C621" s="92">
        <v>1</v>
      </c>
      <c r="D621" s="89" t="s">
        <v>395</v>
      </c>
    </row>
    <row r="622" spans="1:4" x14ac:dyDescent="0.2">
      <c r="A622" s="296"/>
      <c r="B622" s="84"/>
      <c r="C622" s="92">
        <v>2</v>
      </c>
      <c r="D622" s="89" t="s">
        <v>396</v>
      </c>
    </row>
    <row r="623" spans="1:4" x14ac:dyDescent="0.2">
      <c r="A623" s="296"/>
      <c r="B623" s="84"/>
      <c r="C623" s="92">
        <v>-1</v>
      </c>
      <c r="D623" s="89" t="s">
        <v>394</v>
      </c>
    </row>
    <row r="624" spans="1:4" x14ac:dyDescent="0.2">
      <c r="A624" s="296"/>
      <c r="B624" s="84"/>
      <c r="C624" s="92">
        <v>-3</v>
      </c>
      <c r="D624" s="89" t="s">
        <v>397</v>
      </c>
    </row>
    <row r="625" spans="1:4" x14ac:dyDescent="0.2">
      <c r="A625" s="296"/>
      <c r="B625" s="84"/>
      <c r="C625" s="92"/>
      <c r="D625" s="89"/>
    </row>
    <row r="626" spans="1:4" x14ac:dyDescent="0.2">
      <c r="A626" s="296" t="str">
        <f>HYPERLINK("[Codebook_HIS_2013_ext_v1601.xlsx]AL05_5_Y","AL05_5")</f>
        <v>AL05_5</v>
      </c>
      <c r="B626" s="84" t="s">
        <v>780</v>
      </c>
      <c r="C626" s="92">
        <v>1</v>
      </c>
      <c r="D626" s="89" t="s">
        <v>395</v>
      </c>
    </row>
    <row r="627" spans="1:4" x14ac:dyDescent="0.2">
      <c r="A627" s="296"/>
      <c r="B627" s="84"/>
      <c r="C627" s="92">
        <v>2</v>
      </c>
      <c r="D627" s="89" t="s">
        <v>396</v>
      </c>
    </row>
    <row r="628" spans="1:4" x14ac:dyDescent="0.2">
      <c r="A628" s="296"/>
      <c r="B628" s="84"/>
      <c r="C628" s="92">
        <v>-1</v>
      </c>
      <c r="D628" s="89" t="s">
        <v>394</v>
      </c>
    </row>
    <row r="629" spans="1:4" x14ac:dyDescent="0.2">
      <c r="A629" s="296"/>
      <c r="B629" s="84"/>
      <c r="C629" s="92">
        <v>-3</v>
      </c>
      <c r="D629" s="89" t="s">
        <v>397</v>
      </c>
    </row>
    <row r="630" spans="1:4" x14ac:dyDescent="0.2">
      <c r="A630" s="296"/>
      <c r="B630" s="84"/>
      <c r="C630" s="92"/>
      <c r="D630" s="89"/>
    </row>
    <row r="631" spans="1:4" x14ac:dyDescent="0.2">
      <c r="A631" s="296" t="str">
        <f>HYPERLINK("[Codebook_HIS_2013_ext_v1601.xlsx]AL05_6_Y","AL05_6")</f>
        <v>AL05_6</v>
      </c>
      <c r="B631" s="84" t="s">
        <v>781</v>
      </c>
      <c r="C631" s="92">
        <v>1</v>
      </c>
      <c r="D631" s="89" t="s">
        <v>395</v>
      </c>
    </row>
    <row r="632" spans="1:4" x14ac:dyDescent="0.2">
      <c r="A632" s="296"/>
      <c r="B632" s="84"/>
      <c r="C632" s="92">
        <v>2</v>
      </c>
      <c r="D632" s="89" t="s">
        <v>396</v>
      </c>
    </row>
    <row r="633" spans="1:4" x14ac:dyDescent="0.2">
      <c r="A633" s="296"/>
      <c r="B633" s="84"/>
      <c r="C633" s="92">
        <v>-1</v>
      </c>
      <c r="D633" s="89" t="s">
        <v>394</v>
      </c>
    </row>
    <row r="634" spans="1:4" x14ac:dyDescent="0.2">
      <c r="A634" s="296"/>
      <c r="B634" s="84"/>
      <c r="C634" s="92">
        <v>-3</v>
      </c>
      <c r="D634" s="89" t="s">
        <v>397</v>
      </c>
    </row>
    <row r="635" spans="1:4" x14ac:dyDescent="0.2">
      <c r="A635" s="296"/>
      <c r="B635" s="84"/>
      <c r="C635" s="92"/>
      <c r="D635" s="89"/>
    </row>
    <row r="636" spans="1:4" x14ac:dyDescent="0.2">
      <c r="A636" s="296" t="str">
        <f>HYPERLINK("[Codebook_HIS_2013_ext_v1601.xlsx]AL05_7_Y","AL05_7")</f>
        <v>AL05_7</v>
      </c>
      <c r="B636" s="84" t="s">
        <v>782</v>
      </c>
      <c r="C636" s="92">
        <v>1</v>
      </c>
      <c r="D636" s="89" t="s">
        <v>395</v>
      </c>
    </row>
    <row r="637" spans="1:4" x14ac:dyDescent="0.2">
      <c r="A637" s="296"/>
      <c r="B637" s="84"/>
      <c r="C637" s="92">
        <v>2</v>
      </c>
      <c r="D637" s="89" t="s">
        <v>396</v>
      </c>
    </row>
    <row r="638" spans="1:4" x14ac:dyDescent="0.2">
      <c r="A638" s="296"/>
      <c r="B638" s="84"/>
      <c r="C638" s="92">
        <v>-1</v>
      </c>
      <c r="D638" s="89" t="s">
        <v>394</v>
      </c>
    </row>
    <row r="639" spans="1:4" x14ac:dyDescent="0.2">
      <c r="A639" s="296"/>
      <c r="B639" s="84"/>
      <c r="C639" s="92">
        <v>-3</v>
      </c>
      <c r="D639" s="89" t="s">
        <v>397</v>
      </c>
    </row>
    <row r="640" spans="1:4" x14ac:dyDescent="0.2">
      <c r="A640" s="296"/>
      <c r="B640" s="84"/>
      <c r="C640" s="92"/>
      <c r="D640" s="89"/>
    </row>
    <row r="641" spans="1:4" x14ac:dyDescent="0.2">
      <c r="A641" s="296" t="s">
        <v>2588</v>
      </c>
      <c r="B641" s="84" t="s">
        <v>2664</v>
      </c>
      <c r="C641" s="92">
        <v>1</v>
      </c>
      <c r="D641" s="89" t="s">
        <v>395</v>
      </c>
    </row>
    <row r="642" spans="1:4" x14ac:dyDescent="0.2">
      <c r="A642" s="296"/>
      <c r="B642" s="84"/>
      <c r="C642" s="92">
        <v>2</v>
      </c>
      <c r="D642" s="89" t="s">
        <v>396</v>
      </c>
    </row>
    <row r="643" spans="1:4" x14ac:dyDescent="0.2">
      <c r="A643" s="296"/>
      <c r="B643" s="84"/>
      <c r="C643" s="92">
        <v>-1</v>
      </c>
      <c r="D643" s="89" t="s">
        <v>394</v>
      </c>
    </row>
    <row r="644" spans="1:4" x14ac:dyDescent="0.2">
      <c r="A644" s="296"/>
      <c r="B644" s="84"/>
      <c r="C644" s="92">
        <v>-3</v>
      </c>
      <c r="D644" s="89" t="s">
        <v>397</v>
      </c>
    </row>
    <row r="645" spans="1:4" x14ac:dyDescent="0.2">
      <c r="A645" s="296"/>
      <c r="B645" s="84"/>
      <c r="C645" s="92"/>
      <c r="D645" s="89"/>
    </row>
    <row r="646" spans="1:4" x14ac:dyDescent="0.2">
      <c r="A646" s="296" t="str">
        <f>HYPERLINK("[Codebook_HIS_2013_ext_v1601.xlsx]AL06_Y","AL06")</f>
        <v>AL06</v>
      </c>
      <c r="B646" s="84" t="s">
        <v>755</v>
      </c>
      <c r="C646" s="92">
        <v>1</v>
      </c>
      <c r="D646" s="89" t="s">
        <v>731</v>
      </c>
    </row>
    <row r="647" spans="1:4" x14ac:dyDescent="0.2">
      <c r="A647" s="296"/>
      <c r="B647" s="84"/>
      <c r="C647" s="92">
        <v>2</v>
      </c>
      <c r="D647" s="89" t="s">
        <v>732</v>
      </c>
    </row>
    <row r="648" spans="1:4" x14ac:dyDescent="0.2">
      <c r="A648" s="296"/>
      <c r="B648" s="84"/>
      <c r="C648" s="92">
        <v>3</v>
      </c>
      <c r="D648" s="89" t="s">
        <v>733</v>
      </c>
    </row>
    <row r="649" spans="1:4" x14ac:dyDescent="0.2">
      <c r="A649" s="296"/>
      <c r="B649" s="84"/>
      <c r="C649" s="92">
        <v>4</v>
      </c>
      <c r="D649" s="89" t="s">
        <v>734</v>
      </c>
    </row>
    <row r="650" spans="1:4" x14ac:dyDescent="0.2">
      <c r="A650" s="296"/>
      <c r="B650" s="84"/>
      <c r="C650" s="92">
        <v>5</v>
      </c>
      <c r="D650" s="89" t="s">
        <v>735</v>
      </c>
    </row>
    <row r="651" spans="1:4" x14ac:dyDescent="0.2">
      <c r="A651" s="296"/>
      <c r="B651" s="84"/>
      <c r="C651" s="92">
        <v>6</v>
      </c>
      <c r="D651" s="89" t="s">
        <v>736</v>
      </c>
    </row>
    <row r="652" spans="1:4" x14ac:dyDescent="0.2">
      <c r="A652" s="296"/>
      <c r="B652" s="84"/>
      <c r="C652" s="92">
        <v>7</v>
      </c>
      <c r="D652" s="89" t="s">
        <v>737</v>
      </c>
    </row>
    <row r="653" spans="1:4" x14ac:dyDescent="0.2">
      <c r="A653" s="296"/>
      <c r="B653" s="84"/>
      <c r="C653" s="92">
        <v>8</v>
      </c>
      <c r="D653" s="89" t="s">
        <v>738</v>
      </c>
    </row>
    <row r="654" spans="1:4" x14ac:dyDescent="0.2">
      <c r="A654" s="296"/>
      <c r="B654" s="84"/>
      <c r="C654" s="92">
        <v>9</v>
      </c>
      <c r="D654" s="89" t="s">
        <v>739</v>
      </c>
    </row>
    <row r="655" spans="1:4" x14ac:dyDescent="0.2">
      <c r="A655" s="296"/>
      <c r="B655" s="84"/>
      <c r="C655" s="92"/>
      <c r="D655" s="89"/>
    </row>
    <row r="656" spans="1:4" x14ac:dyDescent="0.2">
      <c r="A656" s="296" t="str">
        <f>HYPERLINK("[Codebook_HIS_2013_ext_v1601.xlsx]AL06_1_Y","AL06_1")</f>
        <v>AL06_1</v>
      </c>
      <c r="B656" s="84" t="s">
        <v>783</v>
      </c>
      <c r="C656" s="92">
        <v>0</v>
      </c>
      <c r="D656" s="89" t="s">
        <v>784</v>
      </c>
    </row>
    <row r="657" spans="1:4" x14ac:dyDescent="0.2">
      <c r="A657" s="296"/>
      <c r="B657" s="84"/>
      <c r="C657" s="92">
        <v>1</v>
      </c>
      <c r="D657" s="89" t="s">
        <v>785</v>
      </c>
    </row>
    <row r="658" spans="1:4" x14ac:dyDescent="0.2">
      <c r="A658" s="296"/>
      <c r="B658" s="84"/>
      <c r="C658" s="92">
        <v>2</v>
      </c>
      <c r="D658" s="89" t="s">
        <v>786</v>
      </c>
    </row>
    <row r="659" spans="1:4" x14ac:dyDescent="0.2">
      <c r="A659" s="296"/>
      <c r="B659" s="84"/>
      <c r="C659" s="92">
        <v>3</v>
      </c>
      <c r="D659" s="89" t="s">
        <v>787</v>
      </c>
    </row>
    <row r="660" spans="1:4" x14ac:dyDescent="0.2">
      <c r="A660" s="296"/>
      <c r="B660" s="84"/>
      <c r="C660" s="92">
        <v>4</v>
      </c>
      <c r="D660" s="89" t="s">
        <v>788</v>
      </c>
    </row>
    <row r="661" spans="1:4" x14ac:dyDescent="0.2">
      <c r="A661" s="296"/>
      <c r="B661" s="84"/>
      <c r="C661" s="92">
        <v>5</v>
      </c>
      <c r="D661" s="89" t="s">
        <v>789</v>
      </c>
    </row>
    <row r="662" spans="1:4" x14ac:dyDescent="0.2">
      <c r="A662" s="296"/>
      <c r="B662" s="84"/>
      <c r="C662" s="92">
        <v>-1</v>
      </c>
      <c r="D662" s="89" t="s">
        <v>394</v>
      </c>
    </row>
    <row r="663" spans="1:4" x14ac:dyDescent="0.2">
      <c r="A663" s="296"/>
      <c r="B663" s="84"/>
      <c r="C663" s="92">
        <v>-3</v>
      </c>
      <c r="D663" s="89" t="s">
        <v>397</v>
      </c>
    </row>
    <row r="664" spans="1:4" x14ac:dyDescent="0.2">
      <c r="A664" s="296"/>
      <c r="B664" s="84"/>
      <c r="C664" s="92"/>
      <c r="D664" s="89"/>
    </row>
    <row r="665" spans="1:4" ht="13.5" customHeight="1" x14ac:dyDescent="0.2">
      <c r="A665" s="296" t="str">
        <f>HYPERLINK("[Codebook_HIS_2013_ext_v1601.xlsx]AL06_2_Y","AL06_2")</f>
        <v>AL06_2</v>
      </c>
      <c r="B665" s="84" t="s">
        <v>790</v>
      </c>
      <c r="C665" s="92">
        <v>1</v>
      </c>
      <c r="D665" s="89" t="s">
        <v>395</v>
      </c>
    </row>
    <row r="666" spans="1:4" x14ac:dyDescent="0.2">
      <c r="A666" s="296"/>
      <c r="B666" s="84"/>
      <c r="C666" s="92">
        <v>2</v>
      </c>
      <c r="D666" s="89" t="s">
        <v>396</v>
      </c>
    </row>
    <row r="667" spans="1:4" x14ac:dyDescent="0.2">
      <c r="A667" s="296"/>
      <c r="B667" s="84"/>
      <c r="C667" s="92">
        <v>-1</v>
      </c>
      <c r="D667" s="89" t="s">
        <v>394</v>
      </c>
    </row>
    <row r="668" spans="1:4" x14ac:dyDescent="0.2">
      <c r="A668" s="296"/>
      <c r="B668" s="84"/>
      <c r="C668" s="92">
        <v>-3</v>
      </c>
      <c r="D668" s="89" t="s">
        <v>397</v>
      </c>
    </row>
    <row r="669" spans="1:4" x14ac:dyDescent="0.2">
      <c r="A669" s="296"/>
      <c r="B669" s="84"/>
      <c r="C669" s="92"/>
      <c r="D669" s="89"/>
    </row>
    <row r="670" spans="1:4" x14ac:dyDescent="0.2">
      <c r="A670" s="296" t="s">
        <v>2592</v>
      </c>
      <c r="B670" s="84" t="s">
        <v>2593</v>
      </c>
      <c r="C670" s="92">
        <v>1</v>
      </c>
      <c r="D670" s="89" t="s">
        <v>395</v>
      </c>
    </row>
    <row r="671" spans="1:4" x14ac:dyDescent="0.2">
      <c r="A671" s="296"/>
      <c r="B671" s="84"/>
      <c r="C671" s="92">
        <v>2</v>
      </c>
      <c r="D671" s="89" t="s">
        <v>396</v>
      </c>
    </row>
    <row r="672" spans="1:4" x14ac:dyDescent="0.2">
      <c r="A672" s="296"/>
      <c r="B672" s="84"/>
      <c r="C672" s="92">
        <v>-1</v>
      </c>
      <c r="D672" s="89" t="s">
        <v>394</v>
      </c>
    </row>
    <row r="673" spans="1:4" x14ac:dyDescent="0.2">
      <c r="A673" s="296"/>
      <c r="B673" s="84"/>
      <c r="C673" s="92">
        <v>-3</v>
      </c>
      <c r="D673" s="89" t="s">
        <v>397</v>
      </c>
    </row>
    <row r="674" spans="1:4" x14ac:dyDescent="0.2">
      <c r="A674" s="296"/>
      <c r="B674" s="84"/>
      <c r="C674" s="92"/>
      <c r="D674" s="89"/>
    </row>
    <row r="675" spans="1:4" x14ac:dyDescent="0.2">
      <c r="A675" s="296" t="s">
        <v>268</v>
      </c>
      <c r="B675" s="84" t="s">
        <v>2545</v>
      </c>
      <c r="C675" s="92">
        <v>1</v>
      </c>
      <c r="D675" s="89" t="s">
        <v>2648</v>
      </c>
    </row>
    <row r="676" spans="1:4" x14ac:dyDescent="0.2">
      <c r="A676" s="296"/>
      <c r="B676" s="84"/>
      <c r="C676" s="92">
        <v>2</v>
      </c>
      <c r="D676" s="89" t="s">
        <v>2649</v>
      </c>
    </row>
    <row r="677" spans="1:4" x14ac:dyDescent="0.2">
      <c r="A677" s="296"/>
      <c r="B677" s="84"/>
      <c r="C677" s="92">
        <v>3</v>
      </c>
      <c r="D677" s="89" t="s">
        <v>2650</v>
      </c>
    </row>
    <row r="678" spans="1:4" x14ac:dyDescent="0.2">
      <c r="A678" s="296"/>
      <c r="B678" s="84"/>
      <c r="C678" s="92">
        <v>4</v>
      </c>
      <c r="D678" s="89" t="s">
        <v>2651</v>
      </c>
    </row>
    <row r="679" spans="1:4" x14ac:dyDescent="0.2">
      <c r="A679" s="296"/>
      <c r="B679" s="84"/>
      <c r="C679" s="92">
        <v>5</v>
      </c>
      <c r="D679" s="89" t="s">
        <v>738</v>
      </c>
    </row>
    <row r="680" spans="1:4" x14ac:dyDescent="0.2">
      <c r="A680" s="296"/>
      <c r="B680" s="84"/>
      <c r="C680" s="92">
        <v>6</v>
      </c>
      <c r="D680" s="89" t="s">
        <v>739</v>
      </c>
    </row>
    <row r="681" spans="1:4" x14ac:dyDescent="0.2">
      <c r="A681" s="296"/>
      <c r="B681" s="84"/>
      <c r="C681" s="92">
        <v>-1</v>
      </c>
      <c r="D681" s="89" t="s">
        <v>394</v>
      </c>
    </row>
    <row r="682" spans="1:4" x14ac:dyDescent="0.2">
      <c r="A682" s="296"/>
      <c r="B682" s="84"/>
      <c r="C682" s="92">
        <v>-3</v>
      </c>
      <c r="D682" s="89" t="s">
        <v>397</v>
      </c>
    </row>
    <row r="683" spans="1:4" x14ac:dyDescent="0.2">
      <c r="A683" s="296"/>
      <c r="B683" s="84"/>
      <c r="C683" s="92"/>
      <c r="D683" s="89"/>
    </row>
    <row r="684" spans="1:4" x14ac:dyDescent="0.2">
      <c r="A684" s="296" t="str">
        <f>HYPERLINK("[Codebook_HIS_2013_ext_v1601.xlsx]AL07_1_Y","AL07_1")</f>
        <v>AL07_1</v>
      </c>
      <c r="B684" s="84" t="s">
        <v>2665</v>
      </c>
      <c r="C684" s="92">
        <v>0</v>
      </c>
      <c r="D684" s="89" t="s">
        <v>2666</v>
      </c>
    </row>
    <row r="685" spans="1:4" x14ac:dyDescent="0.2">
      <c r="A685" s="296"/>
      <c r="B685" s="84"/>
      <c r="C685" s="92">
        <v>1</v>
      </c>
      <c r="D685" s="89" t="s">
        <v>2667</v>
      </c>
    </row>
    <row r="686" spans="1:4" x14ac:dyDescent="0.2">
      <c r="A686" s="296"/>
      <c r="B686" s="84"/>
      <c r="C686" s="92">
        <v>2</v>
      </c>
      <c r="D686" s="89" t="s">
        <v>2668</v>
      </c>
    </row>
    <row r="687" spans="1:4" x14ac:dyDescent="0.2">
      <c r="A687" s="296"/>
      <c r="B687" s="84"/>
      <c r="C687" s="92">
        <v>3</v>
      </c>
      <c r="D687" s="89" t="s">
        <v>2669</v>
      </c>
    </row>
    <row r="688" spans="1:4" x14ac:dyDescent="0.2">
      <c r="A688" s="296"/>
      <c r="B688" s="84"/>
      <c r="C688" s="92">
        <v>4</v>
      </c>
      <c r="D688" s="89" t="s">
        <v>2670</v>
      </c>
    </row>
    <row r="689" spans="1:4" x14ac:dyDescent="0.2">
      <c r="A689" s="296"/>
      <c r="B689" s="84"/>
      <c r="C689" s="92">
        <v>-1</v>
      </c>
      <c r="D689" s="89" t="s">
        <v>394</v>
      </c>
    </row>
    <row r="690" spans="1:4" x14ac:dyDescent="0.2">
      <c r="A690" s="296"/>
      <c r="B690" s="84"/>
      <c r="C690" s="92">
        <v>-3</v>
      </c>
      <c r="D690" s="89" t="s">
        <v>397</v>
      </c>
    </row>
    <row r="691" spans="1:4" x14ac:dyDescent="0.2">
      <c r="A691" s="296"/>
      <c r="B691" s="84"/>
      <c r="C691" s="92"/>
      <c r="D691" s="89"/>
    </row>
    <row r="692" spans="1:4" x14ac:dyDescent="0.2">
      <c r="A692" s="296" t="str">
        <f>HYPERLINK("[Codebook_HIS_2013_ext_v1601.xlsx]AL08_Y","AL08")</f>
        <v>AL08</v>
      </c>
      <c r="B692" s="84" t="s">
        <v>618</v>
      </c>
      <c r="C692" s="92" t="s">
        <v>120</v>
      </c>
      <c r="D692" s="89" t="s">
        <v>756</v>
      </c>
    </row>
    <row r="693" spans="1:4" x14ac:dyDescent="0.2">
      <c r="A693" s="296"/>
      <c r="B693" s="84"/>
      <c r="C693" s="92">
        <v>-1</v>
      </c>
      <c r="D693" s="89" t="s">
        <v>394</v>
      </c>
    </row>
    <row r="694" spans="1:4" x14ac:dyDescent="0.2">
      <c r="A694" s="296"/>
      <c r="B694" s="84"/>
      <c r="C694" s="92">
        <v>-3</v>
      </c>
      <c r="D694" s="89" t="s">
        <v>397</v>
      </c>
    </row>
    <row r="695" spans="1:4" x14ac:dyDescent="0.2">
      <c r="A695" s="296"/>
      <c r="B695" s="84"/>
      <c r="C695" s="92"/>
      <c r="D695" s="89"/>
    </row>
    <row r="696" spans="1:4" x14ac:dyDescent="0.2">
      <c r="A696" s="296" t="str">
        <f>HYPERLINK("[Codebook_HIS_2013_ext_v1601.xlsx]AL08_1_Y","AL08_1")</f>
        <v>AL08_1</v>
      </c>
      <c r="B696" s="84" t="s">
        <v>791</v>
      </c>
      <c r="C696" s="92" t="s">
        <v>120</v>
      </c>
      <c r="D696" s="89" t="s">
        <v>756</v>
      </c>
    </row>
    <row r="697" spans="1:4" x14ac:dyDescent="0.2">
      <c r="A697" s="296"/>
      <c r="B697" s="84"/>
      <c r="C697" s="92">
        <v>-1</v>
      </c>
      <c r="D697" s="89" t="s">
        <v>394</v>
      </c>
    </row>
    <row r="698" spans="1:4" x14ac:dyDescent="0.2">
      <c r="A698" s="296"/>
      <c r="B698" s="84"/>
      <c r="C698" s="92">
        <v>-3</v>
      </c>
      <c r="D698" s="89" t="s">
        <v>397</v>
      </c>
    </row>
    <row r="699" spans="1:4" x14ac:dyDescent="0.2">
      <c r="A699" s="296"/>
      <c r="B699" s="84"/>
      <c r="C699" s="92"/>
      <c r="D699" s="89"/>
    </row>
    <row r="700" spans="1:4" x14ac:dyDescent="0.2">
      <c r="A700" s="296" t="str">
        <f>HYPERLINK("[Codebook_HIS_2013_ext_v1601.xlsx]AL09_Y","AL09")</f>
        <v>AL09</v>
      </c>
      <c r="B700" s="84" t="s">
        <v>615</v>
      </c>
      <c r="C700" s="92">
        <v>1</v>
      </c>
      <c r="D700" s="89" t="s">
        <v>395</v>
      </c>
    </row>
    <row r="701" spans="1:4" x14ac:dyDescent="0.2">
      <c r="A701" s="296"/>
      <c r="B701" s="84"/>
      <c r="C701" s="92">
        <v>2</v>
      </c>
      <c r="D701" s="89" t="s">
        <v>396</v>
      </c>
    </row>
    <row r="702" spans="1:4" x14ac:dyDescent="0.2">
      <c r="A702" s="296"/>
      <c r="B702" s="84"/>
      <c r="C702" s="92">
        <v>-1</v>
      </c>
      <c r="D702" s="89" t="s">
        <v>394</v>
      </c>
    </row>
    <row r="703" spans="1:4" x14ac:dyDescent="0.2">
      <c r="A703" s="296"/>
      <c r="B703" s="84"/>
      <c r="C703" s="92">
        <v>-3</v>
      </c>
      <c r="D703" s="89" t="s">
        <v>397</v>
      </c>
    </row>
    <row r="704" spans="1:4" x14ac:dyDescent="0.2">
      <c r="A704" s="296"/>
      <c r="B704" s="84"/>
      <c r="C704" s="92"/>
      <c r="D704" s="89"/>
    </row>
    <row r="705" spans="1:4" x14ac:dyDescent="0.2">
      <c r="A705" s="296" t="s">
        <v>2547</v>
      </c>
      <c r="B705" s="84" t="s">
        <v>2652</v>
      </c>
      <c r="C705" s="85">
        <v>1</v>
      </c>
      <c r="D705" s="96" t="s">
        <v>2653</v>
      </c>
    </row>
    <row r="706" spans="1:4" x14ac:dyDescent="0.2">
      <c r="A706" s="301"/>
      <c r="B706" s="88"/>
      <c r="C706" s="85">
        <v>2</v>
      </c>
      <c r="D706" s="96" t="s">
        <v>831</v>
      </c>
    </row>
    <row r="707" spans="1:4" x14ac:dyDescent="0.2">
      <c r="A707" s="296"/>
      <c r="B707" s="84"/>
      <c r="C707" s="92">
        <v>-1</v>
      </c>
      <c r="D707" s="89" t="s">
        <v>394</v>
      </c>
    </row>
    <row r="708" spans="1:4" x14ac:dyDescent="0.2">
      <c r="A708" s="296"/>
      <c r="B708" s="84"/>
      <c r="C708" s="92">
        <v>-3</v>
      </c>
      <c r="D708" s="89" t="s">
        <v>397</v>
      </c>
    </row>
    <row r="709" spans="1:4" x14ac:dyDescent="0.2">
      <c r="A709" s="296"/>
      <c r="B709" s="84"/>
      <c r="C709" s="92"/>
      <c r="D709" s="89"/>
    </row>
    <row r="710" spans="1:4" x14ac:dyDescent="0.2">
      <c r="A710" s="296" t="str">
        <f>HYPERLINK("[Codebook_HIS_2013_ext_v1601.xlsx]AL10_Y","AL10")</f>
        <v>AL10</v>
      </c>
      <c r="B710" s="84" t="s">
        <v>616</v>
      </c>
      <c r="C710" s="92">
        <v>1</v>
      </c>
      <c r="D710" s="89" t="s">
        <v>395</v>
      </c>
    </row>
    <row r="711" spans="1:4" x14ac:dyDescent="0.2">
      <c r="A711" s="296"/>
      <c r="B711" s="84"/>
      <c r="C711" s="92">
        <v>2</v>
      </c>
      <c r="D711" s="89" t="s">
        <v>396</v>
      </c>
    </row>
    <row r="712" spans="1:4" x14ac:dyDescent="0.2">
      <c r="A712" s="296"/>
      <c r="B712" s="84"/>
      <c r="C712" s="92">
        <v>-1</v>
      </c>
      <c r="D712" s="89" t="s">
        <v>394</v>
      </c>
    </row>
    <row r="713" spans="1:4" x14ac:dyDescent="0.2">
      <c r="A713" s="296"/>
      <c r="B713" s="84"/>
      <c r="C713" s="92">
        <v>-3</v>
      </c>
      <c r="D713" s="89" t="s">
        <v>397</v>
      </c>
    </row>
    <row r="714" spans="1:4" x14ac:dyDescent="0.2">
      <c r="A714" s="296"/>
      <c r="B714" s="84"/>
      <c r="C714" s="92"/>
      <c r="D714" s="89"/>
    </row>
    <row r="715" spans="1:4" x14ac:dyDescent="0.2">
      <c r="A715" s="296" t="s">
        <v>2548</v>
      </c>
      <c r="B715" s="84" t="s">
        <v>2654</v>
      </c>
      <c r="C715" s="85">
        <v>1</v>
      </c>
      <c r="D715" s="96" t="s">
        <v>2653</v>
      </c>
    </row>
    <row r="716" spans="1:4" x14ac:dyDescent="0.2">
      <c r="A716" s="296"/>
      <c r="B716" s="84"/>
      <c r="C716" s="85">
        <v>2</v>
      </c>
      <c r="D716" s="96" t="s">
        <v>831</v>
      </c>
    </row>
    <row r="717" spans="1:4" x14ac:dyDescent="0.2">
      <c r="A717" s="296"/>
      <c r="B717" s="84"/>
      <c r="C717" s="92">
        <v>-1</v>
      </c>
      <c r="D717" s="89" t="s">
        <v>394</v>
      </c>
    </row>
    <row r="718" spans="1:4" x14ac:dyDescent="0.2">
      <c r="A718" s="296"/>
      <c r="B718" s="84"/>
      <c r="C718" s="92">
        <v>-3</v>
      </c>
      <c r="D718" s="89" t="s">
        <v>397</v>
      </c>
    </row>
    <row r="719" spans="1:4" x14ac:dyDescent="0.2">
      <c r="A719" s="296"/>
      <c r="B719" s="84"/>
      <c r="C719" s="92"/>
      <c r="D719" s="89"/>
    </row>
    <row r="720" spans="1:4" x14ac:dyDescent="0.2">
      <c r="A720" s="296" t="str">
        <f>HYPERLINK("[Codebook_HIS_2013_ext_v1601.xlsx]AL11_Y","AL11")</f>
        <v>AL11</v>
      </c>
      <c r="B720" s="84" t="s">
        <v>617</v>
      </c>
      <c r="C720" s="92">
        <v>1</v>
      </c>
      <c r="D720" s="89" t="s">
        <v>395</v>
      </c>
    </row>
    <row r="721" spans="1:4" x14ac:dyDescent="0.2">
      <c r="A721" s="296"/>
      <c r="B721" s="84"/>
      <c r="C721" s="92">
        <v>2</v>
      </c>
      <c r="D721" s="89" t="s">
        <v>396</v>
      </c>
    </row>
    <row r="722" spans="1:4" x14ac:dyDescent="0.2">
      <c r="A722" s="296"/>
      <c r="B722" s="84"/>
      <c r="C722" s="92">
        <v>-1</v>
      </c>
      <c r="D722" s="89" t="s">
        <v>394</v>
      </c>
    </row>
    <row r="723" spans="1:4" x14ac:dyDescent="0.2">
      <c r="A723" s="296"/>
      <c r="B723" s="84"/>
      <c r="C723" s="92">
        <v>-3</v>
      </c>
      <c r="D723" s="89" t="s">
        <v>397</v>
      </c>
    </row>
    <row r="724" spans="1:4" x14ac:dyDescent="0.2">
      <c r="A724" s="296"/>
      <c r="B724" s="84"/>
      <c r="C724" s="92"/>
      <c r="D724" s="89"/>
    </row>
    <row r="725" spans="1:4" x14ac:dyDescent="0.2">
      <c r="A725" s="296" t="s">
        <v>2549</v>
      </c>
      <c r="B725" s="84" t="s">
        <v>2655</v>
      </c>
      <c r="C725" s="85">
        <v>1</v>
      </c>
      <c r="D725" s="96" t="s">
        <v>2653</v>
      </c>
    </row>
    <row r="726" spans="1:4" x14ac:dyDescent="0.2">
      <c r="A726" s="296"/>
      <c r="B726" s="84"/>
      <c r="C726" s="85">
        <v>2</v>
      </c>
      <c r="D726" s="96" t="s">
        <v>831</v>
      </c>
    </row>
    <row r="727" spans="1:4" x14ac:dyDescent="0.2">
      <c r="A727" s="296"/>
      <c r="B727" s="84"/>
      <c r="C727" s="92">
        <v>-1</v>
      </c>
      <c r="D727" s="89" t="s">
        <v>394</v>
      </c>
    </row>
    <row r="728" spans="1:4" x14ac:dyDescent="0.2">
      <c r="A728" s="296"/>
      <c r="B728" s="84"/>
      <c r="C728" s="92">
        <v>-3</v>
      </c>
      <c r="D728" s="89" t="s">
        <v>397</v>
      </c>
    </row>
    <row r="729" spans="1:4" x14ac:dyDescent="0.2">
      <c r="A729" s="296"/>
      <c r="B729" s="84"/>
      <c r="C729" s="92"/>
      <c r="D729" s="89"/>
    </row>
    <row r="730" spans="1:4" x14ac:dyDescent="0.2">
      <c r="A730" s="296" t="str">
        <f>HYPERLINK("[Codebook_HIS_2013_ext_v1601.xlsx]AL12_Y","AL12")</f>
        <v>AL12</v>
      </c>
      <c r="B730" s="84" t="s">
        <v>761</v>
      </c>
      <c r="C730" s="92">
        <v>1</v>
      </c>
      <c r="D730" s="89" t="s">
        <v>395</v>
      </c>
    </row>
    <row r="731" spans="1:4" x14ac:dyDescent="0.2">
      <c r="A731" s="296"/>
      <c r="B731" s="84"/>
      <c r="C731" s="92">
        <v>2</v>
      </c>
      <c r="D731" s="89" t="s">
        <v>396</v>
      </c>
    </row>
    <row r="732" spans="1:4" x14ac:dyDescent="0.2">
      <c r="A732" s="296"/>
      <c r="B732" s="84"/>
      <c r="C732" s="92">
        <v>-1</v>
      </c>
      <c r="D732" s="89" t="s">
        <v>394</v>
      </c>
    </row>
    <row r="733" spans="1:4" x14ac:dyDescent="0.2">
      <c r="A733" s="296"/>
      <c r="B733" s="84"/>
      <c r="C733" s="92">
        <v>-3</v>
      </c>
      <c r="D733" s="89" t="s">
        <v>397</v>
      </c>
    </row>
    <row r="734" spans="1:4" x14ac:dyDescent="0.2">
      <c r="A734" s="296"/>
      <c r="B734" s="84"/>
      <c r="C734" s="92"/>
      <c r="D734" s="89"/>
    </row>
    <row r="735" spans="1:4" x14ac:dyDescent="0.2">
      <c r="A735" s="296" t="s">
        <v>2550</v>
      </c>
      <c r="B735" s="84" t="s">
        <v>2656</v>
      </c>
      <c r="C735" s="85">
        <v>1</v>
      </c>
      <c r="D735" s="96" t="s">
        <v>2653</v>
      </c>
    </row>
    <row r="736" spans="1:4" x14ac:dyDescent="0.2">
      <c r="A736" s="296"/>
      <c r="B736" s="84"/>
      <c r="C736" s="85">
        <v>2</v>
      </c>
      <c r="D736" s="96" t="s">
        <v>831</v>
      </c>
    </row>
    <row r="737" spans="1:4" x14ac:dyDescent="0.2">
      <c r="A737" s="296"/>
      <c r="B737" s="84"/>
      <c r="C737" s="92">
        <v>-1</v>
      </c>
      <c r="D737" s="89" t="s">
        <v>394</v>
      </c>
    </row>
    <row r="738" spans="1:4" x14ac:dyDescent="0.2">
      <c r="A738" s="296"/>
      <c r="B738" s="84"/>
      <c r="C738" s="92">
        <v>-3</v>
      </c>
      <c r="D738" s="89" t="s">
        <v>397</v>
      </c>
    </row>
    <row r="739" spans="1:4" x14ac:dyDescent="0.2">
      <c r="A739" s="296"/>
      <c r="B739" s="84"/>
      <c r="C739" s="92"/>
      <c r="D739" s="89"/>
    </row>
    <row r="740" spans="1:4" x14ac:dyDescent="0.2">
      <c r="A740" s="296" t="s">
        <v>2543</v>
      </c>
      <c r="B740" s="84" t="s">
        <v>2657</v>
      </c>
      <c r="C740" s="92">
        <v>1</v>
      </c>
      <c r="D740" s="89" t="s">
        <v>395</v>
      </c>
    </row>
    <row r="741" spans="1:4" x14ac:dyDescent="0.2">
      <c r="A741" s="296"/>
      <c r="B741" s="84"/>
      <c r="C741" s="92">
        <v>2</v>
      </c>
      <c r="D741" s="89" t="s">
        <v>396</v>
      </c>
    </row>
    <row r="742" spans="1:4" x14ac:dyDescent="0.2">
      <c r="A742" s="296"/>
      <c r="B742" s="84"/>
      <c r="C742" s="92">
        <v>-1</v>
      </c>
      <c r="D742" s="89" t="s">
        <v>394</v>
      </c>
    </row>
    <row r="743" spans="1:4" x14ac:dyDescent="0.2">
      <c r="A743" s="296"/>
      <c r="B743" s="84"/>
      <c r="C743" s="92">
        <v>-3</v>
      </c>
      <c r="D743" s="89" t="s">
        <v>397</v>
      </c>
    </row>
    <row r="744" spans="1:4" x14ac:dyDescent="0.2">
      <c r="A744" s="296"/>
      <c r="B744" s="84"/>
      <c r="C744" s="92"/>
      <c r="D744" s="89"/>
    </row>
    <row r="745" spans="1:4" x14ac:dyDescent="0.2">
      <c r="A745" s="296" t="s">
        <v>2551</v>
      </c>
      <c r="B745" s="84" t="s">
        <v>2658</v>
      </c>
      <c r="C745" s="85">
        <v>1</v>
      </c>
      <c r="D745" s="96" t="s">
        <v>2653</v>
      </c>
    </row>
    <row r="746" spans="1:4" x14ac:dyDescent="0.2">
      <c r="A746" s="296"/>
      <c r="B746" s="84"/>
      <c r="C746" s="85">
        <v>2</v>
      </c>
      <c r="D746" s="96" t="s">
        <v>831</v>
      </c>
    </row>
    <row r="747" spans="1:4" x14ac:dyDescent="0.2">
      <c r="A747" s="296"/>
      <c r="B747" s="84"/>
      <c r="C747" s="92">
        <v>-1</v>
      </c>
      <c r="D747" s="89" t="s">
        <v>394</v>
      </c>
    </row>
    <row r="748" spans="1:4" x14ac:dyDescent="0.2">
      <c r="A748" s="296"/>
      <c r="B748" s="84"/>
      <c r="C748" s="92">
        <v>-3</v>
      </c>
      <c r="D748" s="89" t="s">
        <v>397</v>
      </c>
    </row>
    <row r="749" spans="1:4" x14ac:dyDescent="0.2">
      <c r="A749" s="296"/>
      <c r="B749" s="84"/>
      <c r="C749" s="92"/>
      <c r="D749" s="89"/>
    </row>
    <row r="750" spans="1:4" x14ac:dyDescent="0.2">
      <c r="A750" s="296" t="s">
        <v>3761</v>
      </c>
      <c r="B750" s="75" t="s">
        <v>3594</v>
      </c>
      <c r="C750" s="75">
        <v>1</v>
      </c>
      <c r="D750" s="75" t="s">
        <v>3679</v>
      </c>
    </row>
    <row r="751" spans="1:4" x14ac:dyDescent="0.2">
      <c r="A751" s="296"/>
      <c r="B751" s="75"/>
      <c r="C751" s="75">
        <v>2</v>
      </c>
      <c r="D751" s="75" t="s">
        <v>3680</v>
      </c>
    </row>
    <row r="752" spans="1:4" x14ac:dyDescent="0.2">
      <c r="A752" s="296"/>
      <c r="B752" s="75"/>
      <c r="C752" s="75">
        <v>-1</v>
      </c>
      <c r="D752" s="75" t="s">
        <v>3681</v>
      </c>
    </row>
    <row r="753" spans="1:4" x14ac:dyDescent="0.2">
      <c r="A753" s="296"/>
      <c r="B753" s="75"/>
      <c r="C753" s="75">
        <v>-3</v>
      </c>
      <c r="D753" s="75" t="s">
        <v>3682</v>
      </c>
    </row>
    <row r="754" spans="1:4" x14ac:dyDescent="0.2">
      <c r="A754" s="296"/>
      <c r="B754" s="75"/>
      <c r="C754" s="75"/>
      <c r="D754" s="75"/>
    </row>
    <row r="755" spans="1:4" x14ac:dyDescent="0.2">
      <c r="A755" s="296" t="s">
        <v>3762</v>
      </c>
      <c r="B755" s="75" t="s">
        <v>3594</v>
      </c>
      <c r="C755" s="75">
        <v>1</v>
      </c>
      <c r="D755" s="75" t="s">
        <v>3679</v>
      </c>
    </row>
    <row r="756" spans="1:4" x14ac:dyDescent="0.2">
      <c r="A756" s="296"/>
      <c r="B756" s="75"/>
      <c r="C756" s="75">
        <v>2</v>
      </c>
      <c r="D756" s="75" t="s">
        <v>3680</v>
      </c>
    </row>
    <row r="757" spans="1:4" x14ac:dyDescent="0.2">
      <c r="A757" s="296"/>
      <c r="B757" s="75"/>
      <c r="C757" s="75">
        <v>-1</v>
      </c>
      <c r="D757" s="75" t="s">
        <v>3681</v>
      </c>
    </row>
    <row r="758" spans="1:4" x14ac:dyDescent="0.2">
      <c r="A758" s="296"/>
      <c r="B758" s="75"/>
      <c r="C758" s="75">
        <v>-3</v>
      </c>
      <c r="D758" s="75" t="s">
        <v>3682</v>
      </c>
    </row>
    <row r="759" spans="1:4" x14ac:dyDescent="0.2">
      <c r="A759" s="296"/>
      <c r="B759" s="75"/>
      <c r="C759" s="75"/>
      <c r="D759" s="75"/>
    </row>
    <row r="760" spans="1:4" x14ac:dyDescent="0.2">
      <c r="A760" s="296" t="s">
        <v>3816</v>
      </c>
      <c r="B760" s="75" t="s">
        <v>3594</v>
      </c>
      <c r="C760" s="75">
        <v>1</v>
      </c>
      <c r="D760" s="75" t="s">
        <v>3679</v>
      </c>
    </row>
    <row r="761" spans="1:4" x14ac:dyDescent="0.2">
      <c r="A761" s="296"/>
      <c r="B761" s="75"/>
      <c r="C761" s="75">
        <v>2</v>
      </c>
      <c r="D761" s="75" t="s">
        <v>3680</v>
      </c>
    </row>
    <row r="762" spans="1:4" x14ac:dyDescent="0.2">
      <c r="A762" s="296"/>
      <c r="B762" s="75"/>
      <c r="C762" s="75">
        <v>-1</v>
      </c>
      <c r="D762" s="75" t="s">
        <v>3681</v>
      </c>
    </row>
    <row r="763" spans="1:4" x14ac:dyDescent="0.2">
      <c r="A763" s="296"/>
      <c r="B763" s="75"/>
      <c r="C763" s="75">
        <v>-3</v>
      </c>
      <c r="D763" s="75" t="s">
        <v>3682</v>
      </c>
    </row>
    <row r="764" spans="1:4" x14ac:dyDescent="0.2">
      <c r="A764" s="296"/>
      <c r="B764" s="75"/>
      <c r="C764" s="75"/>
      <c r="D764" s="75"/>
    </row>
    <row r="765" spans="1:4" x14ac:dyDescent="0.2">
      <c r="A765" s="296" t="s">
        <v>3763</v>
      </c>
      <c r="B765" s="75" t="s">
        <v>3594</v>
      </c>
      <c r="C765" s="75">
        <v>1</v>
      </c>
      <c r="D765" s="75" t="s">
        <v>3679</v>
      </c>
    </row>
    <row r="766" spans="1:4" x14ac:dyDescent="0.2">
      <c r="A766" s="296"/>
      <c r="B766" s="75"/>
      <c r="C766" s="75">
        <v>2</v>
      </c>
      <c r="D766" s="75" t="s">
        <v>3680</v>
      </c>
    </row>
    <row r="767" spans="1:4" x14ac:dyDescent="0.2">
      <c r="A767" s="296"/>
      <c r="B767" s="75"/>
      <c r="C767" s="75">
        <v>-1</v>
      </c>
      <c r="D767" s="75" t="s">
        <v>3681</v>
      </c>
    </row>
    <row r="768" spans="1:4" x14ac:dyDescent="0.2">
      <c r="A768" s="296"/>
      <c r="B768" s="75"/>
      <c r="C768" s="75">
        <v>-3</v>
      </c>
      <c r="D768" s="75" t="s">
        <v>3682</v>
      </c>
    </row>
    <row r="769" spans="1:4" x14ac:dyDescent="0.2">
      <c r="A769" s="296"/>
      <c r="B769" s="75"/>
      <c r="C769" s="75"/>
      <c r="D769" s="75"/>
    </row>
    <row r="770" spans="1:4" x14ac:dyDescent="0.2">
      <c r="A770" s="296" t="s">
        <v>3764</v>
      </c>
      <c r="B770" s="75" t="s">
        <v>3595</v>
      </c>
      <c r="C770" s="75">
        <v>1</v>
      </c>
      <c r="D770" s="75" t="s">
        <v>3679</v>
      </c>
    </row>
    <row r="771" spans="1:4" x14ac:dyDescent="0.2">
      <c r="A771" s="296"/>
      <c r="B771" s="75"/>
      <c r="C771" s="75">
        <v>2</v>
      </c>
      <c r="D771" s="75" t="s">
        <v>3680</v>
      </c>
    </row>
    <row r="772" spans="1:4" x14ac:dyDescent="0.2">
      <c r="A772" s="296"/>
      <c r="B772" s="75"/>
      <c r="C772" s="75">
        <v>-1</v>
      </c>
      <c r="D772" s="75" t="s">
        <v>3681</v>
      </c>
    </row>
    <row r="773" spans="1:4" x14ac:dyDescent="0.2">
      <c r="A773" s="296"/>
      <c r="B773" s="75"/>
      <c r="C773" s="75">
        <v>-3</v>
      </c>
      <c r="D773" s="75" t="s">
        <v>3682</v>
      </c>
    </row>
    <row r="774" spans="1:4" x14ac:dyDescent="0.2">
      <c r="A774" s="296"/>
      <c r="B774" s="75"/>
      <c r="C774" s="75"/>
      <c r="D774" s="75"/>
    </row>
    <row r="775" spans="1:4" x14ac:dyDescent="0.2">
      <c r="A775" s="296" t="s">
        <v>3765</v>
      </c>
      <c r="B775" s="75" t="s">
        <v>3595</v>
      </c>
      <c r="C775" s="75">
        <v>1</v>
      </c>
      <c r="D775" s="75" t="s">
        <v>3679</v>
      </c>
    </row>
    <row r="776" spans="1:4" x14ac:dyDescent="0.2">
      <c r="A776" s="296"/>
      <c r="B776" s="75"/>
      <c r="C776" s="75">
        <v>2</v>
      </c>
      <c r="D776" s="75" t="s">
        <v>3680</v>
      </c>
    </row>
    <row r="777" spans="1:4" x14ac:dyDescent="0.2">
      <c r="A777" s="296"/>
      <c r="B777" s="75"/>
      <c r="C777" s="75">
        <v>-1</v>
      </c>
      <c r="D777" s="75" t="s">
        <v>3681</v>
      </c>
    </row>
    <row r="778" spans="1:4" x14ac:dyDescent="0.2">
      <c r="A778" s="296"/>
      <c r="B778" s="75"/>
      <c r="C778" s="75">
        <v>-3</v>
      </c>
      <c r="D778" s="75" t="s">
        <v>3682</v>
      </c>
    </row>
    <row r="779" spans="1:4" x14ac:dyDescent="0.2">
      <c r="A779" s="296"/>
      <c r="B779" s="75"/>
      <c r="C779" s="75"/>
      <c r="D779" s="75"/>
    </row>
    <row r="780" spans="1:4" x14ac:dyDescent="0.2">
      <c r="A780" s="296" t="s">
        <v>3766</v>
      </c>
      <c r="B780" s="75" t="s">
        <v>3595</v>
      </c>
      <c r="C780" s="75">
        <v>1</v>
      </c>
      <c r="D780" s="75" t="s">
        <v>3679</v>
      </c>
    </row>
    <row r="781" spans="1:4" x14ac:dyDescent="0.2">
      <c r="A781" s="296"/>
      <c r="B781" s="75"/>
      <c r="C781" s="75">
        <v>2</v>
      </c>
      <c r="D781" s="75" t="s">
        <v>3680</v>
      </c>
    </row>
    <row r="782" spans="1:4" x14ac:dyDescent="0.2">
      <c r="A782" s="296"/>
      <c r="B782" s="75"/>
      <c r="C782" s="75">
        <v>-1</v>
      </c>
      <c r="D782" s="75" t="s">
        <v>3681</v>
      </c>
    </row>
    <row r="783" spans="1:4" x14ac:dyDescent="0.2">
      <c r="A783" s="296"/>
      <c r="B783" s="75"/>
      <c r="C783" s="75">
        <v>-3</v>
      </c>
      <c r="D783" s="75" t="s">
        <v>3682</v>
      </c>
    </row>
    <row r="784" spans="1:4" x14ac:dyDescent="0.2">
      <c r="A784" s="296"/>
      <c r="B784" s="75"/>
      <c r="C784" s="75"/>
      <c r="D784" s="75"/>
    </row>
    <row r="785" spans="1:4" x14ac:dyDescent="0.2">
      <c r="A785" s="296" t="s">
        <v>3767</v>
      </c>
      <c r="B785" s="75" t="s">
        <v>3595</v>
      </c>
      <c r="C785" s="75">
        <v>1</v>
      </c>
      <c r="D785" s="75" t="s">
        <v>3679</v>
      </c>
    </row>
    <row r="786" spans="1:4" x14ac:dyDescent="0.2">
      <c r="A786" s="296"/>
      <c r="B786" s="75"/>
      <c r="C786" s="75">
        <v>2</v>
      </c>
      <c r="D786" s="75" t="s">
        <v>3680</v>
      </c>
    </row>
    <row r="787" spans="1:4" x14ac:dyDescent="0.2">
      <c r="A787" s="296"/>
      <c r="B787" s="75"/>
      <c r="C787" s="75">
        <v>-1</v>
      </c>
      <c r="D787" s="75" t="s">
        <v>3681</v>
      </c>
    </row>
    <row r="788" spans="1:4" x14ac:dyDescent="0.2">
      <c r="A788" s="296"/>
      <c r="B788" s="75"/>
      <c r="C788" s="75">
        <v>-3</v>
      </c>
      <c r="D788" s="75" t="s">
        <v>3682</v>
      </c>
    </row>
    <row r="789" spans="1:4" x14ac:dyDescent="0.2">
      <c r="A789" s="296"/>
      <c r="B789" s="75"/>
      <c r="C789" s="75"/>
      <c r="D789" s="75"/>
    </row>
    <row r="790" spans="1:4" x14ac:dyDescent="0.2">
      <c r="A790" s="296" t="s">
        <v>3768</v>
      </c>
      <c r="B790" s="75" t="s">
        <v>3596</v>
      </c>
      <c r="C790" s="75">
        <v>1</v>
      </c>
      <c r="D790" s="75" t="s">
        <v>3683</v>
      </c>
    </row>
    <row r="791" spans="1:4" x14ac:dyDescent="0.2">
      <c r="A791" s="296"/>
      <c r="B791" s="75"/>
      <c r="C791" s="75">
        <v>2</v>
      </c>
      <c r="D791" s="75" t="s">
        <v>3684</v>
      </c>
    </row>
    <row r="792" spans="1:4" x14ac:dyDescent="0.2">
      <c r="A792" s="296"/>
      <c r="B792" s="75"/>
      <c r="C792" s="75">
        <v>3</v>
      </c>
      <c r="D792" s="75" t="s">
        <v>3685</v>
      </c>
    </row>
    <row r="793" spans="1:4" x14ac:dyDescent="0.2">
      <c r="A793" s="296"/>
      <c r="B793" s="75"/>
      <c r="C793" s="75">
        <v>4</v>
      </c>
      <c r="D793" s="75" t="s">
        <v>3686</v>
      </c>
    </row>
    <row r="794" spans="1:4" x14ac:dyDescent="0.2">
      <c r="A794" s="296"/>
      <c r="B794" s="75"/>
      <c r="C794" s="75">
        <v>-1</v>
      </c>
      <c r="D794" s="75" t="s">
        <v>3681</v>
      </c>
    </row>
    <row r="795" spans="1:4" x14ac:dyDescent="0.2">
      <c r="A795" s="296"/>
      <c r="B795" s="75"/>
      <c r="C795" s="75">
        <v>-3</v>
      </c>
      <c r="D795" s="75" t="s">
        <v>3682</v>
      </c>
    </row>
    <row r="796" spans="1:4" x14ac:dyDescent="0.2">
      <c r="A796" s="296"/>
      <c r="B796" s="75"/>
      <c r="C796" s="75"/>
      <c r="D796" s="75"/>
    </row>
    <row r="797" spans="1:4" x14ac:dyDescent="0.2">
      <c r="A797" s="296" t="s">
        <v>3769</v>
      </c>
      <c r="B797" s="75" t="s">
        <v>3596</v>
      </c>
      <c r="C797" s="75">
        <v>1</v>
      </c>
      <c r="D797" s="75" t="s">
        <v>3683</v>
      </c>
    </row>
    <row r="798" spans="1:4" x14ac:dyDescent="0.2">
      <c r="A798" s="296"/>
      <c r="B798" s="75"/>
      <c r="C798" s="75">
        <v>2</v>
      </c>
      <c r="D798" s="75" t="s">
        <v>3684</v>
      </c>
    </row>
    <row r="799" spans="1:4" x14ac:dyDescent="0.2">
      <c r="A799" s="296"/>
      <c r="B799" s="75"/>
      <c r="C799" s="75">
        <v>3</v>
      </c>
      <c r="D799" s="75" t="s">
        <v>3685</v>
      </c>
    </row>
    <row r="800" spans="1:4" x14ac:dyDescent="0.2">
      <c r="A800" s="296"/>
      <c r="B800" s="75"/>
      <c r="C800" s="75">
        <v>4</v>
      </c>
      <c r="D800" s="75" t="s">
        <v>3686</v>
      </c>
    </row>
    <row r="801" spans="1:4" x14ac:dyDescent="0.2">
      <c r="A801" s="296"/>
      <c r="B801" s="75"/>
      <c r="C801" s="75">
        <v>-1</v>
      </c>
      <c r="D801" s="75" t="s">
        <v>3681</v>
      </c>
    </row>
    <row r="802" spans="1:4" x14ac:dyDescent="0.2">
      <c r="A802" s="296"/>
      <c r="B802" s="75"/>
      <c r="C802" s="75">
        <v>-3</v>
      </c>
      <c r="D802" s="75" t="s">
        <v>3682</v>
      </c>
    </row>
    <row r="803" spans="1:4" x14ac:dyDescent="0.2">
      <c r="A803" s="296"/>
      <c r="B803" s="75"/>
      <c r="C803" s="75"/>
      <c r="D803" s="75"/>
    </row>
    <row r="804" spans="1:4" x14ac:dyDescent="0.2">
      <c r="A804" s="296" t="s">
        <v>3770</v>
      </c>
      <c r="B804" s="75" t="s">
        <v>3596</v>
      </c>
      <c r="C804" s="75">
        <v>1</v>
      </c>
      <c r="D804" s="75" t="s">
        <v>3683</v>
      </c>
    </row>
    <row r="805" spans="1:4" x14ac:dyDescent="0.2">
      <c r="A805" s="296"/>
      <c r="B805" s="75"/>
      <c r="C805" s="75">
        <v>2</v>
      </c>
      <c r="D805" s="75" t="s">
        <v>3684</v>
      </c>
    </row>
    <row r="806" spans="1:4" x14ac:dyDescent="0.2">
      <c r="A806" s="296"/>
      <c r="B806" s="75"/>
      <c r="C806" s="75">
        <v>3</v>
      </c>
      <c r="D806" s="75" t="s">
        <v>3685</v>
      </c>
    </row>
    <row r="807" spans="1:4" x14ac:dyDescent="0.2">
      <c r="A807" s="296"/>
      <c r="B807" s="75"/>
      <c r="C807" s="75">
        <v>4</v>
      </c>
      <c r="D807" s="75" t="s">
        <v>3686</v>
      </c>
    </row>
    <row r="808" spans="1:4" x14ac:dyDescent="0.2">
      <c r="A808" s="296"/>
      <c r="B808" s="75"/>
      <c r="C808" s="75">
        <v>-1</v>
      </c>
      <c r="D808" s="75" t="s">
        <v>3681</v>
      </c>
    </row>
    <row r="809" spans="1:4" x14ac:dyDescent="0.2">
      <c r="A809" s="296"/>
      <c r="B809" s="75"/>
      <c r="C809" s="75">
        <v>-3</v>
      </c>
      <c r="D809" s="75" t="s">
        <v>3682</v>
      </c>
    </row>
    <row r="810" spans="1:4" x14ac:dyDescent="0.2">
      <c r="A810" s="296"/>
      <c r="B810" s="75"/>
      <c r="C810" s="75"/>
      <c r="D810" s="75"/>
    </row>
    <row r="811" spans="1:4" x14ac:dyDescent="0.2">
      <c r="A811" s="296" t="s">
        <v>3771</v>
      </c>
      <c r="B811" s="75" t="s">
        <v>3596</v>
      </c>
      <c r="C811" s="75">
        <v>1</v>
      </c>
      <c r="D811" s="75" t="s">
        <v>3683</v>
      </c>
    </row>
    <row r="812" spans="1:4" x14ac:dyDescent="0.2">
      <c r="A812" s="296"/>
      <c r="B812" s="75"/>
      <c r="C812" s="75">
        <v>2</v>
      </c>
      <c r="D812" s="75" t="s">
        <v>3684</v>
      </c>
    </row>
    <row r="813" spans="1:4" x14ac:dyDescent="0.2">
      <c r="A813" s="296"/>
      <c r="B813" s="75"/>
      <c r="C813" s="75">
        <v>3</v>
      </c>
      <c r="D813" s="75" t="s">
        <v>3685</v>
      </c>
    </row>
    <row r="814" spans="1:4" x14ac:dyDescent="0.2">
      <c r="A814" s="296"/>
      <c r="B814" s="75"/>
      <c r="C814" s="75">
        <v>4</v>
      </c>
      <c r="D814" s="75" t="s">
        <v>3686</v>
      </c>
    </row>
    <row r="815" spans="1:4" x14ac:dyDescent="0.2">
      <c r="A815" s="296"/>
      <c r="B815" s="75"/>
      <c r="C815" s="75">
        <v>-1</v>
      </c>
      <c r="D815" s="75" t="s">
        <v>3681</v>
      </c>
    </row>
    <row r="816" spans="1:4" x14ac:dyDescent="0.2">
      <c r="A816" s="296"/>
      <c r="B816" s="75"/>
      <c r="C816" s="75">
        <v>-3</v>
      </c>
      <c r="D816" s="75" t="s">
        <v>3682</v>
      </c>
    </row>
    <row r="817" spans="1:4" x14ac:dyDescent="0.2">
      <c r="A817" s="296"/>
      <c r="B817" s="75"/>
      <c r="C817" s="75"/>
      <c r="D817" s="75"/>
    </row>
    <row r="818" spans="1:4" x14ac:dyDescent="0.2">
      <c r="A818" s="296" t="s">
        <v>3772</v>
      </c>
      <c r="B818" s="75" t="s">
        <v>3597</v>
      </c>
      <c r="C818" s="75">
        <v>1</v>
      </c>
      <c r="D818" s="75" t="s">
        <v>3679</v>
      </c>
    </row>
    <row r="819" spans="1:4" x14ac:dyDescent="0.2">
      <c r="A819" s="296"/>
      <c r="B819" s="75"/>
      <c r="C819" s="75">
        <v>2</v>
      </c>
      <c r="D819" s="75" t="s">
        <v>3680</v>
      </c>
    </row>
    <row r="820" spans="1:4" x14ac:dyDescent="0.2">
      <c r="A820" s="296"/>
      <c r="B820" s="75"/>
      <c r="C820" s="75">
        <v>-1</v>
      </c>
      <c r="D820" s="75" t="s">
        <v>3681</v>
      </c>
    </row>
    <row r="821" spans="1:4" x14ac:dyDescent="0.2">
      <c r="A821" s="296"/>
      <c r="B821" s="75"/>
      <c r="C821" s="75">
        <v>-3</v>
      </c>
      <c r="D821" s="75" t="s">
        <v>3682</v>
      </c>
    </row>
    <row r="822" spans="1:4" x14ac:dyDescent="0.2">
      <c r="A822" s="296"/>
      <c r="B822" s="75"/>
      <c r="C822" s="75"/>
      <c r="D822" s="75"/>
    </row>
    <row r="823" spans="1:4" x14ac:dyDescent="0.2">
      <c r="A823" s="296" t="s">
        <v>3773</v>
      </c>
      <c r="B823" s="75" t="s">
        <v>3597</v>
      </c>
      <c r="C823" s="75">
        <v>1</v>
      </c>
      <c r="D823" s="75" t="s">
        <v>3679</v>
      </c>
    </row>
    <row r="824" spans="1:4" x14ac:dyDescent="0.2">
      <c r="A824" s="296"/>
      <c r="B824" s="75"/>
      <c r="C824" s="75">
        <v>2</v>
      </c>
      <c r="D824" s="75" t="s">
        <v>3680</v>
      </c>
    </row>
    <row r="825" spans="1:4" x14ac:dyDescent="0.2">
      <c r="A825" s="296"/>
      <c r="B825" s="75"/>
      <c r="C825" s="75">
        <v>-1</v>
      </c>
      <c r="D825" s="75" t="s">
        <v>3681</v>
      </c>
    </row>
    <row r="826" spans="1:4" x14ac:dyDescent="0.2">
      <c r="A826" s="296"/>
      <c r="B826" s="75"/>
      <c r="C826" s="75">
        <v>-3</v>
      </c>
      <c r="D826" s="75" t="s">
        <v>3682</v>
      </c>
    </row>
    <row r="827" spans="1:4" x14ac:dyDescent="0.2">
      <c r="A827" s="296"/>
      <c r="B827" s="75"/>
      <c r="C827" s="75"/>
      <c r="D827" s="75"/>
    </row>
    <row r="828" spans="1:4" x14ac:dyDescent="0.2">
      <c r="A828" s="296" t="s">
        <v>3774</v>
      </c>
      <c r="B828" s="75" t="s">
        <v>3598</v>
      </c>
      <c r="C828" s="75">
        <v>1</v>
      </c>
      <c r="D828" s="75" t="s">
        <v>3679</v>
      </c>
    </row>
    <row r="829" spans="1:4" x14ac:dyDescent="0.2">
      <c r="A829" s="296"/>
      <c r="B829" s="75"/>
      <c r="C829" s="75">
        <v>2</v>
      </c>
      <c r="D829" s="75" t="s">
        <v>3680</v>
      </c>
    </row>
    <row r="830" spans="1:4" x14ac:dyDescent="0.2">
      <c r="A830" s="296"/>
      <c r="B830" s="75"/>
      <c r="C830" s="75">
        <v>-1</v>
      </c>
      <c r="D830" s="75" t="s">
        <v>3681</v>
      </c>
    </row>
    <row r="831" spans="1:4" x14ac:dyDescent="0.2">
      <c r="A831" s="296"/>
      <c r="B831" s="75"/>
      <c r="C831" s="75">
        <v>-3</v>
      </c>
      <c r="D831" s="75" t="s">
        <v>3682</v>
      </c>
    </row>
    <row r="832" spans="1:4" x14ac:dyDescent="0.2">
      <c r="A832" s="296"/>
      <c r="B832" s="75"/>
      <c r="C832" s="75"/>
      <c r="D832" s="75"/>
    </row>
    <row r="833" spans="1:4" x14ac:dyDescent="0.2">
      <c r="A833" s="296" t="s">
        <v>3775</v>
      </c>
      <c r="B833" s="75" t="s">
        <v>3598</v>
      </c>
      <c r="C833" s="75">
        <v>1</v>
      </c>
      <c r="D833" s="75" t="s">
        <v>3679</v>
      </c>
    </row>
    <row r="834" spans="1:4" x14ac:dyDescent="0.2">
      <c r="A834" s="296"/>
      <c r="B834" s="75"/>
      <c r="C834" s="75">
        <v>2</v>
      </c>
      <c r="D834" s="75" t="s">
        <v>3680</v>
      </c>
    </row>
    <row r="835" spans="1:4" x14ac:dyDescent="0.2">
      <c r="A835" s="296"/>
      <c r="B835" s="75"/>
      <c r="C835" s="75">
        <v>-1</v>
      </c>
      <c r="D835" s="75" t="s">
        <v>3681</v>
      </c>
    </row>
    <row r="836" spans="1:4" x14ac:dyDescent="0.2">
      <c r="A836" s="296"/>
      <c r="B836" s="75"/>
      <c r="C836" s="75">
        <v>-3</v>
      </c>
      <c r="D836" s="75" t="s">
        <v>3682</v>
      </c>
    </row>
    <row r="837" spans="1:4" x14ac:dyDescent="0.2">
      <c r="A837" s="296"/>
      <c r="B837" s="75"/>
      <c r="C837" s="75"/>
      <c r="D837" s="75"/>
    </row>
    <row r="838" spans="1:4" x14ac:dyDescent="0.2">
      <c r="A838" s="296" t="s">
        <v>3776</v>
      </c>
      <c r="B838" s="75" t="s">
        <v>3599</v>
      </c>
      <c r="C838" s="75">
        <v>1</v>
      </c>
      <c r="D838" s="75" t="s">
        <v>3683</v>
      </c>
    </row>
    <row r="839" spans="1:4" x14ac:dyDescent="0.2">
      <c r="A839" s="296"/>
      <c r="B839" s="75"/>
      <c r="C839" s="75">
        <v>2</v>
      </c>
      <c r="D839" s="75" t="s">
        <v>3684</v>
      </c>
    </row>
    <row r="840" spans="1:4" x14ac:dyDescent="0.2">
      <c r="A840" s="296"/>
      <c r="B840" s="75"/>
      <c r="C840" s="75">
        <v>3</v>
      </c>
      <c r="D840" s="75" t="s">
        <v>3685</v>
      </c>
    </row>
    <row r="841" spans="1:4" x14ac:dyDescent="0.2">
      <c r="A841" s="296"/>
      <c r="B841" s="75"/>
      <c r="C841" s="75">
        <v>4</v>
      </c>
      <c r="D841" s="75" t="s">
        <v>3686</v>
      </c>
    </row>
    <row r="842" spans="1:4" x14ac:dyDescent="0.2">
      <c r="A842" s="296"/>
      <c r="B842" s="75"/>
      <c r="C842" s="75">
        <v>-1</v>
      </c>
      <c r="D842" s="75" t="s">
        <v>3681</v>
      </c>
    </row>
    <row r="843" spans="1:4" x14ac:dyDescent="0.2">
      <c r="A843" s="296"/>
      <c r="B843" s="75"/>
      <c r="C843" s="75">
        <v>-3</v>
      </c>
      <c r="D843" s="75" t="s">
        <v>3682</v>
      </c>
    </row>
    <row r="844" spans="1:4" x14ac:dyDescent="0.2">
      <c r="A844" s="296"/>
      <c r="B844" s="75"/>
      <c r="C844" s="75"/>
      <c r="D844" s="75"/>
    </row>
    <row r="845" spans="1:4" x14ac:dyDescent="0.2">
      <c r="A845" s="296" t="s">
        <v>3777</v>
      </c>
      <c r="B845" s="75" t="s">
        <v>3599</v>
      </c>
      <c r="C845" s="75">
        <v>1</v>
      </c>
      <c r="D845" s="75" t="s">
        <v>3683</v>
      </c>
    </row>
    <row r="846" spans="1:4" x14ac:dyDescent="0.2">
      <c r="A846" s="296"/>
      <c r="B846" s="75"/>
      <c r="C846" s="75">
        <v>2</v>
      </c>
      <c r="D846" s="75" t="s">
        <v>3684</v>
      </c>
    </row>
    <row r="847" spans="1:4" x14ac:dyDescent="0.2">
      <c r="A847" s="296"/>
      <c r="B847" s="75"/>
      <c r="C847" s="75">
        <v>3</v>
      </c>
      <c r="D847" s="75" t="s">
        <v>3685</v>
      </c>
    </row>
    <row r="848" spans="1:4" x14ac:dyDescent="0.2">
      <c r="A848" s="296"/>
      <c r="B848" s="75"/>
      <c r="C848" s="75">
        <v>4</v>
      </c>
      <c r="D848" s="75" t="s">
        <v>3686</v>
      </c>
    </row>
    <row r="849" spans="1:4" x14ac:dyDescent="0.2">
      <c r="A849" s="296"/>
      <c r="B849" s="75"/>
      <c r="C849" s="75">
        <v>-1</v>
      </c>
      <c r="D849" s="75" t="s">
        <v>3681</v>
      </c>
    </row>
    <row r="850" spans="1:4" x14ac:dyDescent="0.2">
      <c r="A850" s="296"/>
      <c r="B850" s="75"/>
      <c r="C850" s="75">
        <v>-3</v>
      </c>
      <c r="D850" s="75" t="s">
        <v>3682</v>
      </c>
    </row>
    <row r="851" spans="1:4" x14ac:dyDescent="0.2">
      <c r="A851" s="296"/>
      <c r="B851" s="75"/>
      <c r="C851" s="75"/>
      <c r="D851" s="75"/>
    </row>
    <row r="852" spans="1:4" x14ac:dyDescent="0.2">
      <c r="A852" s="296" t="s">
        <v>3778</v>
      </c>
      <c r="B852" s="75" t="s">
        <v>3600</v>
      </c>
      <c r="C852" s="75">
        <v>1</v>
      </c>
      <c r="D852" s="75" t="s">
        <v>3679</v>
      </c>
    </row>
    <row r="853" spans="1:4" x14ac:dyDescent="0.2">
      <c r="A853" s="296"/>
      <c r="B853" s="75"/>
      <c r="C853" s="75">
        <v>2</v>
      </c>
      <c r="D853" s="75" t="s">
        <v>3680</v>
      </c>
    </row>
    <row r="854" spans="1:4" x14ac:dyDescent="0.2">
      <c r="A854" s="296"/>
      <c r="B854" s="75"/>
      <c r="C854" s="75">
        <v>-1</v>
      </c>
      <c r="D854" s="75" t="s">
        <v>3681</v>
      </c>
    </row>
    <row r="855" spans="1:4" x14ac:dyDescent="0.2">
      <c r="A855" s="296"/>
      <c r="B855" s="75"/>
      <c r="C855" s="75">
        <v>-3</v>
      </c>
      <c r="D855" s="75" t="s">
        <v>3682</v>
      </c>
    </row>
    <row r="856" spans="1:4" x14ac:dyDescent="0.2">
      <c r="A856" s="296"/>
      <c r="B856" s="75"/>
      <c r="C856" s="75"/>
      <c r="D856" s="75"/>
    </row>
    <row r="857" spans="1:4" x14ac:dyDescent="0.2">
      <c r="A857" s="296" t="s">
        <v>3779</v>
      </c>
      <c r="B857" s="75" t="s">
        <v>3600</v>
      </c>
      <c r="C857" s="75">
        <v>1</v>
      </c>
      <c r="D857" s="75" t="s">
        <v>3679</v>
      </c>
    </row>
    <row r="858" spans="1:4" x14ac:dyDescent="0.2">
      <c r="A858" s="296"/>
      <c r="B858" s="75"/>
      <c r="C858" s="75">
        <v>2</v>
      </c>
      <c r="D858" s="75" t="s">
        <v>3680</v>
      </c>
    </row>
    <row r="859" spans="1:4" x14ac:dyDescent="0.2">
      <c r="A859" s="296"/>
      <c r="B859" s="75"/>
      <c r="C859" s="75">
        <v>-1</v>
      </c>
      <c r="D859" s="75" t="s">
        <v>3681</v>
      </c>
    </row>
    <row r="860" spans="1:4" x14ac:dyDescent="0.2">
      <c r="A860" s="296"/>
      <c r="B860" s="75"/>
      <c r="C860" s="75">
        <v>-3</v>
      </c>
      <c r="D860" s="75" t="s">
        <v>3682</v>
      </c>
    </row>
    <row r="861" spans="1:4" x14ac:dyDescent="0.2">
      <c r="A861" s="296"/>
      <c r="B861" s="84"/>
      <c r="C861" s="92"/>
      <c r="D861" s="89"/>
    </row>
    <row r="862" spans="1:4" x14ac:dyDescent="0.2">
      <c r="A862" s="296" t="str">
        <f>HYPERLINK("[Codebook_HIS_2013_ext_v1601.xlsx]ATC_Y","ATC")</f>
        <v>ATC</v>
      </c>
      <c r="B862" s="84" t="s">
        <v>1496</v>
      </c>
      <c r="C862" s="92" t="s">
        <v>120</v>
      </c>
      <c r="D862" s="89" t="s">
        <v>756</v>
      </c>
    </row>
    <row r="863" spans="1:4" x14ac:dyDescent="0.2">
      <c r="A863" s="296"/>
      <c r="B863" s="84"/>
      <c r="C863" s="92">
        <v>-1</v>
      </c>
      <c r="D863" s="89" t="s">
        <v>394</v>
      </c>
    </row>
    <row r="864" spans="1:4" x14ac:dyDescent="0.2">
      <c r="A864" s="296"/>
      <c r="B864" s="84"/>
      <c r="C864" s="92">
        <v>-3</v>
      </c>
      <c r="D864" s="89" t="s">
        <v>397</v>
      </c>
    </row>
    <row r="865" spans="1:4" x14ac:dyDescent="0.2">
      <c r="A865" s="296"/>
      <c r="B865" s="75"/>
      <c r="C865" s="94"/>
      <c r="D865" s="87"/>
    </row>
    <row r="866" spans="1:4" x14ac:dyDescent="0.2">
      <c r="A866" s="296" t="str">
        <f>HYPERLINK("[Codebook_HIS_2013_ext_v1601.xlsx]ATC_YN_Y","ATC_YN")</f>
        <v>ATC_YN</v>
      </c>
      <c r="B866" s="75" t="s">
        <v>1495</v>
      </c>
      <c r="C866" s="115">
        <v>1</v>
      </c>
      <c r="D866" s="87" t="s">
        <v>395</v>
      </c>
    </row>
    <row r="867" spans="1:4" x14ac:dyDescent="0.2">
      <c r="A867" s="74"/>
      <c r="B867" s="75"/>
      <c r="C867" s="115">
        <v>2</v>
      </c>
      <c r="D867" s="87" t="s">
        <v>396</v>
      </c>
    </row>
    <row r="868" spans="1:4" x14ac:dyDescent="0.2">
      <c r="A868" s="74"/>
      <c r="B868" s="75"/>
      <c r="C868" s="115">
        <v>-1</v>
      </c>
      <c r="D868" s="87" t="s">
        <v>394</v>
      </c>
    </row>
    <row r="869" spans="1:4" x14ac:dyDescent="0.2">
      <c r="A869" s="74"/>
      <c r="B869" s="75"/>
      <c r="C869" s="115">
        <v>-3</v>
      </c>
      <c r="D869" s="87" t="s">
        <v>397</v>
      </c>
    </row>
    <row r="870" spans="1:4" x14ac:dyDescent="0.2">
      <c r="A870" s="74"/>
      <c r="B870" s="75"/>
      <c r="C870" s="115"/>
      <c r="D870" s="87"/>
    </row>
    <row r="871" spans="1:4" x14ac:dyDescent="0.2">
      <c r="A871" s="296" t="s">
        <v>4005</v>
      </c>
      <c r="B871" s="99" t="s">
        <v>920</v>
      </c>
      <c r="C871" s="164">
        <v>1</v>
      </c>
      <c r="D871" s="100" t="s">
        <v>395</v>
      </c>
    </row>
    <row r="872" spans="1:4" x14ac:dyDescent="0.2">
      <c r="A872" s="296"/>
      <c r="B872" s="99"/>
      <c r="C872" s="164">
        <v>2</v>
      </c>
      <c r="D872" s="100" t="s">
        <v>396</v>
      </c>
    </row>
    <row r="873" spans="1:4" x14ac:dyDescent="0.2">
      <c r="A873" s="296"/>
      <c r="B873" s="99"/>
      <c r="C873" s="164">
        <v>-1</v>
      </c>
      <c r="D873" s="100" t="s">
        <v>394</v>
      </c>
    </row>
    <row r="874" spans="1:4" x14ac:dyDescent="0.2">
      <c r="A874" s="296"/>
      <c r="B874" s="99"/>
      <c r="C874" s="164">
        <v>-3</v>
      </c>
      <c r="D874" s="100" t="s">
        <v>397</v>
      </c>
    </row>
    <row r="875" spans="1:4" x14ac:dyDescent="0.2">
      <c r="A875" s="296"/>
      <c r="B875" s="99"/>
      <c r="C875" s="164"/>
      <c r="D875" s="100"/>
    </row>
    <row r="876" spans="1:4" x14ac:dyDescent="0.2">
      <c r="A876" s="296" t="s">
        <v>4007</v>
      </c>
      <c r="B876" s="99" t="s">
        <v>1720</v>
      </c>
      <c r="C876" s="164">
        <v>1</v>
      </c>
      <c r="D876" s="100" t="s">
        <v>395</v>
      </c>
    </row>
    <row r="877" spans="1:4" x14ac:dyDescent="0.2">
      <c r="A877" s="296"/>
      <c r="B877" s="99"/>
      <c r="C877" s="164">
        <v>2</v>
      </c>
      <c r="D877" s="100" t="s">
        <v>396</v>
      </c>
    </row>
    <row r="878" spans="1:4" x14ac:dyDescent="0.2">
      <c r="A878" s="296"/>
      <c r="B878" s="99"/>
      <c r="C878" s="164">
        <v>-1</v>
      </c>
      <c r="D878" s="100" t="s">
        <v>394</v>
      </c>
    </row>
    <row r="879" spans="1:4" x14ac:dyDescent="0.2">
      <c r="A879" s="296"/>
      <c r="B879" s="99"/>
      <c r="C879" s="164">
        <v>-3</v>
      </c>
      <c r="D879" s="100" t="s">
        <v>397</v>
      </c>
    </row>
    <row r="880" spans="1:4" x14ac:dyDescent="0.2">
      <c r="A880" s="296"/>
      <c r="B880" s="99"/>
      <c r="C880" s="164"/>
      <c r="D880" s="100"/>
    </row>
    <row r="881" spans="1:4" x14ac:dyDescent="0.2">
      <c r="A881" s="296" t="s">
        <v>4006</v>
      </c>
      <c r="B881" s="99" t="s">
        <v>1140</v>
      </c>
      <c r="C881" s="164" t="s">
        <v>432</v>
      </c>
      <c r="D881" s="100" t="s">
        <v>921</v>
      </c>
    </row>
    <row r="882" spans="1:4" x14ac:dyDescent="0.2">
      <c r="A882" s="296"/>
      <c r="B882" s="99"/>
      <c r="C882" s="164">
        <v>-1</v>
      </c>
      <c r="D882" s="100" t="s">
        <v>394</v>
      </c>
    </row>
    <row r="883" spans="1:4" x14ac:dyDescent="0.2">
      <c r="A883" s="296"/>
      <c r="B883" s="99"/>
      <c r="C883" s="164">
        <v>-3</v>
      </c>
      <c r="D883" s="100" t="s">
        <v>397</v>
      </c>
    </row>
    <row r="884" spans="1:4" x14ac:dyDescent="0.2">
      <c r="A884" s="296"/>
      <c r="B884" s="99"/>
      <c r="C884" s="164"/>
      <c r="D884" s="100"/>
    </row>
    <row r="885" spans="1:4" x14ac:dyDescent="0.2">
      <c r="A885" s="296" t="s">
        <v>4008</v>
      </c>
      <c r="B885" s="99" t="s">
        <v>1721</v>
      </c>
      <c r="C885" s="164" t="s">
        <v>432</v>
      </c>
      <c r="D885" s="100" t="s">
        <v>921</v>
      </c>
    </row>
    <row r="886" spans="1:4" x14ac:dyDescent="0.2">
      <c r="A886" s="296"/>
      <c r="B886" s="99"/>
      <c r="C886" s="164">
        <v>-1</v>
      </c>
      <c r="D886" s="100" t="s">
        <v>394</v>
      </c>
    </row>
    <row r="887" spans="1:4" x14ac:dyDescent="0.2">
      <c r="A887" s="296"/>
      <c r="B887" s="99"/>
      <c r="C887" s="164">
        <v>-3</v>
      </c>
      <c r="D887" s="100" t="s">
        <v>397</v>
      </c>
    </row>
    <row r="888" spans="1:4" x14ac:dyDescent="0.2">
      <c r="A888" s="296"/>
      <c r="B888" s="99"/>
      <c r="C888" s="164"/>
      <c r="D888" s="100"/>
    </row>
    <row r="889" spans="1:4" x14ac:dyDescent="0.2">
      <c r="A889" s="296" t="s">
        <v>4009</v>
      </c>
      <c r="B889" s="99" t="s">
        <v>4012</v>
      </c>
      <c r="C889" s="164" t="s">
        <v>432</v>
      </c>
      <c r="D889" s="100" t="s">
        <v>921</v>
      </c>
    </row>
    <row r="890" spans="1:4" x14ac:dyDescent="0.2">
      <c r="A890" s="296"/>
      <c r="B890" s="99"/>
      <c r="C890" s="164">
        <v>-1</v>
      </c>
      <c r="D890" s="100" t="s">
        <v>394</v>
      </c>
    </row>
    <row r="891" spans="1:4" x14ac:dyDescent="0.2">
      <c r="A891" s="296"/>
      <c r="B891" s="99"/>
      <c r="C891" s="164">
        <v>-3</v>
      </c>
      <c r="D891" s="100" t="s">
        <v>397</v>
      </c>
    </row>
    <row r="892" spans="1:4" x14ac:dyDescent="0.2">
      <c r="A892" s="296"/>
      <c r="B892" s="99"/>
      <c r="C892" s="164"/>
      <c r="D892" s="100"/>
    </row>
    <row r="893" spans="1:4" x14ac:dyDescent="0.2">
      <c r="A893" s="74"/>
      <c r="B893" s="75"/>
    </row>
    <row r="894" spans="1:4" x14ac:dyDescent="0.2">
      <c r="A894" s="296" t="s">
        <v>2301</v>
      </c>
      <c r="B894" s="153" t="s">
        <v>2331</v>
      </c>
      <c r="C894" s="85">
        <v>0</v>
      </c>
      <c r="D894" s="96" t="s">
        <v>2436</v>
      </c>
    </row>
    <row r="895" spans="1:4" x14ac:dyDescent="0.2">
      <c r="A895" s="296"/>
      <c r="B895" s="198"/>
      <c r="C895" s="85">
        <v>1</v>
      </c>
      <c r="D895" s="96" t="s">
        <v>2437</v>
      </c>
    </row>
    <row r="896" spans="1:4" x14ac:dyDescent="0.2">
      <c r="A896" s="296"/>
      <c r="B896" s="198"/>
      <c r="C896" s="85">
        <v>2</v>
      </c>
      <c r="D896" s="96" t="s">
        <v>2438</v>
      </c>
    </row>
    <row r="897" spans="1:4" x14ac:dyDescent="0.2">
      <c r="A897" s="296"/>
      <c r="B897" s="198"/>
      <c r="C897" s="85">
        <v>-1</v>
      </c>
      <c r="D897" s="96" t="s">
        <v>2439</v>
      </c>
    </row>
    <row r="898" spans="1:4" x14ac:dyDescent="0.2">
      <c r="A898" s="296"/>
      <c r="B898" s="198"/>
      <c r="C898" s="85">
        <v>-3</v>
      </c>
      <c r="D898" s="96" t="s">
        <v>397</v>
      </c>
    </row>
    <row r="899" spans="1:4" x14ac:dyDescent="0.2">
      <c r="A899" s="296"/>
      <c r="B899" s="198"/>
      <c r="C899" s="85"/>
      <c r="D899" s="96"/>
    </row>
    <row r="900" spans="1:4" x14ac:dyDescent="0.2">
      <c r="A900" s="296" t="s">
        <v>2302</v>
      </c>
      <c r="B900" s="198" t="s">
        <v>2333</v>
      </c>
      <c r="C900" s="85">
        <v>0</v>
      </c>
      <c r="D900" s="96" t="s">
        <v>2436</v>
      </c>
    </row>
    <row r="901" spans="1:4" x14ac:dyDescent="0.2">
      <c r="A901" s="296"/>
      <c r="B901" s="198"/>
      <c r="C901" s="85">
        <v>1</v>
      </c>
      <c r="D901" s="96" t="s">
        <v>2437</v>
      </c>
    </row>
    <row r="902" spans="1:4" x14ac:dyDescent="0.2">
      <c r="A902" s="296"/>
      <c r="B902" s="198"/>
      <c r="C902" s="85">
        <v>2</v>
      </c>
      <c r="D902" s="96" t="s">
        <v>2438</v>
      </c>
    </row>
    <row r="903" spans="1:4" x14ac:dyDescent="0.2">
      <c r="A903" s="296"/>
      <c r="B903" s="198"/>
      <c r="C903" s="85">
        <v>-1</v>
      </c>
      <c r="D903" s="96" t="s">
        <v>2439</v>
      </c>
    </row>
    <row r="904" spans="1:4" x14ac:dyDescent="0.2">
      <c r="A904" s="296"/>
      <c r="B904" s="198"/>
      <c r="C904" s="85">
        <v>-3</v>
      </c>
      <c r="D904" s="96" t="s">
        <v>397</v>
      </c>
    </row>
    <row r="905" spans="1:4" x14ac:dyDescent="0.2">
      <c r="A905" s="296"/>
      <c r="B905" s="198"/>
      <c r="C905" s="85"/>
      <c r="D905" s="96"/>
    </row>
    <row r="906" spans="1:4" x14ac:dyDescent="0.2">
      <c r="A906" s="296" t="s">
        <v>2303</v>
      </c>
      <c r="B906" s="153" t="s">
        <v>2335</v>
      </c>
      <c r="C906" s="85">
        <v>0</v>
      </c>
      <c r="D906" s="96" t="s">
        <v>2436</v>
      </c>
    </row>
    <row r="907" spans="1:4" x14ac:dyDescent="0.2">
      <c r="A907" s="296"/>
      <c r="B907" s="153"/>
      <c r="C907" s="85">
        <v>1</v>
      </c>
      <c r="D907" s="96" t="s">
        <v>2437</v>
      </c>
    </row>
    <row r="908" spans="1:4" x14ac:dyDescent="0.2">
      <c r="A908" s="296"/>
      <c r="B908" s="153"/>
      <c r="C908" s="85">
        <v>2</v>
      </c>
      <c r="D908" s="96" t="s">
        <v>2438</v>
      </c>
    </row>
    <row r="909" spans="1:4" x14ac:dyDescent="0.2">
      <c r="A909" s="296"/>
      <c r="B909" s="153"/>
      <c r="C909" s="85">
        <v>-1</v>
      </c>
      <c r="D909" s="96" t="s">
        <v>2439</v>
      </c>
    </row>
    <row r="910" spans="1:4" x14ac:dyDescent="0.2">
      <c r="A910" s="296"/>
      <c r="B910" s="153"/>
      <c r="C910" s="85">
        <v>-3</v>
      </c>
      <c r="D910" s="96" t="s">
        <v>397</v>
      </c>
    </row>
    <row r="911" spans="1:4" x14ac:dyDescent="0.2">
      <c r="A911" s="296"/>
      <c r="B911" s="153"/>
      <c r="C911" s="85"/>
      <c r="D911" s="96"/>
    </row>
    <row r="912" spans="1:4" x14ac:dyDescent="0.2">
      <c r="A912" s="296" t="s">
        <v>2304</v>
      </c>
      <c r="B912" s="153" t="s">
        <v>2337</v>
      </c>
      <c r="C912" s="85">
        <v>0</v>
      </c>
      <c r="D912" s="96" t="s">
        <v>2436</v>
      </c>
    </row>
    <row r="913" spans="1:4" x14ac:dyDescent="0.2">
      <c r="A913" s="296"/>
      <c r="B913" s="153"/>
      <c r="C913" s="85">
        <v>1</v>
      </c>
      <c r="D913" s="96" t="s">
        <v>2437</v>
      </c>
    </row>
    <row r="914" spans="1:4" x14ac:dyDescent="0.2">
      <c r="A914" s="296"/>
      <c r="B914" s="153"/>
      <c r="C914" s="85">
        <v>2</v>
      </c>
      <c r="D914" s="96" t="s">
        <v>2438</v>
      </c>
    </row>
    <row r="915" spans="1:4" x14ac:dyDescent="0.2">
      <c r="A915" s="296"/>
      <c r="B915" s="153"/>
      <c r="C915" s="85">
        <v>-1</v>
      </c>
      <c r="D915" s="96" t="s">
        <v>2439</v>
      </c>
    </row>
    <row r="916" spans="1:4" x14ac:dyDescent="0.2">
      <c r="A916" s="296"/>
      <c r="B916" s="153"/>
      <c r="C916" s="85">
        <v>-3</v>
      </c>
      <c r="D916" s="96" t="s">
        <v>397</v>
      </c>
    </row>
    <row r="917" spans="1:4" x14ac:dyDescent="0.2">
      <c r="A917" s="296"/>
      <c r="B917" s="153"/>
      <c r="C917" s="85"/>
      <c r="D917" s="96"/>
    </row>
    <row r="918" spans="1:4" x14ac:dyDescent="0.2">
      <c r="A918" s="296" t="s">
        <v>2305</v>
      </c>
      <c r="B918" s="153" t="s">
        <v>2339</v>
      </c>
      <c r="C918" s="85">
        <v>0</v>
      </c>
      <c r="D918" s="96" t="s">
        <v>2436</v>
      </c>
    </row>
    <row r="919" spans="1:4" x14ac:dyDescent="0.2">
      <c r="A919" s="296"/>
      <c r="B919" s="153"/>
      <c r="C919" s="85">
        <v>1</v>
      </c>
      <c r="D919" s="96" t="s">
        <v>2437</v>
      </c>
    </row>
    <row r="920" spans="1:4" x14ac:dyDescent="0.2">
      <c r="A920" s="296"/>
      <c r="B920" s="153"/>
      <c r="C920" s="85">
        <v>2</v>
      </c>
      <c r="D920" s="96" t="s">
        <v>2438</v>
      </c>
    </row>
    <row r="921" spans="1:4" x14ac:dyDescent="0.2">
      <c r="A921" s="296"/>
      <c r="B921" s="153"/>
      <c r="C921" s="85">
        <v>-1</v>
      </c>
      <c r="D921" s="96" t="s">
        <v>2439</v>
      </c>
    </row>
    <row r="922" spans="1:4" x14ac:dyDescent="0.2">
      <c r="A922" s="296"/>
      <c r="B922" s="153"/>
      <c r="C922" s="85">
        <v>-3</v>
      </c>
      <c r="D922" s="96" t="s">
        <v>397</v>
      </c>
    </row>
    <row r="923" spans="1:4" x14ac:dyDescent="0.2">
      <c r="A923" s="296"/>
      <c r="B923" s="153"/>
      <c r="C923" s="85"/>
      <c r="D923" s="96"/>
    </row>
    <row r="924" spans="1:4" x14ac:dyDescent="0.2">
      <c r="A924" s="296" t="s">
        <v>2306</v>
      </c>
      <c r="B924" s="153" t="s">
        <v>2341</v>
      </c>
      <c r="C924" s="85">
        <v>0</v>
      </c>
      <c r="D924" s="96" t="s">
        <v>2436</v>
      </c>
    </row>
    <row r="925" spans="1:4" x14ac:dyDescent="0.2">
      <c r="A925" s="296"/>
      <c r="B925" s="153"/>
      <c r="C925" s="85">
        <v>1</v>
      </c>
      <c r="D925" s="96" t="s">
        <v>2437</v>
      </c>
    </row>
    <row r="926" spans="1:4" x14ac:dyDescent="0.2">
      <c r="A926" s="296"/>
      <c r="B926" s="153"/>
      <c r="C926" s="85">
        <v>2</v>
      </c>
      <c r="D926" s="96" t="s">
        <v>2438</v>
      </c>
    </row>
    <row r="927" spans="1:4" x14ac:dyDescent="0.2">
      <c r="A927" s="296"/>
      <c r="B927" s="153"/>
      <c r="C927" s="85">
        <v>-1</v>
      </c>
      <c r="D927" s="96" t="s">
        <v>2439</v>
      </c>
    </row>
    <row r="928" spans="1:4" x14ac:dyDescent="0.2">
      <c r="A928" s="296"/>
      <c r="B928" s="153"/>
      <c r="C928" s="85">
        <v>-3</v>
      </c>
      <c r="D928" s="96" t="s">
        <v>397</v>
      </c>
    </row>
    <row r="929" spans="1:4" x14ac:dyDescent="0.2">
      <c r="A929" s="296"/>
      <c r="B929" s="153"/>
      <c r="C929" s="85"/>
      <c r="D929" s="96"/>
    </row>
    <row r="930" spans="1:4" x14ac:dyDescent="0.2">
      <c r="A930" s="296" t="s">
        <v>2307</v>
      </c>
      <c r="B930" s="153" t="s">
        <v>2343</v>
      </c>
      <c r="C930" s="85">
        <v>0</v>
      </c>
      <c r="D930" s="96" t="s">
        <v>2438</v>
      </c>
    </row>
    <row r="931" spans="1:4" x14ac:dyDescent="0.2">
      <c r="A931" s="296"/>
      <c r="B931" s="153"/>
      <c r="C931" s="85">
        <v>1</v>
      </c>
      <c r="D931" s="96" t="s">
        <v>2437</v>
      </c>
    </row>
    <row r="932" spans="1:4" x14ac:dyDescent="0.2">
      <c r="A932" s="296"/>
      <c r="B932" s="153"/>
      <c r="C932" s="85">
        <v>2</v>
      </c>
      <c r="D932" s="96" t="s">
        <v>2436</v>
      </c>
    </row>
    <row r="933" spans="1:4" x14ac:dyDescent="0.2">
      <c r="A933" s="296"/>
      <c r="B933" s="153"/>
      <c r="C933" s="85">
        <v>-1</v>
      </c>
      <c r="D933" s="96" t="s">
        <v>2439</v>
      </c>
    </row>
    <row r="934" spans="1:4" x14ac:dyDescent="0.2">
      <c r="A934" s="296"/>
      <c r="B934" s="153"/>
      <c r="C934" s="85">
        <v>-3</v>
      </c>
      <c r="D934" s="96" t="s">
        <v>397</v>
      </c>
    </row>
    <row r="935" spans="1:4" x14ac:dyDescent="0.2">
      <c r="A935" s="296"/>
      <c r="B935" s="153"/>
      <c r="C935" s="85"/>
      <c r="D935" s="96"/>
    </row>
    <row r="936" spans="1:4" x14ac:dyDescent="0.2">
      <c r="A936" s="296" t="s">
        <v>2308</v>
      </c>
      <c r="B936" s="153" t="s">
        <v>2345</v>
      </c>
      <c r="C936" s="85">
        <v>0</v>
      </c>
      <c r="D936" s="96" t="s">
        <v>2436</v>
      </c>
    </row>
    <row r="937" spans="1:4" x14ac:dyDescent="0.2">
      <c r="A937" s="296"/>
      <c r="B937" s="153"/>
      <c r="C937" s="85">
        <v>1</v>
      </c>
      <c r="D937" s="96" t="s">
        <v>2437</v>
      </c>
    </row>
    <row r="938" spans="1:4" x14ac:dyDescent="0.2">
      <c r="A938" s="296"/>
      <c r="B938" s="153"/>
      <c r="C938" s="85">
        <v>2</v>
      </c>
      <c r="D938" s="96" t="s">
        <v>2438</v>
      </c>
    </row>
    <row r="939" spans="1:4" x14ac:dyDescent="0.2">
      <c r="A939" s="296"/>
      <c r="B939" s="153"/>
      <c r="C939" s="85">
        <v>-1</v>
      </c>
      <c r="D939" s="96" t="s">
        <v>2439</v>
      </c>
    </row>
    <row r="940" spans="1:4" x14ac:dyDescent="0.2">
      <c r="A940" s="296"/>
      <c r="B940" s="153"/>
      <c r="C940" s="85">
        <v>-3</v>
      </c>
      <c r="D940" s="96" t="s">
        <v>397</v>
      </c>
    </row>
    <row r="941" spans="1:4" x14ac:dyDescent="0.2">
      <c r="A941" s="296"/>
      <c r="B941" s="153"/>
      <c r="C941" s="85"/>
      <c r="D941" s="96"/>
    </row>
    <row r="942" spans="1:4" x14ac:dyDescent="0.2">
      <c r="A942" s="296" t="s">
        <v>2309</v>
      </c>
      <c r="B942" s="153" t="s">
        <v>2347</v>
      </c>
      <c r="C942" s="85">
        <v>0</v>
      </c>
      <c r="D942" s="96" t="s">
        <v>2436</v>
      </c>
    </row>
    <row r="943" spans="1:4" x14ac:dyDescent="0.2">
      <c r="A943" s="296"/>
      <c r="B943" s="153"/>
      <c r="C943" s="85">
        <v>1</v>
      </c>
      <c r="D943" s="96" t="s">
        <v>2437</v>
      </c>
    </row>
    <row r="944" spans="1:4" x14ac:dyDescent="0.2">
      <c r="A944" s="296"/>
      <c r="B944" s="153"/>
      <c r="C944" s="85">
        <v>2</v>
      </c>
      <c r="D944" s="96" t="s">
        <v>2438</v>
      </c>
    </row>
    <row r="945" spans="1:4" x14ac:dyDescent="0.2">
      <c r="A945" s="296"/>
      <c r="B945" s="153"/>
      <c r="C945" s="85">
        <v>-1</v>
      </c>
      <c r="D945" s="96" t="s">
        <v>2439</v>
      </c>
    </row>
    <row r="946" spans="1:4" x14ac:dyDescent="0.2">
      <c r="A946" s="296"/>
      <c r="B946" s="153"/>
      <c r="C946" s="85">
        <v>-3</v>
      </c>
      <c r="D946" s="96" t="s">
        <v>397</v>
      </c>
    </row>
    <row r="947" spans="1:4" x14ac:dyDescent="0.2">
      <c r="A947" s="296"/>
      <c r="B947" s="153"/>
      <c r="C947" s="85"/>
      <c r="D947" s="96"/>
    </row>
    <row r="948" spans="1:4" x14ac:dyDescent="0.2">
      <c r="A948" s="296" t="s">
        <v>2310</v>
      </c>
      <c r="B948" s="153" t="s">
        <v>2349</v>
      </c>
      <c r="C948" s="85">
        <v>0</v>
      </c>
      <c r="D948" s="96" t="s">
        <v>2436</v>
      </c>
    </row>
    <row r="949" spans="1:4" x14ac:dyDescent="0.2">
      <c r="A949" s="296"/>
      <c r="B949" s="153"/>
      <c r="C949" s="85">
        <v>1</v>
      </c>
      <c r="D949" s="96" t="s">
        <v>2437</v>
      </c>
    </row>
    <row r="950" spans="1:4" x14ac:dyDescent="0.2">
      <c r="A950" s="296"/>
      <c r="B950" s="153"/>
      <c r="C950" s="85">
        <v>2</v>
      </c>
      <c r="D950" s="96" t="s">
        <v>2438</v>
      </c>
    </row>
    <row r="951" spans="1:4" x14ac:dyDescent="0.2">
      <c r="A951" s="296"/>
      <c r="B951" s="153"/>
      <c r="C951" s="85">
        <v>-1</v>
      </c>
      <c r="D951" s="96" t="s">
        <v>2439</v>
      </c>
    </row>
    <row r="952" spans="1:4" x14ac:dyDescent="0.2">
      <c r="A952" s="296"/>
      <c r="B952" s="153"/>
      <c r="C952" s="85">
        <v>-3</v>
      </c>
      <c r="D952" s="96" t="s">
        <v>397</v>
      </c>
    </row>
    <row r="953" spans="1:4" x14ac:dyDescent="0.2">
      <c r="A953" s="296"/>
      <c r="B953" s="153"/>
      <c r="C953" s="85"/>
      <c r="D953" s="96"/>
    </row>
    <row r="954" spans="1:4" x14ac:dyDescent="0.2">
      <c r="A954" s="296" t="s">
        <v>2311</v>
      </c>
      <c r="B954" s="198" t="s">
        <v>2351</v>
      </c>
      <c r="C954" s="85">
        <v>0</v>
      </c>
      <c r="D954" s="96" t="s">
        <v>2438</v>
      </c>
    </row>
    <row r="955" spans="1:4" x14ac:dyDescent="0.2">
      <c r="A955" s="296"/>
      <c r="B955" s="198"/>
      <c r="C955" s="85">
        <v>1</v>
      </c>
      <c r="D955" s="96" t="s">
        <v>2437</v>
      </c>
    </row>
    <row r="956" spans="1:4" x14ac:dyDescent="0.2">
      <c r="A956" s="296"/>
      <c r="B956" s="198"/>
      <c r="C956" s="85">
        <v>2</v>
      </c>
      <c r="D956" s="96" t="s">
        <v>2436</v>
      </c>
    </row>
    <row r="957" spans="1:4" x14ac:dyDescent="0.2">
      <c r="A957" s="296"/>
      <c r="B957" s="198"/>
      <c r="C957" s="85">
        <v>-1</v>
      </c>
      <c r="D957" s="96" t="s">
        <v>2439</v>
      </c>
    </row>
    <row r="958" spans="1:4" x14ac:dyDescent="0.2">
      <c r="A958" s="296"/>
      <c r="B958" s="198"/>
      <c r="C958" s="85">
        <v>-3</v>
      </c>
      <c r="D958" s="96" t="s">
        <v>397</v>
      </c>
    </row>
    <row r="959" spans="1:4" x14ac:dyDescent="0.2">
      <c r="A959" s="296"/>
      <c r="B959" s="198"/>
      <c r="C959" s="85"/>
      <c r="D959" s="96"/>
    </row>
    <row r="960" spans="1:4" x14ac:dyDescent="0.2">
      <c r="A960" s="296" t="s">
        <v>2312</v>
      </c>
      <c r="B960" s="198" t="s">
        <v>2353</v>
      </c>
      <c r="C960" s="85">
        <v>0</v>
      </c>
      <c r="D960" s="96" t="s">
        <v>2436</v>
      </c>
    </row>
    <row r="961" spans="1:4" x14ac:dyDescent="0.2">
      <c r="A961" s="296"/>
      <c r="B961" s="198"/>
      <c r="C961" s="85">
        <v>1</v>
      </c>
      <c r="D961" s="96" t="s">
        <v>2437</v>
      </c>
    </row>
    <row r="962" spans="1:4" x14ac:dyDescent="0.2">
      <c r="A962" s="296"/>
      <c r="B962" s="198"/>
      <c r="C962" s="85">
        <v>2</v>
      </c>
      <c r="D962" s="96" t="s">
        <v>2438</v>
      </c>
    </row>
    <row r="963" spans="1:4" x14ac:dyDescent="0.2">
      <c r="A963" s="296"/>
      <c r="B963" s="198"/>
      <c r="C963" s="85">
        <v>-1</v>
      </c>
      <c r="D963" s="96" t="s">
        <v>2439</v>
      </c>
    </row>
    <row r="964" spans="1:4" x14ac:dyDescent="0.2">
      <c r="A964" s="296"/>
      <c r="B964" s="198"/>
      <c r="C964" s="85">
        <v>-3</v>
      </c>
      <c r="D964" s="96" t="s">
        <v>397</v>
      </c>
    </row>
    <row r="965" spans="1:4" x14ac:dyDescent="0.2">
      <c r="A965" s="296"/>
      <c r="B965" s="198"/>
      <c r="C965" s="85"/>
      <c r="D965" s="96"/>
    </row>
    <row r="966" spans="1:4" x14ac:dyDescent="0.2">
      <c r="A966" s="296" t="s">
        <v>2313</v>
      </c>
      <c r="B966" s="198" t="s">
        <v>2355</v>
      </c>
      <c r="C966" s="85">
        <v>0</v>
      </c>
      <c r="D966" s="96" t="s">
        <v>2436</v>
      </c>
    </row>
    <row r="967" spans="1:4" x14ac:dyDescent="0.2">
      <c r="A967" s="296"/>
      <c r="B967" s="198"/>
      <c r="C967" s="85">
        <v>1</v>
      </c>
      <c r="D967" s="96" t="s">
        <v>2437</v>
      </c>
    </row>
    <row r="968" spans="1:4" x14ac:dyDescent="0.2">
      <c r="A968" s="296"/>
      <c r="B968" s="198"/>
      <c r="C968" s="85">
        <v>2</v>
      </c>
      <c r="D968" s="96" t="s">
        <v>2438</v>
      </c>
    </row>
    <row r="969" spans="1:4" x14ac:dyDescent="0.2">
      <c r="A969" s="296"/>
      <c r="B969" s="198"/>
      <c r="C969" s="85">
        <v>-1</v>
      </c>
      <c r="D969" s="96" t="s">
        <v>2439</v>
      </c>
    </row>
    <row r="970" spans="1:4" x14ac:dyDescent="0.2">
      <c r="A970" s="296"/>
      <c r="B970" s="198"/>
      <c r="C970" s="85">
        <v>-3</v>
      </c>
      <c r="D970" s="96" t="s">
        <v>397</v>
      </c>
    </row>
    <row r="971" spans="1:4" x14ac:dyDescent="0.2">
      <c r="A971" s="296"/>
      <c r="B971" s="198"/>
      <c r="C971" s="85"/>
      <c r="D971" s="96"/>
    </row>
    <row r="972" spans="1:4" x14ac:dyDescent="0.2">
      <c r="A972" s="296" t="s">
        <v>2314</v>
      </c>
      <c r="B972" s="199" t="s">
        <v>2357</v>
      </c>
      <c r="C972" s="85">
        <v>0</v>
      </c>
      <c r="D972" s="96" t="s">
        <v>2438</v>
      </c>
    </row>
    <row r="973" spans="1:4" x14ac:dyDescent="0.2">
      <c r="A973" s="296"/>
      <c r="B973" s="199"/>
      <c r="C973" s="85">
        <v>1</v>
      </c>
      <c r="D973" s="96" t="s">
        <v>2437</v>
      </c>
    </row>
    <row r="974" spans="1:4" x14ac:dyDescent="0.2">
      <c r="A974" s="296"/>
      <c r="B974" s="199"/>
      <c r="C974" s="85">
        <v>2</v>
      </c>
      <c r="D974" s="96" t="s">
        <v>2436</v>
      </c>
    </row>
    <row r="975" spans="1:4" x14ac:dyDescent="0.2">
      <c r="A975" s="296"/>
      <c r="B975" s="199"/>
      <c r="C975" s="85">
        <v>-1</v>
      </c>
      <c r="D975" s="96" t="s">
        <v>2439</v>
      </c>
    </row>
    <row r="976" spans="1:4" x14ac:dyDescent="0.2">
      <c r="A976" s="296"/>
      <c r="B976" s="199"/>
      <c r="C976" s="85">
        <v>-3</v>
      </c>
      <c r="D976" s="96" t="s">
        <v>397</v>
      </c>
    </row>
    <row r="977" spans="1:4" x14ac:dyDescent="0.2">
      <c r="A977" s="296"/>
      <c r="B977" s="199"/>
      <c r="C977" s="85"/>
      <c r="D977" s="96"/>
    </row>
    <row r="978" spans="1:4" x14ac:dyDescent="0.2">
      <c r="A978" s="296" t="s">
        <v>2315</v>
      </c>
      <c r="B978" s="153" t="s">
        <v>2359</v>
      </c>
      <c r="C978" s="85">
        <v>0</v>
      </c>
      <c r="D978" s="96" t="s">
        <v>2436</v>
      </c>
    </row>
    <row r="979" spans="1:4" x14ac:dyDescent="0.2">
      <c r="A979" s="296"/>
      <c r="B979" s="153"/>
      <c r="C979" s="85">
        <v>1</v>
      </c>
      <c r="D979" s="96" t="s">
        <v>2437</v>
      </c>
    </row>
    <row r="980" spans="1:4" x14ac:dyDescent="0.2">
      <c r="A980" s="296"/>
      <c r="B980" s="153"/>
      <c r="C980" s="85">
        <v>2</v>
      </c>
      <c r="D980" s="96" t="s">
        <v>2438</v>
      </c>
    </row>
    <row r="981" spans="1:4" x14ac:dyDescent="0.2">
      <c r="A981" s="296"/>
      <c r="B981" s="153"/>
      <c r="C981" s="85">
        <v>-1</v>
      </c>
      <c r="D981" s="96" t="s">
        <v>2439</v>
      </c>
    </row>
    <row r="982" spans="1:4" x14ac:dyDescent="0.2">
      <c r="A982" s="296"/>
      <c r="B982" s="153"/>
      <c r="C982" s="85">
        <v>-3</v>
      </c>
      <c r="D982" s="96" t="s">
        <v>397</v>
      </c>
    </row>
    <row r="983" spans="1:4" x14ac:dyDescent="0.2">
      <c r="A983" s="296"/>
      <c r="B983" s="153"/>
      <c r="C983" s="85"/>
      <c r="D983" s="96"/>
    </row>
    <row r="984" spans="1:4" x14ac:dyDescent="0.2">
      <c r="A984" s="296" t="s">
        <v>2316</v>
      </c>
      <c r="B984" s="198" t="s">
        <v>2361</v>
      </c>
      <c r="C984" s="85">
        <v>0</v>
      </c>
      <c r="D984" s="96" t="s">
        <v>2436</v>
      </c>
    </row>
    <row r="985" spans="1:4" x14ac:dyDescent="0.2">
      <c r="A985" s="296"/>
      <c r="B985" s="198"/>
      <c r="C985" s="85">
        <v>1</v>
      </c>
      <c r="D985" s="96" t="s">
        <v>2437</v>
      </c>
    </row>
    <row r="986" spans="1:4" x14ac:dyDescent="0.2">
      <c r="A986" s="296"/>
      <c r="B986" s="198"/>
      <c r="C986" s="85">
        <v>2</v>
      </c>
      <c r="D986" s="96" t="s">
        <v>2438</v>
      </c>
    </row>
    <row r="987" spans="1:4" x14ac:dyDescent="0.2">
      <c r="A987" s="296"/>
      <c r="B987" s="198"/>
      <c r="C987" s="85">
        <v>-1</v>
      </c>
      <c r="D987" s="96" t="s">
        <v>2439</v>
      </c>
    </row>
    <row r="988" spans="1:4" x14ac:dyDescent="0.2">
      <c r="A988" s="296"/>
      <c r="B988" s="198"/>
      <c r="C988" s="85">
        <v>-3</v>
      </c>
      <c r="D988" s="96" t="s">
        <v>397</v>
      </c>
    </row>
    <row r="989" spans="1:4" x14ac:dyDescent="0.2">
      <c r="A989" s="296"/>
      <c r="B989" s="198"/>
      <c r="C989" s="85"/>
      <c r="D989" s="96"/>
    </row>
    <row r="990" spans="1:4" x14ac:dyDescent="0.2">
      <c r="A990" s="296" t="s">
        <v>2317</v>
      </c>
      <c r="B990" s="199" t="s">
        <v>2363</v>
      </c>
      <c r="C990" s="85">
        <v>0</v>
      </c>
      <c r="D990" s="96" t="s">
        <v>2436</v>
      </c>
    </row>
    <row r="991" spans="1:4" x14ac:dyDescent="0.2">
      <c r="A991" s="296"/>
      <c r="B991" s="199"/>
      <c r="C991" s="85">
        <v>1</v>
      </c>
      <c r="D991" s="96" t="s">
        <v>2437</v>
      </c>
    </row>
    <row r="992" spans="1:4" x14ac:dyDescent="0.2">
      <c r="A992" s="296"/>
      <c r="B992" s="199"/>
      <c r="C992" s="85">
        <v>2</v>
      </c>
      <c r="D992" s="96" t="s">
        <v>2438</v>
      </c>
    </row>
    <row r="993" spans="1:4" x14ac:dyDescent="0.2">
      <c r="A993" s="296"/>
      <c r="B993" s="199"/>
      <c r="C993" s="85">
        <v>-1</v>
      </c>
      <c r="D993" s="96" t="s">
        <v>2439</v>
      </c>
    </row>
    <row r="994" spans="1:4" x14ac:dyDescent="0.2">
      <c r="A994" s="296"/>
      <c r="B994" s="199"/>
      <c r="C994" s="85">
        <v>-3</v>
      </c>
      <c r="D994" s="96" t="s">
        <v>397</v>
      </c>
    </row>
    <row r="995" spans="1:4" x14ac:dyDescent="0.2">
      <c r="A995" s="296"/>
      <c r="B995" s="199"/>
      <c r="C995" s="85"/>
      <c r="D995" s="96"/>
    </row>
    <row r="996" spans="1:4" x14ac:dyDescent="0.2">
      <c r="A996" s="296" t="s">
        <v>2318</v>
      </c>
      <c r="B996" s="199" t="s">
        <v>2365</v>
      </c>
      <c r="C996" s="85">
        <v>0</v>
      </c>
      <c r="D996" s="96" t="s">
        <v>2436</v>
      </c>
    </row>
    <row r="997" spans="1:4" x14ac:dyDescent="0.2">
      <c r="A997" s="296"/>
      <c r="B997" s="199"/>
      <c r="C997" s="85">
        <v>1</v>
      </c>
      <c r="D997" s="96" t="s">
        <v>2437</v>
      </c>
    </row>
    <row r="998" spans="1:4" x14ac:dyDescent="0.2">
      <c r="A998" s="296"/>
      <c r="B998" s="199"/>
      <c r="C998" s="85">
        <v>2</v>
      </c>
      <c r="D998" s="96" t="s">
        <v>2438</v>
      </c>
    </row>
    <row r="999" spans="1:4" x14ac:dyDescent="0.2">
      <c r="A999" s="296"/>
      <c r="B999" s="199"/>
      <c r="C999" s="85">
        <v>-1</v>
      </c>
      <c r="D999" s="96" t="s">
        <v>2439</v>
      </c>
    </row>
    <row r="1000" spans="1:4" x14ac:dyDescent="0.2">
      <c r="A1000" s="296"/>
      <c r="B1000" s="199"/>
      <c r="C1000" s="85">
        <v>-3</v>
      </c>
      <c r="D1000" s="96" t="s">
        <v>397</v>
      </c>
    </row>
    <row r="1001" spans="1:4" x14ac:dyDescent="0.2">
      <c r="A1001" s="296"/>
      <c r="B1001" s="199"/>
      <c r="C1001" s="85"/>
      <c r="D1001" s="96"/>
    </row>
    <row r="1002" spans="1:4" x14ac:dyDescent="0.2">
      <c r="A1002" s="296" t="s">
        <v>2319</v>
      </c>
      <c r="B1002" s="198" t="s">
        <v>2367</v>
      </c>
      <c r="C1002" s="85">
        <v>0</v>
      </c>
      <c r="D1002" s="96" t="s">
        <v>2436</v>
      </c>
    </row>
    <row r="1003" spans="1:4" x14ac:dyDescent="0.2">
      <c r="A1003" s="296"/>
      <c r="B1003" s="198"/>
      <c r="C1003" s="85">
        <v>1</v>
      </c>
      <c r="D1003" s="96" t="s">
        <v>2437</v>
      </c>
    </row>
    <row r="1004" spans="1:4" x14ac:dyDescent="0.2">
      <c r="A1004" s="296"/>
      <c r="B1004" s="198"/>
      <c r="C1004" s="85">
        <v>2</v>
      </c>
      <c r="D1004" s="96" t="s">
        <v>2438</v>
      </c>
    </row>
    <row r="1005" spans="1:4" x14ac:dyDescent="0.2">
      <c r="A1005" s="296"/>
      <c r="B1005" s="198"/>
      <c r="C1005" s="85">
        <v>-1</v>
      </c>
      <c r="D1005" s="96" t="s">
        <v>2439</v>
      </c>
    </row>
    <row r="1006" spans="1:4" x14ac:dyDescent="0.2">
      <c r="A1006" s="296"/>
      <c r="B1006" s="198"/>
      <c r="C1006" s="85">
        <v>-3</v>
      </c>
      <c r="D1006" s="96" t="s">
        <v>397</v>
      </c>
    </row>
    <row r="1007" spans="1:4" x14ac:dyDescent="0.2">
      <c r="A1007" s="296"/>
      <c r="B1007" s="198"/>
      <c r="C1007" s="85"/>
      <c r="D1007" s="96"/>
    </row>
    <row r="1008" spans="1:4" x14ac:dyDescent="0.2">
      <c r="A1008" s="296" t="s">
        <v>2320</v>
      </c>
      <c r="B1008" s="199" t="s">
        <v>2369</v>
      </c>
      <c r="C1008" s="85">
        <v>0</v>
      </c>
      <c r="D1008" s="96" t="s">
        <v>2436</v>
      </c>
    </row>
    <row r="1009" spans="1:4" x14ac:dyDescent="0.2">
      <c r="A1009" s="296"/>
      <c r="B1009" s="199"/>
      <c r="C1009" s="85">
        <v>1</v>
      </c>
      <c r="D1009" s="96" t="s">
        <v>2437</v>
      </c>
    </row>
    <row r="1010" spans="1:4" x14ac:dyDescent="0.2">
      <c r="A1010" s="296"/>
      <c r="B1010" s="199"/>
      <c r="C1010" s="85">
        <v>2</v>
      </c>
      <c r="D1010" s="96" t="s">
        <v>2438</v>
      </c>
    </row>
    <row r="1011" spans="1:4" x14ac:dyDescent="0.2">
      <c r="A1011" s="296"/>
      <c r="B1011" s="199"/>
      <c r="C1011" s="85">
        <v>-1</v>
      </c>
      <c r="D1011" s="96" t="s">
        <v>2439</v>
      </c>
    </row>
    <row r="1012" spans="1:4" x14ac:dyDescent="0.2">
      <c r="A1012" s="296"/>
      <c r="B1012" s="199"/>
      <c r="C1012" s="85">
        <v>-3</v>
      </c>
      <c r="D1012" s="96" t="s">
        <v>397</v>
      </c>
    </row>
    <row r="1013" spans="1:4" x14ac:dyDescent="0.2">
      <c r="A1013" s="296"/>
      <c r="B1013" s="199"/>
      <c r="C1013" s="85"/>
      <c r="D1013" s="96"/>
    </row>
    <row r="1014" spans="1:4" x14ac:dyDescent="0.2">
      <c r="A1014" s="296" t="s">
        <v>2321</v>
      </c>
      <c r="B1014" s="199" t="s">
        <v>2371</v>
      </c>
      <c r="C1014" s="85">
        <v>0</v>
      </c>
      <c r="D1014" s="96" t="s">
        <v>2438</v>
      </c>
    </row>
    <row r="1015" spans="1:4" x14ac:dyDescent="0.2">
      <c r="A1015" s="296"/>
      <c r="B1015" s="199"/>
      <c r="C1015" s="85">
        <v>1</v>
      </c>
      <c r="D1015" s="96" t="s">
        <v>2437</v>
      </c>
    </row>
    <row r="1016" spans="1:4" x14ac:dyDescent="0.2">
      <c r="A1016" s="296"/>
      <c r="B1016" s="199"/>
      <c r="C1016" s="85">
        <v>2</v>
      </c>
      <c r="D1016" s="96" t="s">
        <v>2436</v>
      </c>
    </row>
    <row r="1017" spans="1:4" x14ac:dyDescent="0.2">
      <c r="A1017" s="296"/>
      <c r="B1017" s="199"/>
      <c r="C1017" s="85">
        <v>-1</v>
      </c>
      <c r="D1017" s="96" t="s">
        <v>2439</v>
      </c>
    </row>
    <row r="1018" spans="1:4" x14ac:dyDescent="0.2">
      <c r="A1018" s="296"/>
      <c r="B1018" s="199"/>
      <c r="C1018" s="85">
        <v>-3</v>
      </c>
      <c r="D1018" s="96" t="s">
        <v>397</v>
      </c>
    </row>
    <row r="1019" spans="1:4" x14ac:dyDescent="0.2">
      <c r="A1019" s="296"/>
      <c r="B1019" s="199"/>
      <c r="C1019" s="85"/>
      <c r="D1019" s="96"/>
    </row>
    <row r="1020" spans="1:4" x14ac:dyDescent="0.2">
      <c r="A1020" s="296" t="s">
        <v>2322</v>
      </c>
      <c r="B1020" s="199" t="s">
        <v>2373</v>
      </c>
      <c r="C1020" s="85">
        <v>0</v>
      </c>
      <c r="D1020" s="96" t="s">
        <v>2436</v>
      </c>
    </row>
    <row r="1021" spans="1:4" x14ac:dyDescent="0.2">
      <c r="A1021" s="296"/>
      <c r="B1021" s="199"/>
      <c r="C1021" s="85">
        <v>1</v>
      </c>
      <c r="D1021" s="96" t="s">
        <v>2437</v>
      </c>
    </row>
    <row r="1022" spans="1:4" x14ac:dyDescent="0.2">
      <c r="A1022" s="296"/>
      <c r="B1022" s="199"/>
      <c r="C1022" s="85">
        <v>2</v>
      </c>
      <c r="D1022" s="96" t="s">
        <v>2438</v>
      </c>
    </row>
    <row r="1023" spans="1:4" x14ac:dyDescent="0.2">
      <c r="A1023" s="296"/>
      <c r="B1023" s="199"/>
      <c r="C1023" s="85">
        <v>-1</v>
      </c>
      <c r="D1023" s="96" t="s">
        <v>2439</v>
      </c>
    </row>
    <row r="1024" spans="1:4" x14ac:dyDescent="0.2">
      <c r="A1024" s="296"/>
      <c r="B1024" s="199"/>
      <c r="C1024" s="85">
        <v>-3</v>
      </c>
      <c r="D1024" s="96" t="s">
        <v>397</v>
      </c>
    </row>
    <row r="1025" spans="1:4" x14ac:dyDescent="0.2">
      <c r="A1025" s="296"/>
      <c r="B1025" s="199"/>
      <c r="C1025" s="85"/>
      <c r="D1025" s="96"/>
    </row>
    <row r="1026" spans="1:4" x14ac:dyDescent="0.2">
      <c r="A1026" s="296" t="s">
        <v>2323</v>
      </c>
      <c r="B1026" s="200" t="s">
        <v>2375</v>
      </c>
      <c r="C1026" s="85">
        <v>0</v>
      </c>
      <c r="D1026" s="96" t="s">
        <v>2436</v>
      </c>
    </row>
    <row r="1027" spans="1:4" x14ac:dyDescent="0.2">
      <c r="A1027" s="296"/>
      <c r="B1027" s="200"/>
      <c r="C1027" s="85">
        <v>1</v>
      </c>
      <c r="D1027" s="96" t="s">
        <v>2437</v>
      </c>
    </row>
    <row r="1028" spans="1:4" x14ac:dyDescent="0.2">
      <c r="A1028" s="296"/>
      <c r="B1028" s="200"/>
      <c r="C1028" s="85">
        <v>2</v>
      </c>
      <c r="D1028" s="96" t="s">
        <v>2438</v>
      </c>
    </row>
    <row r="1029" spans="1:4" x14ac:dyDescent="0.2">
      <c r="A1029" s="296"/>
      <c r="B1029" s="200"/>
      <c r="C1029" s="85">
        <v>-1</v>
      </c>
      <c r="D1029" s="96" t="s">
        <v>2439</v>
      </c>
    </row>
    <row r="1030" spans="1:4" x14ac:dyDescent="0.2">
      <c r="A1030" s="296"/>
      <c r="B1030" s="200"/>
      <c r="C1030" s="85">
        <v>-3</v>
      </c>
      <c r="D1030" s="96" t="s">
        <v>397</v>
      </c>
    </row>
    <row r="1031" spans="1:4" x14ac:dyDescent="0.2">
      <c r="A1031" s="296"/>
      <c r="B1031" s="200"/>
      <c r="C1031" s="85"/>
      <c r="D1031" s="96"/>
    </row>
    <row r="1032" spans="1:4" x14ac:dyDescent="0.2">
      <c r="A1032" s="296" t="s">
        <v>2324</v>
      </c>
      <c r="B1032" s="200" t="s">
        <v>2377</v>
      </c>
      <c r="C1032" s="85">
        <v>0</v>
      </c>
      <c r="D1032" s="96" t="s">
        <v>2436</v>
      </c>
    </row>
    <row r="1033" spans="1:4" x14ac:dyDescent="0.2">
      <c r="A1033" s="296"/>
      <c r="B1033" s="200"/>
      <c r="C1033" s="85">
        <v>1</v>
      </c>
      <c r="D1033" s="96" t="s">
        <v>2437</v>
      </c>
    </row>
    <row r="1034" spans="1:4" x14ac:dyDescent="0.2">
      <c r="A1034" s="296"/>
      <c r="B1034" s="200"/>
      <c r="C1034" s="85">
        <v>2</v>
      </c>
      <c r="D1034" s="96" t="s">
        <v>2438</v>
      </c>
    </row>
    <row r="1035" spans="1:4" x14ac:dyDescent="0.2">
      <c r="A1035" s="296"/>
      <c r="B1035" s="200"/>
      <c r="C1035" s="85">
        <v>-1</v>
      </c>
      <c r="D1035" s="96" t="s">
        <v>2439</v>
      </c>
    </row>
    <row r="1036" spans="1:4" x14ac:dyDescent="0.2">
      <c r="A1036" s="296"/>
      <c r="B1036" s="200"/>
      <c r="C1036" s="85">
        <v>-3</v>
      </c>
      <c r="D1036" s="96" t="s">
        <v>397</v>
      </c>
    </row>
    <row r="1037" spans="1:4" x14ac:dyDescent="0.2">
      <c r="A1037" s="296"/>
      <c r="B1037" s="200"/>
      <c r="C1037" s="85"/>
      <c r="D1037" s="96"/>
    </row>
    <row r="1038" spans="1:4" x14ac:dyDescent="0.2">
      <c r="A1038" s="296" t="s">
        <v>2325</v>
      </c>
      <c r="B1038" s="200" t="s">
        <v>2379</v>
      </c>
      <c r="C1038" s="85">
        <v>0</v>
      </c>
      <c r="D1038" s="96" t="s">
        <v>2438</v>
      </c>
    </row>
    <row r="1039" spans="1:4" x14ac:dyDescent="0.2">
      <c r="A1039" s="296"/>
      <c r="B1039" s="200"/>
      <c r="C1039" s="85">
        <v>1</v>
      </c>
      <c r="D1039" s="96" t="s">
        <v>2437</v>
      </c>
    </row>
    <row r="1040" spans="1:4" x14ac:dyDescent="0.2">
      <c r="A1040" s="296"/>
      <c r="B1040" s="200"/>
      <c r="C1040" s="85">
        <v>2</v>
      </c>
      <c r="D1040" s="96" t="s">
        <v>2436</v>
      </c>
    </row>
    <row r="1041" spans="1:4" x14ac:dyDescent="0.2">
      <c r="A1041" s="296"/>
      <c r="B1041" s="200"/>
      <c r="C1041" s="85">
        <v>-1</v>
      </c>
      <c r="D1041" s="96" t="s">
        <v>2439</v>
      </c>
    </row>
    <row r="1042" spans="1:4" x14ac:dyDescent="0.2">
      <c r="A1042" s="296"/>
      <c r="B1042" s="200"/>
      <c r="C1042" s="85">
        <v>-3</v>
      </c>
      <c r="D1042" s="96" t="s">
        <v>397</v>
      </c>
    </row>
    <row r="1043" spans="1:4" x14ac:dyDescent="0.2">
      <c r="A1043" s="296"/>
      <c r="B1043" s="200"/>
      <c r="C1043" s="85"/>
      <c r="D1043" s="96"/>
    </row>
    <row r="1044" spans="1:4" x14ac:dyDescent="0.2">
      <c r="A1044" s="296" t="s">
        <v>2326</v>
      </c>
      <c r="B1044" s="200" t="s">
        <v>2381</v>
      </c>
      <c r="C1044" s="85">
        <v>1</v>
      </c>
      <c r="D1044" s="96" t="s">
        <v>396</v>
      </c>
    </row>
    <row r="1045" spans="1:4" x14ac:dyDescent="0.2">
      <c r="A1045" s="296"/>
      <c r="B1045" s="83"/>
      <c r="C1045" s="85">
        <v>2</v>
      </c>
      <c r="D1045" s="96" t="s">
        <v>2440</v>
      </c>
    </row>
    <row r="1046" spans="1:4" x14ac:dyDescent="0.2">
      <c r="A1046" s="296"/>
      <c r="B1046" s="83"/>
      <c r="C1046" s="85">
        <v>3</v>
      </c>
      <c r="D1046" s="96" t="s">
        <v>2441</v>
      </c>
    </row>
    <row r="1047" spans="1:4" x14ac:dyDescent="0.2">
      <c r="A1047" s="296"/>
      <c r="B1047" s="83"/>
      <c r="C1047" s="85">
        <v>4</v>
      </c>
      <c r="D1047" s="96" t="s">
        <v>2442</v>
      </c>
    </row>
    <row r="1048" spans="1:4" x14ac:dyDescent="0.2">
      <c r="A1048" s="296"/>
      <c r="B1048" s="83"/>
      <c r="C1048" s="85">
        <v>-1</v>
      </c>
      <c r="D1048" s="96" t="s">
        <v>2439</v>
      </c>
    </row>
    <row r="1049" spans="1:4" x14ac:dyDescent="0.2">
      <c r="A1049" s="296"/>
      <c r="B1049" s="83"/>
      <c r="C1049" s="85">
        <v>-3</v>
      </c>
      <c r="D1049" s="96" t="s">
        <v>397</v>
      </c>
    </row>
    <row r="1050" spans="1:4" x14ac:dyDescent="0.2">
      <c r="A1050" s="296"/>
      <c r="B1050" s="83"/>
      <c r="C1050" s="85"/>
      <c r="D1050" s="96"/>
    </row>
    <row r="1051" spans="1:4" x14ac:dyDescent="0.2">
      <c r="A1051" s="296" t="s">
        <v>2327</v>
      </c>
      <c r="B1051" s="200" t="s">
        <v>2383</v>
      </c>
      <c r="C1051" s="85" t="s">
        <v>120</v>
      </c>
      <c r="D1051" s="96" t="s">
        <v>418</v>
      </c>
    </row>
    <row r="1052" spans="1:4" x14ac:dyDescent="0.2">
      <c r="A1052" s="296"/>
      <c r="B1052" s="200"/>
      <c r="C1052" s="85">
        <v>-1</v>
      </c>
      <c r="D1052" s="96" t="s">
        <v>2439</v>
      </c>
    </row>
    <row r="1053" spans="1:4" x14ac:dyDescent="0.2">
      <c r="A1053" s="296"/>
      <c r="B1053" s="200"/>
      <c r="C1053" s="85">
        <v>-3</v>
      </c>
      <c r="D1053" s="96" t="s">
        <v>397</v>
      </c>
    </row>
    <row r="1054" spans="1:4" x14ac:dyDescent="0.2">
      <c r="A1054" s="296"/>
      <c r="B1054" s="200"/>
      <c r="C1054" s="85"/>
      <c r="D1054" s="96"/>
    </row>
    <row r="1055" spans="1:4" x14ac:dyDescent="0.2">
      <c r="A1055" s="296" t="s">
        <v>2328</v>
      </c>
      <c r="B1055" s="200" t="s">
        <v>2385</v>
      </c>
      <c r="C1055" s="85">
        <v>1</v>
      </c>
      <c r="D1055" s="96" t="s">
        <v>678</v>
      </c>
    </row>
    <row r="1056" spans="1:4" x14ac:dyDescent="0.2">
      <c r="A1056" s="296"/>
      <c r="B1056" s="83"/>
      <c r="C1056" s="85">
        <v>2</v>
      </c>
      <c r="D1056" s="96" t="s">
        <v>2443</v>
      </c>
    </row>
    <row r="1057" spans="1:4" x14ac:dyDescent="0.2">
      <c r="A1057" s="296"/>
      <c r="B1057" s="83"/>
      <c r="C1057" s="85">
        <v>3</v>
      </c>
      <c r="D1057" s="96" t="s">
        <v>2444</v>
      </c>
    </row>
    <row r="1058" spans="1:4" x14ac:dyDescent="0.2">
      <c r="A1058" s="296"/>
      <c r="B1058" s="83"/>
      <c r="C1058" s="85">
        <v>-1</v>
      </c>
      <c r="D1058" s="96" t="s">
        <v>2439</v>
      </c>
    </row>
    <row r="1059" spans="1:4" x14ac:dyDescent="0.2">
      <c r="A1059" s="296"/>
      <c r="B1059" s="83"/>
      <c r="C1059" s="85">
        <v>-3</v>
      </c>
      <c r="D1059" s="96" t="s">
        <v>397</v>
      </c>
    </row>
    <row r="1060" spans="1:4" x14ac:dyDescent="0.2">
      <c r="A1060" s="296"/>
      <c r="B1060" s="83"/>
      <c r="C1060" s="85"/>
      <c r="D1060" s="96"/>
    </row>
    <row r="1061" spans="1:4" x14ac:dyDescent="0.2">
      <c r="A1061" s="296" t="s">
        <v>2329</v>
      </c>
      <c r="B1061" s="200" t="s">
        <v>2387</v>
      </c>
      <c r="C1061" s="85">
        <v>1</v>
      </c>
      <c r="D1061" s="96" t="s">
        <v>293</v>
      </c>
    </row>
    <row r="1062" spans="1:4" x14ac:dyDescent="0.2">
      <c r="A1062" s="296"/>
      <c r="B1062" s="83"/>
      <c r="C1062" s="85">
        <v>2</v>
      </c>
      <c r="D1062" s="96" t="s">
        <v>396</v>
      </c>
    </row>
    <row r="1063" spans="1:4" x14ac:dyDescent="0.2">
      <c r="A1063" s="296"/>
      <c r="B1063" s="83"/>
      <c r="C1063" s="85">
        <v>-1</v>
      </c>
      <c r="D1063" s="96" t="s">
        <v>2439</v>
      </c>
    </row>
    <row r="1064" spans="1:4" x14ac:dyDescent="0.2">
      <c r="A1064" s="296"/>
      <c r="B1064" s="83"/>
      <c r="C1064" s="85">
        <v>-3</v>
      </c>
      <c r="D1064" s="96" t="s">
        <v>397</v>
      </c>
    </row>
    <row r="1065" spans="1:4" x14ac:dyDescent="0.2">
      <c r="A1065" s="296"/>
      <c r="B1065" s="83"/>
      <c r="C1065" s="85"/>
      <c r="D1065" s="96"/>
    </row>
    <row r="1066" spans="1:4" x14ac:dyDescent="0.2">
      <c r="A1066" s="296" t="s">
        <v>2388</v>
      </c>
      <c r="B1066" s="200" t="s">
        <v>2390</v>
      </c>
      <c r="C1066" s="85"/>
      <c r="D1066" s="96" t="s">
        <v>2445</v>
      </c>
    </row>
    <row r="1067" spans="1:4" x14ac:dyDescent="0.2">
      <c r="A1067" s="296"/>
      <c r="B1067" s="200"/>
      <c r="C1067" s="85"/>
      <c r="D1067" s="96" t="s">
        <v>2446</v>
      </c>
    </row>
    <row r="1068" spans="1:4" x14ac:dyDescent="0.2">
      <c r="A1068" s="296"/>
      <c r="B1068" s="200"/>
      <c r="C1068" s="85"/>
      <c r="D1068" s="96" t="s">
        <v>2447</v>
      </c>
    </row>
    <row r="1069" spans="1:4" x14ac:dyDescent="0.2">
      <c r="A1069" s="296"/>
      <c r="B1069" s="200"/>
      <c r="C1069" s="85"/>
      <c r="D1069" s="96"/>
    </row>
    <row r="1070" spans="1:4" x14ac:dyDescent="0.2">
      <c r="A1070" s="296" t="s">
        <v>2392</v>
      </c>
      <c r="B1070" s="200" t="s">
        <v>2394</v>
      </c>
      <c r="C1070" s="85" t="s">
        <v>120</v>
      </c>
      <c r="D1070" s="96" t="s">
        <v>2448</v>
      </c>
    </row>
    <row r="1071" spans="1:4" x14ac:dyDescent="0.2">
      <c r="A1071" s="296"/>
      <c r="B1071" s="200"/>
      <c r="C1071" s="85">
        <v>-1</v>
      </c>
      <c r="D1071" s="96" t="s">
        <v>2439</v>
      </c>
    </row>
    <row r="1072" spans="1:4" x14ac:dyDescent="0.2">
      <c r="A1072" s="296"/>
      <c r="B1072" s="200"/>
      <c r="C1072" s="85">
        <v>-3</v>
      </c>
      <c r="D1072" s="96" t="s">
        <v>397</v>
      </c>
    </row>
    <row r="1073" spans="1:4" x14ac:dyDescent="0.2">
      <c r="A1073" s="296"/>
      <c r="B1073" s="200"/>
      <c r="C1073" s="85"/>
      <c r="D1073" s="96"/>
    </row>
    <row r="1074" spans="1:4" x14ac:dyDescent="0.2">
      <c r="A1074" s="296" t="s">
        <v>2395</v>
      </c>
      <c r="B1074" s="200" t="s">
        <v>2397</v>
      </c>
      <c r="C1074" s="85" t="s">
        <v>120</v>
      </c>
      <c r="D1074" s="96" t="s">
        <v>2448</v>
      </c>
    </row>
    <row r="1075" spans="1:4" x14ac:dyDescent="0.2">
      <c r="A1075" s="296"/>
      <c r="B1075" s="200"/>
      <c r="C1075" s="85">
        <v>-1</v>
      </c>
      <c r="D1075" s="96" t="s">
        <v>2439</v>
      </c>
    </row>
    <row r="1076" spans="1:4" x14ac:dyDescent="0.2">
      <c r="A1076" s="296"/>
      <c r="B1076" s="200"/>
      <c r="C1076" s="85">
        <v>-3</v>
      </c>
      <c r="D1076" s="96" t="s">
        <v>397</v>
      </c>
    </row>
    <row r="1077" spans="1:4" x14ac:dyDescent="0.2">
      <c r="A1077" s="296"/>
      <c r="B1077" s="200"/>
      <c r="C1077" s="85"/>
      <c r="D1077" s="96"/>
    </row>
    <row r="1078" spans="1:4" x14ac:dyDescent="0.2">
      <c r="A1078" s="296" t="s">
        <v>2398</v>
      </c>
      <c r="B1078" s="200" t="s">
        <v>2400</v>
      </c>
      <c r="C1078" s="85" t="s">
        <v>120</v>
      </c>
      <c r="D1078" s="96" t="s">
        <v>2448</v>
      </c>
    </row>
    <row r="1079" spans="1:4" x14ac:dyDescent="0.2">
      <c r="A1079" s="296"/>
      <c r="B1079" s="200"/>
      <c r="C1079" s="85">
        <v>-1</v>
      </c>
      <c r="D1079" s="96" t="s">
        <v>2439</v>
      </c>
    </row>
    <row r="1080" spans="1:4" x14ac:dyDescent="0.2">
      <c r="A1080" s="296"/>
      <c r="B1080" s="200"/>
      <c r="C1080" s="85">
        <v>-3</v>
      </c>
      <c r="D1080" s="96" t="s">
        <v>397</v>
      </c>
    </row>
    <row r="1081" spans="1:4" x14ac:dyDescent="0.2">
      <c r="A1081" s="296"/>
      <c r="B1081" s="200"/>
      <c r="C1081" s="85"/>
      <c r="D1081" s="96"/>
    </row>
    <row r="1082" spans="1:4" x14ac:dyDescent="0.2">
      <c r="A1082" s="296" t="s">
        <v>2401</v>
      </c>
      <c r="B1082" s="200" t="s">
        <v>2403</v>
      </c>
      <c r="C1082" s="85" t="s">
        <v>120</v>
      </c>
      <c r="D1082" s="96" t="s">
        <v>2448</v>
      </c>
    </row>
    <row r="1083" spans="1:4" x14ac:dyDescent="0.2">
      <c r="A1083" s="296"/>
      <c r="B1083" s="200"/>
      <c r="C1083" s="85">
        <v>-1</v>
      </c>
      <c r="D1083" s="96" t="s">
        <v>2439</v>
      </c>
    </row>
    <row r="1084" spans="1:4" x14ac:dyDescent="0.2">
      <c r="A1084" s="296"/>
      <c r="B1084" s="200"/>
      <c r="C1084" s="85">
        <v>-3</v>
      </c>
      <c r="D1084" s="96" t="s">
        <v>397</v>
      </c>
    </row>
    <row r="1085" spans="1:4" x14ac:dyDescent="0.2">
      <c r="A1085" s="296"/>
      <c r="B1085" s="200"/>
      <c r="C1085" s="85"/>
      <c r="D1085" s="96"/>
    </row>
    <row r="1086" spans="1:4" x14ac:dyDescent="0.2">
      <c r="A1086" s="296" t="s">
        <v>2404</v>
      </c>
      <c r="B1086" s="200" t="s">
        <v>2406</v>
      </c>
      <c r="C1086" s="85" t="s">
        <v>120</v>
      </c>
      <c r="D1086" s="96" t="s">
        <v>2448</v>
      </c>
    </row>
    <row r="1087" spans="1:4" x14ac:dyDescent="0.2">
      <c r="A1087" s="296"/>
      <c r="B1087" s="200"/>
      <c r="C1087" s="85">
        <v>-1</v>
      </c>
      <c r="D1087" s="96" t="s">
        <v>2439</v>
      </c>
    </row>
    <row r="1088" spans="1:4" x14ac:dyDescent="0.2">
      <c r="A1088" s="296"/>
      <c r="B1088" s="200"/>
      <c r="C1088" s="85">
        <v>-3</v>
      </c>
      <c r="D1088" s="96" t="s">
        <v>397</v>
      </c>
    </row>
    <row r="1089" spans="1:4" x14ac:dyDescent="0.2">
      <c r="A1089" s="296"/>
      <c r="B1089" s="200"/>
      <c r="C1089" s="85"/>
      <c r="D1089" s="96"/>
    </row>
    <row r="1090" spans="1:4" x14ac:dyDescent="0.2">
      <c r="A1090" s="296" t="s">
        <v>2407</v>
      </c>
      <c r="B1090" s="200" t="s">
        <v>2409</v>
      </c>
      <c r="C1090" s="85" t="s">
        <v>120</v>
      </c>
      <c r="D1090" s="96" t="s">
        <v>2449</v>
      </c>
    </row>
    <row r="1091" spans="1:4" x14ac:dyDescent="0.2">
      <c r="A1091" s="296"/>
      <c r="B1091" s="200"/>
      <c r="C1091" s="85">
        <v>-1</v>
      </c>
      <c r="D1091" s="96" t="s">
        <v>2439</v>
      </c>
    </row>
    <row r="1092" spans="1:4" x14ac:dyDescent="0.2">
      <c r="A1092" s="296"/>
      <c r="B1092" s="200"/>
      <c r="C1092" s="85">
        <v>-3</v>
      </c>
      <c r="D1092" s="96" t="s">
        <v>397</v>
      </c>
    </row>
    <row r="1093" spans="1:4" x14ac:dyDescent="0.2">
      <c r="A1093" s="296"/>
      <c r="B1093" s="200"/>
      <c r="C1093" s="85"/>
      <c r="D1093" s="96"/>
    </row>
    <row r="1094" spans="1:4" x14ac:dyDescent="0.2">
      <c r="A1094" s="296" t="s">
        <v>2410</v>
      </c>
      <c r="B1094" s="200" t="s">
        <v>2412</v>
      </c>
      <c r="C1094" s="85" t="s">
        <v>120</v>
      </c>
      <c r="D1094" s="96" t="s">
        <v>2449</v>
      </c>
    </row>
    <row r="1095" spans="1:4" x14ac:dyDescent="0.2">
      <c r="A1095" s="296"/>
      <c r="B1095" s="200"/>
      <c r="C1095" s="85">
        <v>-1</v>
      </c>
      <c r="D1095" s="96" t="s">
        <v>2439</v>
      </c>
    </row>
    <row r="1096" spans="1:4" x14ac:dyDescent="0.2">
      <c r="A1096" s="296"/>
      <c r="B1096" s="200"/>
      <c r="C1096" s="85">
        <v>-3</v>
      </c>
      <c r="D1096" s="96" t="s">
        <v>397</v>
      </c>
    </row>
    <row r="1097" spans="1:4" x14ac:dyDescent="0.2">
      <c r="A1097" s="296"/>
      <c r="B1097" s="200"/>
      <c r="C1097" s="85"/>
      <c r="D1097" s="96"/>
    </row>
    <row r="1098" spans="1:4" x14ac:dyDescent="0.2">
      <c r="A1098" s="296" t="s">
        <v>2413</v>
      </c>
      <c r="B1098" s="200" t="s">
        <v>2415</v>
      </c>
      <c r="C1098" s="85" t="s">
        <v>120</v>
      </c>
      <c r="D1098" s="96" t="s">
        <v>2450</v>
      </c>
    </row>
    <row r="1099" spans="1:4" x14ac:dyDescent="0.2">
      <c r="A1099" s="296"/>
      <c r="B1099" s="200"/>
      <c r="C1099" s="85">
        <v>-1</v>
      </c>
      <c r="D1099" s="96" t="s">
        <v>2439</v>
      </c>
    </row>
    <row r="1100" spans="1:4" x14ac:dyDescent="0.2">
      <c r="A1100" s="296"/>
      <c r="B1100" s="200"/>
      <c r="C1100" s="85">
        <v>-3</v>
      </c>
      <c r="D1100" s="96" t="s">
        <v>397</v>
      </c>
    </row>
    <row r="1101" spans="1:4" x14ac:dyDescent="0.2">
      <c r="A1101" s="296"/>
      <c r="B1101" s="200"/>
      <c r="C1101" s="85"/>
      <c r="D1101" s="96"/>
    </row>
    <row r="1102" spans="1:4" x14ac:dyDescent="0.2">
      <c r="A1102" s="296" t="s">
        <v>2416</v>
      </c>
      <c r="B1102" s="200" t="s">
        <v>2417</v>
      </c>
      <c r="C1102" s="85">
        <v>0</v>
      </c>
      <c r="D1102" s="96" t="s">
        <v>2451</v>
      </c>
    </row>
    <row r="1103" spans="1:4" x14ac:dyDescent="0.2">
      <c r="A1103" s="296"/>
      <c r="B1103" s="200"/>
      <c r="C1103" s="85">
        <v>1</v>
      </c>
      <c r="D1103" s="96" t="s">
        <v>2452</v>
      </c>
    </row>
    <row r="1104" spans="1:4" x14ac:dyDescent="0.2">
      <c r="A1104" s="296"/>
      <c r="B1104" s="200"/>
      <c r="C1104" s="85">
        <v>2</v>
      </c>
      <c r="D1104" s="96" t="s">
        <v>2453</v>
      </c>
    </row>
    <row r="1105" spans="1:4" x14ac:dyDescent="0.2">
      <c r="A1105" s="296"/>
      <c r="B1105" s="200"/>
      <c r="C1105" s="85">
        <v>-1</v>
      </c>
      <c r="D1105" s="96" t="s">
        <v>2439</v>
      </c>
    </row>
    <row r="1106" spans="1:4" x14ac:dyDescent="0.2">
      <c r="A1106" s="296"/>
      <c r="B1106" s="200"/>
      <c r="C1106" s="85">
        <v>-3</v>
      </c>
      <c r="D1106" s="96" t="s">
        <v>397</v>
      </c>
    </row>
    <row r="1107" spans="1:4" x14ac:dyDescent="0.2">
      <c r="A1107" s="296"/>
      <c r="B1107" s="200"/>
      <c r="C1107" s="85"/>
      <c r="D1107" s="96"/>
    </row>
    <row r="1108" spans="1:4" x14ac:dyDescent="0.2">
      <c r="A1108" s="296" t="s">
        <v>2418</v>
      </c>
      <c r="B1108" s="200" t="s">
        <v>2419</v>
      </c>
      <c r="C1108" s="85">
        <v>0</v>
      </c>
      <c r="D1108" s="96" t="s">
        <v>2451</v>
      </c>
    </row>
    <row r="1109" spans="1:4" x14ac:dyDescent="0.2">
      <c r="A1109" s="296"/>
      <c r="B1109" s="200"/>
      <c r="C1109" s="85">
        <v>1</v>
      </c>
      <c r="D1109" s="96" t="s">
        <v>2452</v>
      </c>
    </row>
    <row r="1110" spans="1:4" x14ac:dyDescent="0.2">
      <c r="A1110" s="296"/>
      <c r="B1110" s="200"/>
      <c r="C1110" s="85">
        <v>2</v>
      </c>
      <c r="D1110" s="96" t="s">
        <v>2453</v>
      </c>
    </row>
    <row r="1111" spans="1:4" x14ac:dyDescent="0.2">
      <c r="A1111" s="296"/>
      <c r="B1111" s="200"/>
      <c r="C1111" s="85">
        <v>-1</v>
      </c>
      <c r="D1111" s="96" t="s">
        <v>2439</v>
      </c>
    </row>
    <row r="1112" spans="1:4" x14ac:dyDescent="0.2">
      <c r="A1112" s="296"/>
      <c r="B1112" s="200"/>
      <c r="C1112" s="85">
        <v>-3</v>
      </c>
      <c r="D1112" s="96" t="s">
        <v>397</v>
      </c>
    </row>
    <row r="1113" spans="1:4" x14ac:dyDescent="0.2">
      <c r="A1113" s="296"/>
      <c r="B1113" s="200"/>
      <c r="C1113" s="85"/>
      <c r="D1113" s="96"/>
    </row>
    <row r="1114" spans="1:4" x14ac:dyDescent="0.2">
      <c r="A1114" s="296" t="s">
        <v>2420</v>
      </c>
      <c r="B1114" s="200" t="s">
        <v>2421</v>
      </c>
      <c r="C1114" s="85">
        <v>0</v>
      </c>
      <c r="D1114" s="96" t="s">
        <v>2451</v>
      </c>
    </row>
    <row r="1115" spans="1:4" x14ac:dyDescent="0.2">
      <c r="A1115" s="296"/>
      <c r="B1115" s="200"/>
      <c r="C1115" s="85">
        <v>1</v>
      </c>
      <c r="D1115" s="96" t="s">
        <v>2452</v>
      </c>
    </row>
    <row r="1116" spans="1:4" x14ac:dyDescent="0.2">
      <c r="A1116" s="296"/>
      <c r="B1116" s="200"/>
      <c r="C1116" s="85">
        <v>2</v>
      </c>
      <c r="D1116" s="96" t="s">
        <v>2453</v>
      </c>
    </row>
    <row r="1117" spans="1:4" x14ac:dyDescent="0.2">
      <c r="A1117" s="296"/>
      <c r="B1117" s="200"/>
      <c r="C1117" s="85">
        <v>-1</v>
      </c>
      <c r="D1117" s="96" t="s">
        <v>2439</v>
      </c>
    </row>
    <row r="1118" spans="1:4" x14ac:dyDescent="0.2">
      <c r="A1118" s="296"/>
      <c r="B1118" s="200"/>
      <c r="C1118" s="85">
        <v>-3</v>
      </c>
      <c r="D1118" s="96" t="s">
        <v>397</v>
      </c>
    </row>
    <row r="1119" spans="1:4" x14ac:dyDescent="0.2">
      <c r="A1119" s="296"/>
      <c r="B1119" s="200"/>
      <c r="C1119" s="85"/>
      <c r="D1119" s="96"/>
    </row>
    <row r="1120" spans="1:4" x14ac:dyDescent="0.2">
      <c r="A1120" s="296" t="s">
        <v>2422</v>
      </c>
      <c r="B1120" s="200" t="s">
        <v>2423</v>
      </c>
      <c r="C1120" s="85">
        <v>0</v>
      </c>
      <c r="D1120" s="96" t="s">
        <v>2451</v>
      </c>
    </row>
    <row r="1121" spans="1:4" x14ac:dyDescent="0.2">
      <c r="A1121" s="296"/>
      <c r="B1121" s="200"/>
      <c r="C1121" s="85">
        <v>1</v>
      </c>
      <c r="D1121" s="96" t="s">
        <v>2452</v>
      </c>
    </row>
    <row r="1122" spans="1:4" x14ac:dyDescent="0.2">
      <c r="A1122" s="296"/>
      <c r="B1122" s="200"/>
      <c r="C1122" s="85">
        <v>2</v>
      </c>
      <c r="D1122" s="96" t="s">
        <v>2453</v>
      </c>
    </row>
    <row r="1123" spans="1:4" x14ac:dyDescent="0.2">
      <c r="A1123" s="296"/>
      <c r="B1123" s="200"/>
      <c r="C1123" s="85">
        <v>-1</v>
      </c>
      <c r="D1123" s="96" t="s">
        <v>2439</v>
      </c>
    </row>
    <row r="1124" spans="1:4" x14ac:dyDescent="0.2">
      <c r="A1124" s="296"/>
      <c r="B1124" s="200"/>
      <c r="C1124" s="85">
        <v>-3</v>
      </c>
      <c r="D1124" s="96" t="s">
        <v>397</v>
      </c>
    </row>
    <row r="1125" spans="1:4" x14ac:dyDescent="0.2">
      <c r="A1125" s="296"/>
      <c r="B1125" s="200"/>
      <c r="C1125" s="85"/>
      <c r="D1125" s="96"/>
    </row>
    <row r="1126" spans="1:4" x14ac:dyDescent="0.2">
      <c r="A1126" s="296" t="s">
        <v>2424</v>
      </c>
      <c r="B1126" s="200" t="s">
        <v>2425</v>
      </c>
      <c r="C1126" s="85">
        <v>0</v>
      </c>
      <c r="D1126" s="96" t="s">
        <v>2451</v>
      </c>
    </row>
    <row r="1127" spans="1:4" x14ac:dyDescent="0.2">
      <c r="A1127" s="296"/>
      <c r="B1127" s="200"/>
      <c r="C1127" s="85">
        <v>1</v>
      </c>
      <c r="D1127" s="96" t="s">
        <v>2452</v>
      </c>
    </row>
    <row r="1128" spans="1:4" x14ac:dyDescent="0.2">
      <c r="A1128" s="296"/>
      <c r="B1128" s="200"/>
      <c r="C1128" s="85">
        <v>2</v>
      </c>
      <c r="D1128" s="96" t="s">
        <v>2453</v>
      </c>
    </row>
    <row r="1129" spans="1:4" x14ac:dyDescent="0.2">
      <c r="A1129" s="296"/>
      <c r="B1129" s="200"/>
      <c r="C1129" s="85">
        <v>-1</v>
      </c>
      <c r="D1129" s="96" t="s">
        <v>2439</v>
      </c>
    </row>
    <row r="1130" spans="1:4" x14ac:dyDescent="0.2">
      <c r="A1130" s="296"/>
      <c r="B1130" s="200"/>
      <c r="C1130" s="85">
        <v>-3</v>
      </c>
      <c r="D1130" s="96" t="s">
        <v>397</v>
      </c>
    </row>
    <row r="1131" spans="1:4" x14ac:dyDescent="0.2">
      <c r="A1131" s="296"/>
      <c r="B1131" s="200"/>
      <c r="C1131" s="85"/>
      <c r="D1131" s="96"/>
    </row>
    <row r="1132" spans="1:4" x14ac:dyDescent="0.2">
      <c r="A1132" s="296" t="s">
        <v>2426</v>
      </c>
      <c r="B1132" s="200" t="s">
        <v>2427</v>
      </c>
      <c r="C1132" s="85">
        <v>0</v>
      </c>
      <c r="D1132" s="96" t="s">
        <v>2451</v>
      </c>
    </row>
    <row r="1133" spans="1:4" x14ac:dyDescent="0.2">
      <c r="A1133" s="296"/>
      <c r="B1133" s="200"/>
      <c r="C1133" s="85">
        <v>1</v>
      </c>
      <c r="D1133" s="96" t="s">
        <v>2452</v>
      </c>
    </row>
    <row r="1134" spans="1:4" x14ac:dyDescent="0.2">
      <c r="A1134" s="296"/>
      <c r="B1134" s="200"/>
      <c r="C1134" s="85">
        <v>2</v>
      </c>
      <c r="D1134" s="96" t="s">
        <v>2453</v>
      </c>
    </row>
    <row r="1135" spans="1:4" x14ac:dyDescent="0.2">
      <c r="A1135" s="296"/>
      <c r="B1135" s="200"/>
      <c r="C1135" s="85">
        <v>-1</v>
      </c>
      <c r="D1135" s="96" t="s">
        <v>2439</v>
      </c>
    </row>
    <row r="1136" spans="1:4" x14ac:dyDescent="0.2">
      <c r="A1136" s="296"/>
      <c r="B1136" s="200"/>
      <c r="C1136" s="85">
        <v>-3</v>
      </c>
      <c r="D1136" s="96" t="s">
        <v>397</v>
      </c>
    </row>
    <row r="1137" spans="1:4" x14ac:dyDescent="0.2">
      <c r="A1137" s="296"/>
      <c r="B1137" s="200"/>
      <c r="C1137" s="85"/>
      <c r="D1137" s="96"/>
    </row>
    <row r="1138" spans="1:4" x14ac:dyDescent="0.2">
      <c r="A1138" s="296" t="s">
        <v>2428</v>
      </c>
      <c r="B1138" s="200" t="s">
        <v>2429</v>
      </c>
      <c r="C1138" s="85">
        <v>1</v>
      </c>
      <c r="D1138" s="96" t="s">
        <v>395</v>
      </c>
    </row>
    <row r="1139" spans="1:4" x14ac:dyDescent="0.2">
      <c r="A1139" s="296"/>
      <c r="B1139" s="200"/>
      <c r="C1139" s="85">
        <v>2</v>
      </c>
      <c r="D1139" s="96" t="s">
        <v>396</v>
      </c>
    </row>
    <row r="1140" spans="1:4" x14ac:dyDescent="0.2">
      <c r="A1140" s="296"/>
      <c r="B1140" s="200"/>
      <c r="C1140" s="85">
        <v>-1</v>
      </c>
      <c r="D1140" s="96" t="s">
        <v>2439</v>
      </c>
    </row>
    <row r="1141" spans="1:4" x14ac:dyDescent="0.2">
      <c r="A1141" s="296"/>
      <c r="B1141" s="200"/>
      <c r="C1141" s="85">
        <v>-3</v>
      </c>
      <c r="D1141" s="96" t="s">
        <v>397</v>
      </c>
    </row>
    <row r="1142" spans="1:4" x14ac:dyDescent="0.2">
      <c r="A1142" s="296"/>
      <c r="B1142" s="200"/>
      <c r="C1142" s="85"/>
      <c r="D1142" s="96"/>
    </row>
    <row r="1143" spans="1:4" x14ac:dyDescent="0.2">
      <c r="A1143" s="296" t="s">
        <v>2430</v>
      </c>
      <c r="B1143" s="200" t="s">
        <v>2431</v>
      </c>
      <c r="C1143" s="85" t="s">
        <v>120</v>
      </c>
      <c r="D1143" s="96" t="s">
        <v>2454</v>
      </c>
    </row>
    <row r="1144" spans="1:4" x14ac:dyDescent="0.2">
      <c r="A1144" s="296"/>
      <c r="B1144" s="200"/>
      <c r="C1144" s="85">
        <v>-1</v>
      </c>
      <c r="D1144" s="96" t="s">
        <v>2439</v>
      </c>
    </row>
    <row r="1145" spans="1:4" x14ac:dyDescent="0.2">
      <c r="A1145" s="296"/>
      <c r="B1145" s="200"/>
      <c r="C1145" s="85">
        <v>-3</v>
      </c>
      <c r="D1145" s="96" t="s">
        <v>397</v>
      </c>
    </row>
    <row r="1146" spans="1:4" x14ac:dyDescent="0.2">
      <c r="A1146" s="296"/>
      <c r="B1146" s="200"/>
      <c r="C1146" s="85"/>
      <c r="D1146" s="96"/>
    </row>
    <row r="1147" spans="1:4" x14ac:dyDescent="0.2">
      <c r="A1147" s="296" t="s">
        <v>2432</v>
      </c>
      <c r="B1147" s="200" t="s">
        <v>2433</v>
      </c>
      <c r="C1147" s="85">
        <v>1</v>
      </c>
      <c r="D1147" s="96" t="s">
        <v>678</v>
      </c>
    </row>
    <row r="1148" spans="1:4" x14ac:dyDescent="0.2">
      <c r="A1148" s="296"/>
      <c r="B1148" s="200"/>
      <c r="C1148" s="85">
        <v>2</v>
      </c>
      <c r="D1148" s="96" t="s">
        <v>2443</v>
      </c>
    </row>
    <row r="1149" spans="1:4" x14ac:dyDescent="0.2">
      <c r="A1149" s="296"/>
      <c r="B1149" s="200"/>
      <c r="C1149" s="85">
        <v>3</v>
      </c>
      <c r="D1149" s="96" t="s">
        <v>2444</v>
      </c>
    </row>
    <row r="1150" spans="1:4" x14ac:dyDescent="0.2">
      <c r="A1150" s="296"/>
      <c r="B1150" s="200"/>
      <c r="C1150" s="85">
        <v>-1</v>
      </c>
      <c r="D1150" s="96" t="s">
        <v>2439</v>
      </c>
    </row>
    <row r="1151" spans="1:4" x14ac:dyDescent="0.2">
      <c r="A1151" s="296"/>
      <c r="B1151" s="200"/>
      <c r="C1151" s="85">
        <v>-3</v>
      </c>
      <c r="D1151" s="96" t="s">
        <v>397</v>
      </c>
    </row>
    <row r="1152" spans="1:4" x14ac:dyDescent="0.2">
      <c r="A1152" s="296"/>
      <c r="B1152" s="200"/>
      <c r="C1152" s="85"/>
      <c r="D1152" s="96"/>
    </row>
    <row r="1153" spans="1:4" x14ac:dyDescent="0.2">
      <c r="A1153" s="296" t="s">
        <v>2434</v>
      </c>
      <c r="B1153" s="200" t="s">
        <v>2435</v>
      </c>
      <c r="C1153" s="85">
        <v>1</v>
      </c>
      <c r="D1153" s="96" t="s">
        <v>395</v>
      </c>
    </row>
    <row r="1154" spans="1:4" x14ac:dyDescent="0.2">
      <c r="A1154" s="296"/>
      <c r="B1154" s="83"/>
      <c r="C1154" s="85">
        <v>2</v>
      </c>
      <c r="D1154" s="96" t="s">
        <v>396</v>
      </c>
    </row>
    <row r="1155" spans="1:4" x14ac:dyDescent="0.2">
      <c r="A1155" s="296"/>
      <c r="B1155" s="83"/>
      <c r="C1155" s="85">
        <v>-1</v>
      </c>
      <c r="D1155" s="96" t="s">
        <v>2439</v>
      </c>
    </row>
    <row r="1156" spans="1:4" x14ac:dyDescent="0.2">
      <c r="A1156" s="296"/>
      <c r="B1156" s="83"/>
      <c r="C1156" s="85">
        <v>-3</v>
      </c>
      <c r="D1156" s="96" t="s">
        <v>397</v>
      </c>
    </row>
    <row r="1157" spans="1:4" x14ac:dyDescent="0.2">
      <c r="A1157" s="296"/>
      <c r="B1157" s="83"/>
      <c r="C1157" s="85"/>
      <c r="D1157" s="96"/>
    </row>
    <row r="1158" spans="1:4" x14ac:dyDescent="0.2">
      <c r="A1158" s="296" t="s">
        <v>3601</v>
      </c>
      <c r="B1158" s="75" t="s">
        <v>3602</v>
      </c>
      <c r="C1158" s="75">
        <v>1</v>
      </c>
      <c r="D1158" s="96" t="s">
        <v>395</v>
      </c>
    </row>
    <row r="1159" spans="1:4" x14ac:dyDescent="0.2">
      <c r="A1159" s="296"/>
      <c r="B1159" s="75"/>
      <c r="C1159" s="75">
        <v>2</v>
      </c>
      <c r="D1159" s="96" t="s">
        <v>396</v>
      </c>
    </row>
    <row r="1160" spans="1:4" x14ac:dyDescent="0.2">
      <c r="A1160" s="296"/>
      <c r="B1160" s="75"/>
      <c r="C1160" s="75">
        <v>-1</v>
      </c>
      <c r="D1160" s="96" t="s">
        <v>2439</v>
      </c>
    </row>
    <row r="1161" spans="1:4" x14ac:dyDescent="0.2">
      <c r="A1161" s="296"/>
      <c r="B1161" s="75"/>
      <c r="C1161" s="75">
        <v>-3</v>
      </c>
      <c r="D1161" s="96" t="s">
        <v>397</v>
      </c>
    </row>
    <row r="1162" spans="1:4" x14ac:dyDescent="0.2">
      <c r="A1162" s="296"/>
      <c r="B1162" s="75"/>
      <c r="C1162" s="75"/>
      <c r="D1162" s="75"/>
    </row>
    <row r="1163" spans="1:4" x14ac:dyDescent="0.2">
      <c r="A1163" s="296" t="s">
        <v>3603</v>
      </c>
      <c r="B1163" s="75" t="s">
        <v>3604</v>
      </c>
      <c r="C1163" s="75">
        <v>1</v>
      </c>
      <c r="D1163" s="96" t="s">
        <v>395</v>
      </c>
    </row>
    <row r="1164" spans="1:4" x14ac:dyDescent="0.2">
      <c r="A1164" s="296"/>
      <c r="B1164" s="75"/>
      <c r="C1164" s="75">
        <v>2</v>
      </c>
      <c r="D1164" s="96" t="s">
        <v>396</v>
      </c>
    </row>
    <row r="1165" spans="1:4" x14ac:dyDescent="0.2">
      <c r="A1165" s="296"/>
      <c r="B1165" s="75"/>
      <c r="C1165" s="75">
        <v>-1</v>
      </c>
      <c r="D1165" s="96" t="s">
        <v>2439</v>
      </c>
    </row>
    <row r="1166" spans="1:4" x14ac:dyDescent="0.2">
      <c r="A1166" s="296"/>
      <c r="B1166" s="75"/>
      <c r="C1166" s="75">
        <v>-3</v>
      </c>
      <c r="D1166" s="96" t="s">
        <v>397</v>
      </c>
    </row>
    <row r="1167" spans="1:4" x14ac:dyDescent="0.2">
      <c r="A1167" s="296"/>
      <c r="B1167" s="75"/>
      <c r="C1167" s="75"/>
      <c r="D1167" s="75"/>
    </row>
    <row r="1168" spans="1:4" x14ac:dyDescent="0.2">
      <c r="A1168" s="296" t="s">
        <v>3605</v>
      </c>
      <c r="B1168" s="75" t="s">
        <v>3606</v>
      </c>
      <c r="C1168" s="75">
        <v>1</v>
      </c>
      <c r="D1168" s="96" t="s">
        <v>395</v>
      </c>
    </row>
    <row r="1169" spans="1:4" x14ac:dyDescent="0.2">
      <c r="A1169" s="296"/>
      <c r="B1169" s="75"/>
      <c r="C1169" s="75">
        <v>2</v>
      </c>
      <c r="D1169" s="96" t="s">
        <v>396</v>
      </c>
    </row>
    <row r="1170" spans="1:4" x14ac:dyDescent="0.2">
      <c r="A1170" s="296"/>
      <c r="B1170" s="75"/>
      <c r="C1170" s="75">
        <v>-1</v>
      </c>
      <c r="D1170" s="96" t="s">
        <v>2439</v>
      </c>
    </row>
    <row r="1171" spans="1:4" x14ac:dyDescent="0.2">
      <c r="A1171" s="296"/>
      <c r="B1171" s="75"/>
      <c r="C1171" s="75">
        <v>-3</v>
      </c>
      <c r="D1171" s="96" t="s">
        <v>397</v>
      </c>
    </row>
    <row r="1172" spans="1:4" x14ac:dyDescent="0.2">
      <c r="A1172" s="296"/>
      <c r="B1172" s="75"/>
      <c r="C1172" s="75"/>
      <c r="D1172" s="75"/>
    </row>
    <row r="1173" spans="1:4" x14ac:dyDescent="0.2">
      <c r="A1173" s="296" t="s">
        <v>3607</v>
      </c>
      <c r="B1173" s="75" t="s">
        <v>3608</v>
      </c>
      <c r="C1173" s="75">
        <v>1</v>
      </c>
      <c r="D1173" s="75" t="s">
        <v>3687</v>
      </c>
    </row>
    <row r="1174" spans="1:4" x14ac:dyDescent="0.2">
      <c r="A1174" s="296"/>
      <c r="B1174" s="75"/>
      <c r="C1174" s="75">
        <v>2</v>
      </c>
      <c r="D1174" s="75" t="s">
        <v>3688</v>
      </c>
    </row>
    <row r="1175" spans="1:4" x14ac:dyDescent="0.2">
      <c r="A1175" s="296"/>
      <c r="B1175" s="75"/>
      <c r="C1175" s="75">
        <v>3</v>
      </c>
      <c r="D1175" s="75" t="s">
        <v>3689</v>
      </c>
    </row>
    <row r="1176" spans="1:4" x14ac:dyDescent="0.2">
      <c r="A1176" s="296"/>
      <c r="B1176" s="75"/>
      <c r="C1176" s="75">
        <v>4</v>
      </c>
      <c r="D1176" s="75" t="s">
        <v>3690</v>
      </c>
    </row>
    <row r="1177" spans="1:4" x14ac:dyDescent="0.2">
      <c r="A1177" s="296"/>
      <c r="B1177" s="75"/>
      <c r="C1177" s="75">
        <v>-1</v>
      </c>
      <c r="D1177" s="75" t="s">
        <v>3681</v>
      </c>
    </row>
    <row r="1178" spans="1:4" x14ac:dyDescent="0.2">
      <c r="A1178" s="296"/>
      <c r="B1178" s="75"/>
      <c r="C1178" s="75">
        <v>-3</v>
      </c>
      <c r="D1178" s="75" t="s">
        <v>3682</v>
      </c>
    </row>
    <row r="1179" spans="1:4" x14ac:dyDescent="0.2">
      <c r="A1179" s="296"/>
      <c r="B1179" s="75"/>
      <c r="C1179" s="75"/>
      <c r="D1179" s="75"/>
    </row>
    <row r="1180" spans="1:4" x14ac:dyDescent="0.2">
      <c r="A1180" s="296" t="s">
        <v>3609</v>
      </c>
      <c r="B1180" s="75" t="s">
        <v>3535</v>
      </c>
      <c r="C1180" s="75">
        <v>1</v>
      </c>
      <c r="D1180" s="96" t="s">
        <v>395</v>
      </c>
    </row>
    <row r="1181" spans="1:4" x14ac:dyDescent="0.2">
      <c r="A1181" s="296"/>
      <c r="B1181" s="75"/>
      <c r="C1181" s="75">
        <v>2</v>
      </c>
      <c r="D1181" s="96" t="s">
        <v>396</v>
      </c>
    </row>
    <row r="1182" spans="1:4" x14ac:dyDescent="0.2">
      <c r="A1182" s="296"/>
      <c r="B1182" s="75"/>
      <c r="C1182" s="75">
        <v>-1</v>
      </c>
      <c r="D1182" s="96" t="s">
        <v>2439</v>
      </c>
    </row>
    <row r="1183" spans="1:4" x14ac:dyDescent="0.2">
      <c r="A1183" s="296"/>
      <c r="B1183" s="75"/>
      <c r="C1183" s="75">
        <v>-3</v>
      </c>
      <c r="D1183" s="96" t="s">
        <v>397</v>
      </c>
    </row>
    <row r="1184" spans="1:4" x14ac:dyDescent="0.2">
      <c r="A1184" s="296"/>
      <c r="B1184" s="75"/>
      <c r="C1184" s="75"/>
      <c r="D1184" s="75"/>
    </row>
    <row r="1185" spans="1:4" x14ac:dyDescent="0.2">
      <c r="A1185" s="296" t="s">
        <v>3610</v>
      </c>
      <c r="B1185" s="75" t="s">
        <v>3611</v>
      </c>
      <c r="C1185" s="75">
        <v>1</v>
      </c>
      <c r="D1185" s="96" t="s">
        <v>395</v>
      </c>
    </row>
    <row r="1186" spans="1:4" x14ac:dyDescent="0.2">
      <c r="A1186" s="296"/>
      <c r="B1186" s="75"/>
      <c r="C1186" s="75">
        <v>2</v>
      </c>
      <c r="D1186" s="96" t="s">
        <v>396</v>
      </c>
    </row>
    <row r="1187" spans="1:4" x14ac:dyDescent="0.2">
      <c r="A1187" s="296"/>
      <c r="B1187" s="75"/>
      <c r="C1187" s="75">
        <v>-1</v>
      </c>
      <c r="D1187" s="96" t="s">
        <v>2439</v>
      </c>
    </row>
    <row r="1188" spans="1:4" x14ac:dyDescent="0.2">
      <c r="A1188" s="296"/>
      <c r="B1188" s="75"/>
      <c r="C1188" s="75">
        <v>-3</v>
      </c>
      <c r="D1188" s="96" t="s">
        <v>397</v>
      </c>
    </row>
    <row r="1189" spans="1:4" x14ac:dyDescent="0.2">
      <c r="A1189" s="296"/>
      <c r="B1189" s="75"/>
      <c r="C1189" s="75"/>
      <c r="D1189" s="75"/>
    </row>
    <row r="1190" spans="1:4" x14ac:dyDescent="0.2">
      <c r="A1190" s="296" t="s">
        <v>3612</v>
      </c>
      <c r="B1190" s="75" t="s">
        <v>3613</v>
      </c>
      <c r="C1190" s="75">
        <v>1</v>
      </c>
      <c r="D1190" s="96" t="s">
        <v>395</v>
      </c>
    </row>
    <row r="1191" spans="1:4" x14ac:dyDescent="0.2">
      <c r="A1191" s="296"/>
      <c r="B1191" s="75"/>
      <c r="C1191" s="75">
        <v>2</v>
      </c>
      <c r="D1191" s="96" t="s">
        <v>396</v>
      </c>
    </row>
    <row r="1192" spans="1:4" x14ac:dyDescent="0.2">
      <c r="A1192" s="296"/>
      <c r="B1192" s="75"/>
      <c r="C1192" s="75">
        <v>-1</v>
      </c>
      <c r="D1192" s="96" t="s">
        <v>2439</v>
      </c>
    </row>
    <row r="1193" spans="1:4" x14ac:dyDescent="0.2">
      <c r="A1193" s="296"/>
      <c r="B1193" s="75"/>
      <c r="C1193" s="75">
        <v>-3</v>
      </c>
      <c r="D1193" s="96" t="s">
        <v>397</v>
      </c>
    </row>
    <row r="1194" spans="1:4" x14ac:dyDescent="0.2">
      <c r="A1194" s="296"/>
      <c r="B1194" s="75"/>
      <c r="C1194" s="75"/>
      <c r="D1194" s="75"/>
    </row>
    <row r="1195" spans="1:4" x14ac:dyDescent="0.2">
      <c r="A1195" s="296" t="s">
        <v>3614</v>
      </c>
      <c r="B1195" s="75" t="s">
        <v>3615</v>
      </c>
      <c r="C1195" s="75">
        <v>1</v>
      </c>
      <c r="D1195" s="96" t="s">
        <v>395</v>
      </c>
    </row>
    <row r="1196" spans="1:4" x14ac:dyDescent="0.2">
      <c r="A1196" s="296"/>
      <c r="B1196" s="75"/>
      <c r="C1196" s="75">
        <v>2</v>
      </c>
      <c r="D1196" s="96" t="s">
        <v>396</v>
      </c>
    </row>
    <row r="1197" spans="1:4" x14ac:dyDescent="0.2">
      <c r="A1197" s="296"/>
      <c r="B1197" s="75"/>
      <c r="C1197" s="75">
        <v>-1</v>
      </c>
      <c r="D1197" s="96" t="s">
        <v>2439</v>
      </c>
    </row>
    <row r="1198" spans="1:4" x14ac:dyDescent="0.2">
      <c r="A1198" s="296"/>
      <c r="B1198" s="75"/>
      <c r="C1198" s="75">
        <v>-3</v>
      </c>
      <c r="D1198" s="96" t="s">
        <v>397</v>
      </c>
    </row>
    <row r="1199" spans="1:4" x14ac:dyDescent="0.2">
      <c r="A1199" s="296"/>
      <c r="B1199" s="75"/>
      <c r="C1199" s="75"/>
      <c r="D1199" s="75"/>
    </row>
    <row r="1200" spans="1:4" x14ac:dyDescent="0.2">
      <c r="A1200" s="296" t="s">
        <v>3616</v>
      </c>
      <c r="B1200" s="75" t="s">
        <v>3617</v>
      </c>
      <c r="C1200" s="75">
        <v>1</v>
      </c>
      <c r="D1200" s="96" t="s">
        <v>395</v>
      </c>
    </row>
    <row r="1201" spans="1:4" x14ac:dyDescent="0.2">
      <c r="A1201" s="296"/>
      <c r="B1201" s="75"/>
      <c r="C1201" s="75">
        <v>2</v>
      </c>
      <c r="D1201" s="96" t="s">
        <v>396</v>
      </c>
    </row>
    <row r="1202" spans="1:4" x14ac:dyDescent="0.2">
      <c r="A1202" s="296"/>
      <c r="B1202" s="75"/>
      <c r="C1202" s="75">
        <v>-1</v>
      </c>
      <c r="D1202" s="96" t="s">
        <v>2439</v>
      </c>
    </row>
    <row r="1203" spans="1:4" x14ac:dyDescent="0.2">
      <c r="A1203" s="296"/>
      <c r="B1203" s="75"/>
      <c r="C1203" s="75">
        <v>-3</v>
      </c>
      <c r="D1203" s="96" t="s">
        <v>397</v>
      </c>
    </row>
    <row r="1204" spans="1:4" x14ac:dyDescent="0.2">
      <c r="A1204" s="296"/>
      <c r="B1204" s="75"/>
      <c r="C1204" s="75"/>
      <c r="D1204" s="75"/>
    </row>
    <row r="1205" spans="1:4" x14ac:dyDescent="0.2">
      <c r="A1205" s="296" t="s">
        <v>3618</v>
      </c>
      <c r="B1205" s="75" t="s">
        <v>3619</v>
      </c>
      <c r="C1205" s="75">
        <v>1</v>
      </c>
      <c r="D1205" s="96" t="s">
        <v>395</v>
      </c>
    </row>
    <row r="1206" spans="1:4" x14ac:dyDescent="0.2">
      <c r="A1206" s="296"/>
      <c r="B1206" s="75"/>
      <c r="C1206" s="75">
        <v>2</v>
      </c>
      <c r="D1206" s="96" t="s">
        <v>396</v>
      </c>
    </row>
    <row r="1207" spans="1:4" x14ac:dyDescent="0.2">
      <c r="A1207" s="296"/>
      <c r="B1207" s="75"/>
      <c r="C1207" s="75">
        <v>-1</v>
      </c>
      <c r="D1207" s="96" t="s">
        <v>2439</v>
      </c>
    </row>
    <row r="1208" spans="1:4" x14ac:dyDescent="0.2">
      <c r="A1208" s="296"/>
      <c r="B1208" s="75"/>
      <c r="C1208" s="75">
        <v>-3</v>
      </c>
      <c r="D1208" s="96" t="s">
        <v>397</v>
      </c>
    </row>
    <row r="1209" spans="1:4" x14ac:dyDescent="0.2">
      <c r="A1209" s="296"/>
      <c r="B1209" s="75"/>
      <c r="C1209" s="75"/>
      <c r="D1209" s="75"/>
    </row>
    <row r="1210" spans="1:4" x14ac:dyDescent="0.2">
      <c r="A1210" s="296" t="s">
        <v>3620</v>
      </c>
      <c r="B1210" s="75" t="s">
        <v>3621</v>
      </c>
      <c r="C1210" s="75">
        <v>1</v>
      </c>
      <c r="D1210" s="96" t="s">
        <v>395</v>
      </c>
    </row>
    <row r="1211" spans="1:4" x14ac:dyDescent="0.2">
      <c r="A1211" s="296"/>
      <c r="B1211" s="75"/>
      <c r="C1211" s="75">
        <v>2</v>
      </c>
      <c r="D1211" s="96" t="s">
        <v>396</v>
      </c>
    </row>
    <row r="1212" spans="1:4" x14ac:dyDescent="0.2">
      <c r="A1212" s="296"/>
      <c r="B1212" s="75"/>
      <c r="C1212" s="75">
        <v>-1</v>
      </c>
      <c r="D1212" s="96" t="s">
        <v>2439</v>
      </c>
    </row>
    <row r="1213" spans="1:4" x14ac:dyDescent="0.2">
      <c r="A1213" s="296"/>
      <c r="B1213" s="75"/>
      <c r="C1213" s="75">
        <v>-3</v>
      </c>
      <c r="D1213" s="96" t="s">
        <v>397</v>
      </c>
    </row>
    <row r="1214" spans="1:4" x14ac:dyDescent="0.2">
      <c r="A1214" s="296"/>
      <c r="B1214" s="75"/>
      <c r="C1214" s="75"/>
      <c r="D1214" s="75"/>
    </row>
    <row r="1215" spans="1:4" x14ac:dyDescent="0.2">
      <c r="A1215" s="296" t="s">
        <v>3622</v>
      </c>
      <c r="B1215" s="75" t="s">
        <v>3623</v>
      </c>
      <c r="C1215" s="75">
        <v>1</v>
      </c>
      <c r="D1215" s="96" t="s">
        <v>395</v>
      </c>
    </row>
    <row r="1216" spans="1:4" x14ac:dyDescent="0.2">
      <c r="A1216" s="296"/>
      <c r="B1216" s="75"/>
      <c r="C1216" s="75">
        <v>2</v>
      </c>
      <c r="D1216" s="96" t="s">
        <v>396</v>
      </c>
    </row>
    <row r="1217" spans="1:4" x14ac:dyDescent="0.2">
      <c r="A1217" s="296"/>
      <c r="B1217" s="75"/>
      <c r="C1217" s="75">
        <v>-1</v>
      </c>
      <c r="D1217" s="96" t="s">
        <v>2439</v>
      </c>
    </row>
    <row r="1218" spans="1:4" x14ac:dyDescent="0.2">
      <c r="A1218" s="296"/>
      <c r="B1218" s="75"/>
      <c r="C1218" s="75">
        <v>-3</v>
      </c>
      <c r="D1218" s="96" t="s">
        <v>397</v>
      </c>
    </row>
    <row r="1219" spans="1:4" x14ac:dyDescent="0.2">
      <c r="A1219" s="296"/>
      <c r="B1219" s="84"/>
      <c r="C1219" s="92"/>
      <c r="D1219" s="89"/>
    </row>
    <row r="1220" spans="1:4" x14ac:dyDescent="0.2">
      <c r="A1220" s="296" t="str">
        <f>HYPERLINK("[Codebook_HIS_2013_ext_v1601.xlsx]CNK_Y","CNK")</f>
        <v>CNK</v>
      </c>
      <c r="B1220" s="84" t="s">
        <v>1494</v>
      </c>
      <c r="C1220" s="92" t="s">
        <v>120</v>
      </c>
      <c r="D1220" s="89" t="s">
        <v>756</v>
      </c>
    </row>
    <row r="1221" spans="1:4" x14ac:dyDescent="0.2">
      <c r="A1221" s="296"/>
      <c r="B1221" s="84"/>
      <c r="C1221" s="92">
        <v>-1</v>
      </c>
      <c r="D1221" s="89" t="s">
        <v>394</v>
      </c>
    </row>
    <row r="1222" spans="1:4" x14ac:dyDescent="0.2">
      <c r="A1222" s="296"/>
      <c r="B1222" s="84"/>
      <c r="C1222" s="92">
        <v>-3</v>
      </c>
      <c r="D1222" s="89" t="s">
        <v>397</v>
      </c>
    </row>
    <row r="1223" spans="1:4" x14ac:dyDescent="0.2">
      <c r="A1223" s="296"/>
      <c r="B1223" s="84"/>
      <c r="C1223" s="92"/>
      <c r="D1223" s="89"/>
    </row>
    <row r="1224" spans="1:4" x14ac:dyDescent="0.2">
      <c r="A1224" s="296" t="str">
        <f>HYPERLINK("[Codebook_HIS_2013_ext_v1601.xlsx]CNK_YN_Y","CNK_YN")</f>
        <v>CNK_YN</v>
      </c>
      <c r="B1224" s="75" t="s">
        <v>1493</v>
      </c>
      <c r="C1224" s="115">
        <v>1</v>
      </c>
      <c r="D1224" s="87" t="s">
        <v>395</v>
      </c>
    </row>
    <row r="1225" spans="1:4" x14ac:dyDescent="0.2">
      <c r="A1225" s="296"/>
      <c r="B1225" s="75"/>
      <c r="C1225" s="115">
        <v>2</v>
      </c>
      <c r="D1225" s="87" t="s">
        <v>396</v>
      </c>
    </row>
    <row r="1226" spans="1:4" x14ac:dyDescent="0.2">
      <c r="A1226" s="296"/>
      <c r="B1226" s="75"/>
      <c r="C1226" s="115">
        <v>-1</v>
      </c>
      <c r="D1226" s="87" t="s">
        <v>394</v>
      </c>
    </row>
    <row r="1227" spans="1:4" x14ac:dyDescent="0.2">
      <c r="A1227" s="296"/>
      <c r="B1227" s="75"/>
      <c r="C1227" s="115">
        <v>-3</v>
      </c>
      <c r="D1227" s="87" t="s">
        <v>397</v>
      </c>
    </row>
    <row r="1228" spans="1:4" x14ac:dyDescent="0.2">
      <c r="A1228" s="296"/>
      <c r="B1228" s="84"/>
      <c r="C1228" s="92"/>
      <c r="D1228" s="89"/>
    </row>
    <row r="1229" spans="1:4" x14ac:dyDescent="0.2">
      <c r="A1229" s="296" t="str">
        <f>HYPERLINK("[Codebook_HIS_2013_ext_v1601.xlsx]dateenq_Y","DATEENQ")</f>
        <v>DATEENQ</v>
      </c>
      <c r="B1229" s="84" t="s">
        <v>1642</v>
      </c>
      <c r="C1229" s="92" t="s">
        <v>120</v>
      </c>
      <c r="D1229" s="89" t="s">
        <v>1643</v>
      </c>
    </row>
    <row r="1230" spans="1:4" x14ac:dyDescent="0.2">
      <c r="A1230" s="296"/>
      <c r="B1230" s="84"/>
      <c r="C1230" s="92"/>
      <c r="D1230" s="89"/>
    </row>
    <row r="1231" spans="1:4" x14ac:dyDescent="0.2">
      <c r="A1231" s="296" t="str">
        <f>HYPERLINK("[Codebook_HIS_2013_ext_v1601.xlsx]DC01_Y","DC01")</f>
        <v>DC01</v>
      </c>
      <c r="B1231" s="75" t="s">
        <v>374</v>
      </c>
      <c r="C1231" s="115">
        <v>1</v>
      </c>
      <c r="D1231" s="87" t="s">
        <v>287</v>
      </c>
    </row>
    <row r="1232" spans="1:4" x14ac:dyDescent="0.2">
      <c r="A1232" s="296"/>
      <c r="B1232" s="75"/>
      <c r="C1232" s="115">
        <v>2</v>
      </c>
      <c r="D1232" s="87" t="s">
        <v>288</v>
      </c>
    </row>
    <row r="1233" spans="1:4" x14ac:dyDescent="0.2">
      <c r="A1233" s="296"/>
      <c r="B1233" s="75"/>
      <c r="C1233" s="115">
        <v>3</v>
      </c>
      <c r="D1233" s="87" t="s">
        <v>289</v>
      </c>
    </row>
    <row r="1234" spans="1:4" x14ac:dyDescent="0.2">
      <c r="A1234" s="296"/>
      <c r="B1234" s="75"/>
      <c r="C1234" s="115">
        <v>4</v>
      </c>
      <c r="D1234" s="87" t="s">
        <v>290</v>
      </c>
    </row>
    <row r="1235" spans="1:4" x14ac:dyDescent="0.2">
      <c r="A1235" s="296"/>
      <c r="B1235" s="75"/>
      <c r="C1235" s="115">
        <v>-1</v>
      </c>
      <c r="D1235" s="87" t="s">
        <v>394</v>
      </c>
    </row>
    <row r="1236" spans="1:4" x14ac:dyDescent="0.2">
      <c r="A1236" s="296"/>
      <c r="B1236" s="75"/>
      <c r="C1236" s="115">
        <v>-3</v>
      </c>
      <c r="D1236" s="87" t="s">
        <v>397</v>
      </c>
    </row>
    <row r="1237" spans="1:4" x14ac:dyDescent="0.2">
      <c r="A1237" s="296"/>
      <c r="B1237" s="75"/>
      <c r="C1237" s="115"/>
      <c r="D1237" s="87"/>
    </row>
    <row r="1238" spans="1:4" x14ac:dyDescent="0.2">
      <c r="A1238" s="296" t="str">
        <f>HYPERLINK("[Codebook_HIS_2013_ext_v1601.xlsx]DC01_1__Y","DC01_1")</f>
        <v>DC01_1</v>
      </c>
      <c r="B1238" s="75" t="s">
        <v>374</v>
      </c>
      <c r="C1238" s="115">
        <v>1</v>
      </c>
      <c r="D1238" s="87" t="s">
        <v>287</v>
      </c>
    </row>
    <row r="1239" spans="1:4" x14ac:dyDescent="0.2">
      <c r="A1239" s="296"/>
      <c r="B1239" s="75"/>
      <c r="C1239" s="115">
        <v>2</v>
      </c>
      <c r="D1239" s="87" t="s">
        <v>288</v>
      </c>
    </row>
    <row r="1240" spans="1:4" x14ac:dyDescent="0.2">
      <c r="A1240" s="296"/>
      <c r="B1240" s="75"/>
      <c r="C1240" s="115">
        <v>3</v>
      </c>
      <c r="D1240" s="87" t="s">
        <v>289</v>
      </c>
    </row>
    <row r="1241" spans="1:4" x14ac:dyDescent="0.2">
      <c r="A1241" s="296"/>
      <c r="B1241" s="75"/>
      <c r="C1241" s="115">
        <v>4</v>
      </c>
      <c r="D1241" s="87" t="s">
        <v>290</v>
      </c>
    </row>
    <row r="1242" spans="1:4" x14ac:dyDescent="0.2">
      <c r="A1242" s="296"/>
      <c r="B1242" s="75"/>
      <c r="C1242" s="115">
        <v>-1</v>
      </c>
      <c r="D1242" s="87" t="s">
        <v>394</v>
      </c>
    </row>
    <row r="1243" spans="1:4" x14ac:dyDescent="0.2">
      <c r="A1243" s="296"/>
      <c r="B1243" s="75"/>
      <c r="C1243" s="115">
        <v>-3</v>
      </c>
      <c r="D1243" s="87" t="s">
        <v>397</v>
      </c>
    </row>
    <row r="1244" spans="1:4" x14ac:dyDescent="0.2">
      <c r="A1244" s="296"/>
      <c r="B1244" s="75"/>
      <c r="C1244" s="115"/>
      <c r="D1244" s="87"/>
    </row>
    <row r="1245" spans="1:4" x14ac:dyDescent="0.2">
      <c r="A1245" s="296" t="str">
        <f>HYPERLINK("[Codebook_HIS_2013_ext_v1601.xlsx]DC01_2_Y","DC01_2")</f>
        <v>DC01_2</v>
      </c>
      <c r="B1245" s="75" t="s">
        <v>486</v>
      </c>
      <c r="C1245" s="115">
        <v>1</v>
      </c>
      <c r="D1245" s="87" t="s">
        <v>395</v>
      </c>
    </row>
    <row r="1246" spans="1:4" x14ac:dyDescent="0.2">
      <c r="A1246" s="296"/>
      <c r="B1246" s="75"/>
      <c r="C1246" s="115">
        <v>2</v>
      </c>
      <c r="D1246" s="87" t="s">
        <v>396</v>
      </c>
    </row>
    <row r="1247" spans="1:4" x14ac:dyDescent="0.2">
      <c r="A1247" s="296"/>
      <c r="B1247" s="75"/>
      <c r="C1247" s="115">
        <v>-1</v>
      </c>
      <c r="D1247" s="87" t="s">
        <v>394</v>
      </c>
    </row>
    <row r="1248" spans="1:4" x14ac:dyDescent="0.2">
      <c r="A1248" s="296"/>
      <c r="B1248" s="75"/>
      <c r="C1248" s="115">
        <v>-3</v>
      </c>
      <c r="D1248" s="87" t="s">
        <v>397</v>
      </c>
    </row>
    <row r="1249" spans="1:4" x14ac:dyDescent="0.2">
      <c r="A1249" s="296"/>
      <c r="B1249" s="75"/>
      <c r="C1249" s="115"/>
      <c r="D1249" s="87"/>
    </row>
    <row r="1250" spans="1:4" x14ac:dyDescent="0.2">
      <c r="A1250" s="296" t="str">
        <f>HYPERLINK("[Codebook_HIS_2013_ext_v1601.xlsx]DC01_3_Y","DC01_3")</f>
        <v>DC01_3</v>
      </c>
      <c r="B1250" s="75" t="s">
        <v>2497</v>
      </c>
      <c r="C1250" s="115">
        <v>1</v>
      </c>
      <c r="D1250" s="87" t="s">
        <v>395</v>
      </c>
    </row>
    <row r="1251" spans="1:4" x14ac:dyDescent="0.2">
      <c r="A1251" s="296"/>
      <c r="B1251" s="75"/>
      <c r="C1251" s="115">
        <v>2</v>
      </c>
      <c r="D1251" s="87" t="s">
        <v>396</v>
      </c>
    </row>
    <row r="1252" spans="1:4" x14ac:dyDescent="0.2">
      <c r="A1252" s="296"/>
      <c r="B1252" s="75"/>
      <c r="C1252" s="115">
        <v>-1</v>
      </c>
      <c r="D1252" s="87" t="s">
        <v>394</v>
      </c>
    </row>
    <row r="1253" spans="1:4" x14ac:dyDescent="0.2">
      <c r="A1253" s="296"/>
      <c r="B1253" s="75"/>
      <c r="C1253" s="115">
        <v>-3</v>
      </c>
      <c r="D1253" s="87" t="s">
        <v>397</v>
      </c>
    </row>
    <row r="1254" spans="1:4" x14ac:dyDescent="0.2">
      <c r="A1254" s="296"/>
      <c r="B1254" s="75"/>
      <c r="C1254" s="115"/>
      <c r="D1254" s="87"/>
    </row>
    <row r="1255" spans="1:4" x14ac:dyDescent="0.2">
      <c r="A1255" s="296" t="s">
        <v>3832</v>
      </c>
      <c r="B1255" s="75" t="s">
        <v>3833</v>
      </c>
      <c r="C1255" s="115">
        <v>1</v>
      </c>
      <c r="D1255" s="87" t="s">
        <v>395</v>
      </c>
    </row>
    <row r="1256" spans="1:4" x14ac:dyDescent="0.2">
      <c r="A1256" s="296"/>
      <c r="B1256" s="75"/>
      <c r="C1256" s="115">
        <v>2</v>
      </c>
      <c r="D1256" s="87" t="s">
        <v>396</v>
      </c>
    </row>
    <row r="1257" spans="1:4" x14ac:dyDescent="0.2">
      <c r="A1257" s="296"/>
      <c r="B1257" s="75"/>
      <c r="C1257" s="115">
        <v>-1</v>
      </c>
      <c r="D1257" s="87" t="s">
        <v>394</v>
      </c>
    </row>
    <row r="1258" spans="1:4" x14ac:dyDescent="0.2">
      <c r="A1258" s="296"/>
      <c r="B1258" s="75"/>
      <c r="C1258" s="115">
        <v>-3</v>
      </c>
      <c r="D1258" s="87" t="s">
        <v>397</v>
      </c>
    </row>
    <row r="1259" spans="1:4" x14ac:dyDescent="0.2">
      <c r="A1259" s="296"/>
      <c r="B1259" s="75"/>
      <c r="C1259" s="115"/>
      <c r="D1259" s="87"/>
    </row>
    <row r="1260" spans="1:4" x14ac:dyDescent="0.2">
      <c r="A1260" s="296" t="s">
        <v>3834</v>
      </c>
      <c r="B1260" s="75" t="s">
        <v>3835</v>
      </c>
      <c r="C1260" s="115">
        <v>1</v>
      </c>
      <c r="D1260" s="87" t="s">
        <v>395</v>
      </c>
    </row>
    <row r="1261" spans="1:4" x14ac:dyDescent="0.2">
      <c r="A1261" s="296"/>
      <c r="B1261" s="75"/>
      <c r="C1261" s="115">
        <v>2</v>
      </c>
      <c r="D1261" s="87" t="s">
        <v>396</v>
      </c>
    </row>
    <row r="1262" spans="1:4" x14ac:dyDescent="0.2">
      <c r="A1262" s="296"/>
      <c r="B1262" s="75"/>
      <c r="C1262" s="115">
        <v>-1</v>
      </c>
      <c r="D1262" s="87" t="s">
        <v>394</v>
      </c>
    </row>
    <row r="1263" spans="1:4" x14ac:dyDescent="0.2">
      <c r="A1263" s="296"/>
      <c r="B1263" s="75"/>
      <c r="C1263" s="115">
        <v>-3</v>
      </c>
      <c r="D1263" s="87" t="s">
        <v>397</v>
      </c>
    </row>
    <row r="1264" spans="1:4" x14ac:dyDescent="0.2">
      <c r="A1264" s="296"/>
      <c r="B1264" s="75"/>
      <c r="C1264" s="115"/>
      <c r="D1264" s="87"/>
    </row>
    <row r="1265" spans="1:4" x14ac:dyDescent="0.2">
      <c r="A1265" s="296" t="s">
        <v>3836</v>
      </c>
      <c r="B1265" s="75" t="s">
        <v>3837</v>
      </c>
      <c r="C1265" s="115">
        <v>1</v>
      </c>
      <c r="D1265" s="87" t="s">
        <v>395</v>
      </c>
    </row>
    <row r="1266" spans="1:4" x14ac:dyDescent="0.2">
      <c r="A1266" s="296"/>
      <c r="B1266" s="75"/>
      <c r="C1266" s="115">
        <v>2</v>
      </c>
      <c r="D1266" s="87" t="s">
        <v>396</v>
      </c>
    </row>
    <row r="1267" spans="1:4" x14ac:dyDescent="0.2">
      <c r="A1267" s="296"/>
      <c r="B1267" s="75"/>
      <c r="C1267" s="115">
        <v>-1</v>
      </c>
      <c r="D1267" s="87" t="s">
        <v>394</v>
      </c>
    </row>
    <row r="1268" spans="1:4" x14ac:dyDescent="0.2">
      <c r="A1268" s="296"/>
      <c r="B1268" s="75"/>
      <c r="C1268" s="115">
        <v>-3</v>
      </c>
      <c r="D1268" s="87" t="s">
        <v>397</v>
      </c>
    </row>
    <row r="1269" spans="1:4" x14ac:dyDescent="0.2">
      <c r="A1269" s="296"/>
      <c r="B1269" s="75"/>
      <c r="C1269" s="115"/>
      <c r="D1269" s="87"/>
    </row>
    <row r="1270" spans="1:4" x14ac:dyDescent="0.2">
      <c r="A1270" s="296" t="s">
        <v>3838</v>
      </c>
      <c r="B1270" s="75" t="s">
        <v>3839</v>
      </c>
      <c r="C1270" s="115">
        <v>1</v>
      </c>
      <c r="D1270" s="87" t="s">
        <v>395</v>
      </c>
    </row>
    <row r="1271" spans="1:4" x14ac:dyDescent="0.2">
      <c r="A1271" s="296"/>
      <c r="B1271" s="75"/>
      <c r="C1271" s="115">
        <v>2</v>
      </c>
      <c r="D1271" s="87" t="s">
        <v>396</v>
      </c>
    </row>
    <row r="1272" spans="1:4" x14ac:dyDescent="0.2">
      <c r="A1272" s="296"/>
      <c r="B1272" s="75"/>
      <c r="C1272" s="115">
        <v>-1</v>
      </c>
      <c r="D1272" s="87" t="s">
        <v>394</v>
      </c>
    </row>
    <row r="1273" spans="1:4" x14ac:dyDescent="0.2">
      <c r="A1273" s="296"/>
      <c r="B1273" s="75"/>
      <c r="C1273" s="115">
        <v>-3</v>
      </c>
      <c r="D1273" s="87" t="s">
        <v>397</v>
      </c>
    </row>
    <row r="1274" spans="1:4" x14ac:dyDescent="0.2">
      <c r="A1274" s="296"/>
      <c r="B1274" s="75"/>
      <c r="C1274" s="115"/>
      <c r="D1274" s="87"/>
    </row>
    <row r="1275" spans="1:4" x14ac:dyDescent="0.2">
      <c r="A1275" s="296" t="s">
        <v>3840</v>
      </c>
      <c r="B1275" s="75" t="s">
        <v>3863</v>
      </c>
      <c r="C1275" s="115">
        <v>1</v>
      </c>
      <c r="D1275" s="87" t="s">
        <v>3867</v>
      </c>
    </row>
    <row r="1276" spans="1:4" x14ac:dyDescent="0.2">
      <c r="A1276" s="296"/>
      <c r="B1276" s="75"/>
      <c r="C1276" s="115">
        <v>2</v>
      </c>
      <c r="D1276" s="87" t="s">
        <v>3868</v>
      </c>
    </row>
    <row r="1277" spans="1:4" x14ac:dyDescent="0.2">
      <c r="A1277" s="296"/>
      <c r="B1277" s="75"/>
      <c r="C1277" s="115">
        <v>3</v>
      </c>
      <c r="D1277" s="87" t="s">
        <v>292</v>
      </c>
    </row>
    <row r="1278" spans="1:4" x14ac:dyDescent="0.2">
      <c r="A1278" s="296"/>
      <c r="B1278" s="75"/>
      <c r="C1278" s="115">
        <v>4</v>
      </c>
      <c r="D1278" s="87" t="s">
        <v>3869</v>
      </c>
    </row>
    <row r="1279" spans="1:4" x14ac:dyDescent="0.2">
      <c r="A1279" s="296"/>
      <c r="B1279" s="75"/>
      <c r="C1279" s="115">
        <v>5</v>
      </c>
      <c r="D1279" s="87" t="s">
        <v>69</v>
      </c>
    </row>
    <row r="1280" spans="1:4" x14ac:dyDescent="0.2">
      <c r="A1280" s="296"/>
      <c r="B1280" s="75"/>
      <c r="C1280" s="115">
        <v>6</v>
      </c>
      <c r="D1280" s="87" t="s">
        <v>3870</v>
      </c>
    </row>
    <row r="1281" spans="1:4" x14ac:dyDescent="0.2">
      <c r="A1281" s="296"/>
      <c r="B1281" s="75"/>
      <c r="C1281" s="115">
        <v>-1</v>
      </c>
      <c r="D1281" s="87" t="s">
        <v>394</v>
      </c>
    </row>
    <row r="1282" spans="1:4" x14ac:dyDescent="0.2">
      <c r="A1282" s="296"/>
      <c r="B1282" s="75"/>
      <c r="C1282" s="115">
        <v>-3</v>
      </c>
      <c r="D1282" s="87" t="s">
        <v>397</v>
      </c>
    </row>
    <row r="1283" spans="1:4" x14ac:dyDescent="0.2">
      <c r="A1283" s="296"/>
      <c r="B1283" s="75"/>
      <c r="C1283" s="115"/>
      <c r="D1283" s="87"/>
    </row>
    <row r="1284" spans="1:4" x14ac:dyDescent="0.2">
      <c r="A1284" s="296" t="s">
        <v>3841</v>
      </c>
      <c r="B1284" s="75" t="s">
        <v>3842</v>
      </c>
      <c r="C1284" s="115">
        <v>1</v>
      </c>
      <c r="D1284" s="87" t="s">
        <v>53</v>
      </c>
    </row>
    <row r="1285" spans="1:4" x14ac:dyDescent="0.2">
      <c r="A1285" s="296"/>
      <c r="B1285" s="75"/>
      <c r="C1285" s="115">
        <v>2</v>
      </c>
      <c r="D1285" s="87" t="s">
        <v>54</v>
      </c>
    </row>
    <row r="1286" spans="1:4" x14ac:dyDescent="0.2">
      <c r="A1286" s="296"/>
      <c r="B1286" s="75"/>
      <c r="C1286" s="115">
        <v>3</v>
      </c>
      <c r="D1286" s="87" t="s">
        <v>55</v>
      </c>
    </row>
    <row r="1287" spans="1:4" x14ac:dyDescent="0.2">
      <c r="A1287" s="296"/>
      <c r="B1287" s="75"/>
      <c r="C1287" s="115">
        <v>4</v>
      </c>
      <c r="D1287" s="87" t="s">
        <v>56</v>
      </c>
    </row>
    <row r="1288" spans="1:4" x14ac:dyDescent="0.2">
      <c r="A1288" s="296"/>
      <c r="B1288" s="75"/>
      <c r="C1288" s="115">
        <v>5</v>
      </c>
      <c r="D1288" s="87" t="s">
        <v>57</v>
      </c>
    </row>
    <row r="1289" spans="1:4" x14ac:dyDescent="0.2">
      <c r="A1289" s="296"/>
      <c r="B1289" s="75"/>
      <c r="C1289" s="115">
        <v>-1</v>
      </c>
      <c r="D1289" s="87" t="s">
        <v>394</v>
      </c>
    </row>
    <row r="1290" spans="1:4" x14ac:dyDescent="0.2">
      <c r="A1290" s="296"/>
      <c r="B1290" s="75"/>
      <c r="C1290" s="115">
        <v>-3</v>
      </c>
      <c r="D1290" s="87" t="s">
        <v>397</v>
      </c>
    </row>
    <row r="1291" spans="1:4" x14ac:dyDescent="0.2">
      <c r="A1291" s="296"/>
      <c r="B1291" s="75"/>
      <c r="C1291" s="115"/>
      <c r="D1291" s="87"/>
    </row>
    <row r="1292" spans="1:4" x14ac:dyDescent="0.2">
      <c r="A1292" s="296" t="s">
        <v>3843</v>
      </c>
      <c r="B1292" s="75" t="s">
        <v>3864</v>
      </c>
      <c r="C1292" s="115">
        <v>1</v>
      </c>
      <c r="D1292" s="87" t="s">
        <v>3871</v>
      </c>
    </row>
    <row r="1293" spans="1:4" x14ac:dyDescent="0.2">
      <c r="A1293" s="296"/>
      <c r="B1293" s="75"/>
      <c r="C1293" s="115">
        <v>2</v>
      </c>
      <c r="D1293" s="87" t="s">
        <v>3872</v>
      </c>
    </row>
    <row r="1294" spans="1:4" x14ac:dyDescent="0.2">
      <c r="A1294" s="296"/>
      <c r="B1294" s="75"/>
      <c r="C1294" s="115">
        <v>3</v>
      </c>
      <c r="D1294" s="87" t="s">
        <v>3873</v>
      </c>
    </row>
    <row r="1295" spans="1:4" x14ac:dyDescent="0.2">
      <c r="A1295" s="296"/>
      <c r="B1295" s="75"/>
      <c r="C1295" s="115">
        <v>4</v>
      </c>
      <c r="D1295" s="87" t="s">
        <v>3874</v>
      </c>
    </row>
    <row r="1296" spans="1:4" x14ac:dyDescent="0.2">
      <c r="A1296" s="296"/>
      <c r="B1296" s="75"/>
      <c r="C1296" s="115">
        <v>5</v>
      </c>
      <c r="D1296" s="87" t="s">
        <v>3875</v>
      </c>
    </row>
    <row r="1297" spans="1:4" x14ac:dyDescent="0.2">
      <c r="A1297" s="296"/>
      <c r="B1297" s="75"/>
      <c r="C1297" s="115">
        <v>-1</v>
      </c>
      <c r="D1297" s="87" t="s">
        <v>394</v>
      </c>
    </row>
    <row r="1298" spans="1:4" x14ac:dyDescent="0.2">
      <c r="A1298" s="296"/>
      <c r="B1298" s="75"/>
      <c r="C1298" s="115">
        <v>-3</v>
      </c>
      <c r="D1298" s="87" t="s">
        <v>397</v>
      </c>
    </row>
    <row r="1299" spans="1:4" x14ac:dyDescent="0.2">
      <c r="A1299" s="296"/>
      <c r="B1299" s="75"/>
      <c r="C1299" s="115"/>
      <c r="D1299" s="87"/>
    </row>
    <row r="1300" spans="1:4" x14ac:dyDescent="0.2">
      <c r="A1300" s="296" t="s">
        <v>3844</v>
      </c>
      <c r="B1300" s="75" t="s">
        <v>3845</v>
      </c>
      <c r="C1300" s="115">
        <v>1</v>
      </c>
      <c r="D1300" s="87" t="s">
        <v>3871</v>
      </c>
    </row>
    <row r="1301" spans="1:4" x14ac:dyDescent="0.2">
      <c r="A1301" s="296"/>
      <c r="B1301" s="75"/>
      <c r="C1301" s="115">
        <v>2</v>
      </c>
      <c r="D1301" s="87" t="s">
        <v>3872</v>
      </c>
    </row>
    <row r="1302" spans="1:4" x14ac:dyDescent="0.2">
      <c r="A1302" s="296"/>
      <c r="B1302" s="75"/>
      <c r="C1302" s="115">
        <v>3</v>
      </c>
      <c r="D1302" s="87" t="s">
        <v>3873</v>
      </c>
    </row>
    <row r="1303" spans="1:4" x14ac:dyDescent="0.2">
      <c r="A1303" s="296"/>
      <c r="B1303" s="75"/>
      <c r="C1303" s="115">
        <v>4</v>
      </c>
      <c r="D1303" s="87" t="s">
        <v>3874</v>
      </c>
    </row>
    <row r="1304" spans="1:4" x14ac:dyDescent="0.2">
      <c r="A1304" s="296"/>
      <c r="B1304" s="75"/>
      <c r="C1304" s="115">
        <v>5</v>
      </c>
      <c r="D1304" s="87" t="s">
        <v>3875</v>
      </c>
    </row>
    <row r="1305" spans="1:4" x14ac:dyDescent="0.2">
      <c r="A1305" s="296"/>
      <c r="B1305" s="75"/>
      <c r="C1305" s="115">
        <v>-1</v>
      </c>
      <c r="D1305" s="87" t="s">
        <v>394</v>
      </c>
    </row>
    <row r="1306" spans="1:4" x14ac:dyDescent="0.2">
      <c r="A1306" s="296"/>
      <c r="B1306" s="75"/>
      <c r="C1306" s="115">
        <v>-3</v>
      </c>
      <c r="D1306" s="87" t="s">
        <v>397</v>
      </c>
    </row>
    <row r="1307" spans="1:4" x14ac:dyDescent="0.2">
      <c r="A1307" s="296"/>
      <c r="B1307" s="75"/>
      <c r="C1307" s="115"/>
      <c r="D1307" s="87"/>
    </row>
    <row r="1308" spans="1:4" x14ac:dyDescent="0.2">
      <c r="A1308" s="296" t="s">
        <v>3847</v>
      </c>
      <c r="B1308" s="75" t="s">
        <v>3848</v>
      </c>
      <c r="C1308" s="115">
        <v>1</v>
      </c>
      <c r="D1308" s="87" t="s">
        <v>3871</v>
      </c>
    </row>
    <row r="1309" spans="1:4" x14ac:dyDescent="0.2">
      <c r="A1309" s="296"/>
      <c r="B1309" s="75"/>
      <c r="C1309" s="115">
        <v>2</v>
      </c>
      <c r="D1309" s="87" t="s">
        <v>3872</v>
      </c>
    </row>
    <row r="1310" spans="1:4" x14ac:dyDescent="0.2">
      <c r="A1310" s="296"/>
      <c r="B1310" s="75"/>
      <c r="C1310" s="115">
        <v>3</v>
      </c>
      <c r="D1310" s="87" t="s">
        <v>3873</v>
      </c>
    </row>
    <row r="1311" spans="1:4" x14ac:dyDescent="0.2">
      <c r="A1311" s="296"/>
      <c r="B1311" s="75"/>
      <c r="C1311" s="115">
        <v>4</v>
      </c>
      <c r="D1311" s="87" t="s">
        <v>3874</v>
      </c>
    </row>
    <row r="1312" spans="1:4" x14ac:dyDescent="0.2">
      <c r="A1312" s="296"/>
      <c r="B1312" s="75"/>
      <c r="C1312" s="115">
        <v>5</v>
      </c>
      <c r="D1312" s="87" t="s">
        <v>3875</v>
      </c>
    </row>
    <row r="1313" spans="1:4" x14ac:dyDescent="0.2">
      <c r="A1313" s="296"/>
      <c r="B1313" s="75"/>
      <c r="C1313" s="115">
        <v>-1</v>
      </c>
      <c r="D1313" s="87" t="s">
        <v>394</v>
      </c>
    </row>
    <row r="1314" spans="1:4" x14ac:dyDescent="0.2">
      <c r="A1314" s="296"/>
      <c r="B1314" s="75"/>
      <c r="C1314" s="115">
        <v>-3</v>
      </c>
      <c r="D1314" s="87" t="s">
        <v>397</v>
      </c>
    </row>
    <row r="1315" spans="1:4" x14ac:dyDescent="0.2">
      <c r="A1315" s="296"/>
      <c r="B1315" s="75"/>
      <c r="C1315" s="115"/>
      <c r="D1315" s="87"/>
    </row>
    <row r="1316" spans="1:4" x14ac:dyDescent="0.2">
      <c r="A1316" s="296" t="s">
        <v>3849</v>
      </c>
      <c r="B1316" s="75" t="s">
        <v>3850</v>
      </c>
      <c r="C1316" s="115">
        <v>1</v>
      </c>
      <c r="D1316" s="87" t="s">
        <v>697</v>
      </c>
    </row>
    <row r="1317" spans="1:4" x14ac:dyDescent="0.2">
      <c r="A1317" s="296"/>
      <c r="B1317" s="75"/>
      <c r="C1317" s="115">
        <v>2</v>
      </c>
      <c r="D1317" s="87" t="s">
        <v>3876</v>
      </c>
    </row>
    <row r="1318" spans="1:4" x14ac:dyDescent="0.2">
      <c r="A1318" s="296"/>
      <c r="B1318" s="75"/>
      <c r="C1318" s="115">
        <v>3</v>
      </c>
      <c r="D1318" s="87" t="s">
        <v>3877</v>
      </c>
    </row>
    <row r="1319" spans="1:4" x14ac:dyDescent="0.2">
      <c r="A1319" s="296"/>
      <c r="B1319" s="75"/>
      <c r="C1319" s="115">
        <v>-1</v>
      </c>
      <c r="D1319" s="87" t="s">
        <v>394</v>
      </c>
    </row>
    <row r="1320" spans="1:4" x14ac:dyDescent="0.2">
      <c r="A1320" s="296"/>
      <c r="B1320" s="75"/>
      <c r="C1320" s="115">
        <v>-3</v>
      </c>
      <c r="D1320" s="87" t="s">
        <v>397</v>
      </c>
    </row>
    <row r="1321" spans="1:4" x14ac:dyDescent="0.2">
      <c r="A1321" s="296"/>
      <c r="B1321" s="75"/>
      <c r="C1321" s="115"/>
      <c r="D1321" s="87"/>
    </row>
    <row r="1322" spans="1:4" x14ac:dyDescent="0.2">
      <c r="A1322" s="296" t="s">
        <v>3851</v>
      </c>
      <c r="B1322" s="75" t="s">
        <v>3852</v>
      </c>
      <c r="C1322" s="115">
        <v>1</v>
      </c>
      <c r="D1322" s="87" t="s">
        <v>2794</v>
      </c>
    </row>
    <row r="1323" spans="1:4" x14ac:dyDescent="0.2">
      <c r="A1323" s="296"/>
      <c r="B1323" s="75"/>
      <c r="C1323" s="115">
        <v>2</v>
      </c>
      <c r="D1323" s="87" t="s">
        <v>3878</v>
      </c>
    </row>
    <row r="1324" spans="1:4" x14ac:dyDescent="0.2">
      <c r="A1324" s="296"/>
      <c r="B1324" s="75"/>
      <c r="C1324" s="115">
        <v>3</v>
      </c>
      <c r="D1324" s="87" t="s">
        <v>1115</v>
      </c>
    </row>
    <row r="1325" spans="1:4" x14ac:dyDescent="0.2">
      <c r="A1325" s="296"/>
      <c r="B1325" s="75"/>
      <c r="C1325" s="115">
        <v>4</v>
      </c>
      <c r="D1325" s="87" t="s">
        <v>3879</v>
      </c>
    </row>
    <row r="1326" spans="1:4" x14ac:dyDescent="0.2">
      <c r="A1326" s="296"/>
      <c r="B1326" s="75"/>
      <c r="C1326" s="115">
        <v>5</v>
      </c>
      <c r="D1326" s="87" t="s">
        <v>69</v>
      </c>
    </row>
    <row r="1327" spans="1:4" x14ac:dyDescent="0.2">
      <c r="A1327" s="296"/>
      <c r="B1327" s="75"/>
      <c r="C1327" s="115">
        <v>-1</v>
      </c>
      <c r="D1327" s="87" t="s">
        <v>394</v>
      </c>
    </row>
    <row r="1328" spans="1:4" x14ac:dyDescent="0.2">
      <c r="A1328" s="296"/>
      <c r="B1328" s="75"/>
      <c r="C1328" s="115">
        <v>-3</v>
      </c>
      <c r="D1328" s="87" t="s">
        <v>397</v>
      </c>
    </row>
    <row r="1329" spans="1:4" x14ac:dyDescent="0.2">
      <c r="A1329" s="296"/>
      <c r="B1329" s="75"/>
      <c r="C1329" s="115"/>
      <c r="D1329" s="87"/>
    </row>
    <row r="1330" spans="1:4" x14ac:dyDescent="0.2">
      <c r="A1330" s="296" t="s">
        <v>3853</v>
      </c>
      <c r="B1330" s="75" t="s">
        <v>3854</v>
      </c>
      <c r="C1330" s="115">
        <v>1</v>
      </c>
      <c r="D1330" s="87" t="s">
        <v>2794</v>
      </c>
    </row>
    <row r="1331" spans="1:4" x14ac:dyDescent="0.2">
      <c r="A1331" s="296"/>
      <c r="B1331" s="75"/>
      <c r="C1331" s="115">
        <v>2</v>
      </c>
      <c r="D1331" s="87" t="s">
        <v>3878</v>
      </c>
    </row>
    <row r="1332" spans="1:4" x14ac:dyDescent="0.2">
      <c r="A1332" s="296"/>
      <c r="B1332" s="75"/>
      <c r="C1332" s="115">
        <v>3</v>
      </c>
      <c r="D1332" s="87" t="s">
        <v>1115</v>
      </c>
    </row>
    <row r="1333" spans="1:4" x14ac:dyDescent="0.2">
      <c r="A1333" s="296"/>
      <c r="B1333" s="75"/>
      <c r="C1333" s="115">
        <v>4</v>
      </c>
      <c r="D1333" s="87" t="s">
        <v>3879</v>
      </c>
    </row>
    <row r="1334" spans="1:4" x14ac:dyDescent="0.2">
      <c r="A1334" s="296"/>
      <c r="B1334" s="75"/>
      <c r="C1334" s="115">
        <v>5</v>
      </c>
      <c r="D1334" s="87" t="s">
        <v>69</v>
      </c>
    </row>
    <row r="1335" spans="1:4" x14ac:dyDescent="0.2">
      <c r="A1335" s="296"/>
      <c r="B1335" s="75"/>
      <c r="C1335" s="115">
        <v>-1</v>
      </c>
      <c r="D1335" s="87" t="s">
        <v>394</v>
      </c>
    </row>
    <row r="1336" spans="1:4" x14ac:dyDescent="0.2">
      <c r="A1336" s="296"/>
      <c r="B1336" s="75"/>
      <c r="C1336" s="115">
        <v>-3</v>
      </c>
      <c r="D1336" s="87" t="s">
        <v>397</v>
      </c>
    </row>
    <row r="1337" spans="1:4" x14ac:dyDescent="0.2">
      <c r="A1337" s="296"/>
      <c r="B1337" s="75"/>
      <c r="C1337" s="115"/>
      <c r="D1337" s="87"/>
    </row>
    <row r="1338" spans="1:4" x14ac:dyDescent="0.2">
      <c r="A1338" s="296" t="s">
        <v>3855</v>
      </c>
      <c r="B1338" s="75" t="s">
        <v>3856</v>
      </c>
      <c r="C1338" s="115">
        <v>1</v>
      </c>
      <c r="D1338" s="87" t="s">
        <v>2794</v>
      </c>
    </row>
    <row r="1339" spans="1:4" x14ac:dyDescent="0.2">
      <c r="A1339" s="296"/>
      <c r="B1339" s="75"/>
      <c r="C1339" s="115">
        <v>2</v>
      </c>
      <c r="D1339" s="87" t="s">
        <v>3878</v>
      </c>
    </row>
    <row r="1340" spans="1:4" x14ac:dyDescent="0.2">
      <c r="A1340" s="296"/>
      <c r="B1340" s="75"/>
      <c r="C1340" s="115">
        <v>3</v>
      </c>
      <c r="D1340" s="87" t="s">
        <v>1115</v>
      </c>
    </row>
    <row r="1341" spans="1:4" x14ac:dyDescent="0.2">
      <c r="A1341" s="296"/>
      <c r="B1341" s="75"/>
      <c r="C1341" s="115">
        <v>4</v>
      </c>
      <c r="D1341" s="87" t="s">
        <v>3879</v>
      </c>
    </row>
    <row r="1342" spans="1:4" x14ac:dyDescent="0.2">
      <c r="A1342" s="296"/>
      <c r="B1342" s="75"/>
      <c r="C1342" s="115">
        <v>5</v>
      </c>
      <c r="D1342" s="87" t="s">
        <v>69</v>
      </c>
    </row>
    <row r="1343" spans="1:4" x14ac:dyDescent="0.2">
      <c r="A1343" s="296"/>
      <c r="B1343" s="75"/>
      <c r="C1343" s="115">
        <v>-1</v>
      </c>
      <c r="D1343" s="87" t="s">
        <v>394</v>
      </c>
    </row>
    <row r="1344" spans="1:4" x14ac:dyDescent="0.2">
      <c r="A1344" s="296"/>
      <c r="B1344" s="75"/>
      <c r="C1344" s="115">
        <v>-3</v>
      </c>
      <c r="D1344" s="87" t="s">
        <v>397</v>
      </c>
    </row>
    <row r="1345" spans="1:4" x14ac:dyDescent="0.2">
      <c r="A1345" s="296"/>
      <c r="B1345" s="75"/>
      <c r="C1345" s="115"/>
      <c r="D1345" s="87"/>
    </row>
    <row r="1346" spans="1:4" x14ac:dyDescent="0.2">
      <c r="A1346" s="296" t="s">
        <v>3857</v>
      </c>
      <c r="B1346" s="75" t="s">
        <v>3858</v>
      </c>
      <c r="C1346" s="115">
        <v>1</v>
      </c>
      <c r="D1346" s="87" t="s">
        <v>2794</v>
      </c>
    </row>
    <row r="1347" spans="1:4" x14ac:dyDescent="0.2">
      <c r="A1347" s="296"/>
      <c r="B1347" s="75"/>
      <c r="C1347" s="115">
        <v>2</v>
      </c>
      <c r="D1347" s="87" t="s">
        <v>3878</v>
      </c>
    </row>
    <row r="1348" spans="1:4" x14ac:dyDescent="0.2">
      <c r="A1348" s="296"/>
      <c r="B1348" s="75"/>
      <c r="C1348" s="115">
        <v>3</v>
      </c>
      <c r="D1348" s="87" t="s">
        <v>1115</v>
      </c>
    </row>
    <row r="1349" spans="1:4" x14ac:dyDescent="0.2">
      <c r="A1349" s="296"/>
      <c r="B1349" s="75"/>
      <c r="C1349" s="115">
        <v>4</v>
      </c>
      <c r="D1349" s="87" t="s">
        <v>3879</v>
      </c>
    </row>
    <row r="1350" spans="1:4" x14ac:dyDescent="0.2">
      <c r="A1350" s="296"/>
      <c r="B1350" s="75"/>
      <c r="C1350" s="115">
        <v>5</v>
      </c>
      <c r="D1350" s="87" t="s">
        <v>69</v>
      </c>
    </row>
    <row r="1351" spans="1:4" x14ac:dyDescent="0.2">
      <c r="A1351" s="296"/>
      <c r="B1351" s="75"/>
      <c r="C1351" s="115">
        <v>-1</v>
      </c>
      <c r="D1351" s="87" t="s">
        <v>394</v>
      </c>
    </row>
    <row r="1352" spans="1:4" x14ac:dyDescent="0.2">
      <c r="A1352" s="296"/>
      <c r="B1352" s="75"/>
      <c r="C1352" s="115">
        <v>-3</v>
      </c>
      <c r="D1352" s="87" t="s">
        <v>397</v>
      </c>
    </row>
    <row r="1353" spans="1:4" x14ac:dyDescent="0.2">
      <c r="A1353" s="296"/>
      <c r="B1353" s="75"/>
      <c r="C1353" s="115"/>
      <c r="D1353" s="87"/>
    </row>
    <row r="1354" spans="1:4" x14ac:dyDescent="0.2">
      <c r="A1354" s="296" t="s">
        <v>3859</v>
      </c>
      <c r="B1354" s="75" t="s">
        <v>3865</v>
      </c>
      <c r="C1354" s="115">
        <v>1</v>
      </c>
      <c r="D1354" s="87" t="s">
        <v>3880</v>
      </c>
    </row>
    <row r="1355" spans="1:4" x14ac:dyDescent="0.2">
      <c r="A1355" s="296"/>
      <c r="B1355" s="75"/>
      <c r="C1355" s="115">
        <v>2</v>
      </c>
      <c r="D1355" s="87" t="s">
        <v>3881</v>
      </c>
    </row>
    <row r="1356" spans="1:4" x14ac:dyDescent="0.2">
      <c r="A1356" s="296"/>
      <c r="B1356" s="75"/>
      <c r="C1356" s="115">
        <v>-1</v>
      </c>
      <c r="D1356" s="87" t="s">
        <v>394</v>
      </c>
    </row>
    <row r="1357" spans="1:4" x14ac:dyDescent="0.2">
      <c r="A1357" s="296"/>
      <c r="B1357" s="75"/>
      <c r="C1357" s="115">
        <v>-3</v>
      </c>
      <c r="D1357" s="87" t="s">
        <v>397</v>
      </c>
    </row>
    <row r="1358" spans="1:4" x14ac:dyDescent="0.2">
      <c r="A1358" s="296"/>
      <c r="B1358" s="75"/>
      <c r="C1358" s="115"/>
      <c r="D1358" s="87"/>
    </row>
    <row r="1359" spans="1:4" x14ac:dyDescent="0.2">
      <c r="A1359" s="296" t="s">
        <v>3861</v>
      </c>
      <c r="B1359" s="75" t="s">
        <v>3866</v>
      </c>
      <c r="C1359" s="115">
        <v>1</v>
      </c>
      <c r="D1359" s="87" t="s">
        <v>3882</v>
      </c>
    </row>
    <row r="1360" spans="1:4" x14ac:dyDescent="0.2">
      <c r="A1360" s="296"/>
      <c r="B1360" s="75"/>
      <c r="C1360" s="115">
        <v>2</v>
      </c>
      <c r="D1360" s="87" t="s">
        <v>3883</v>
      </c>
    </row>
    <row r="1361" spans="1:4" x14ac:dyDescent="0.2">
      <c r="A1361" s="296"/>
      <c r="B1361" s="75"/>
      <c r="C1361" s="115">
        <v>3</v>
      </c>
      <c r="D1361" s="87" t="s">
        <v>3884</v>
      </c>
    </row>
    <row r="1362" spans="1:4" x14ac:dyDescent="0.2">
      <c r="A1362" s="296"/>
      <c r="B1362" s="75"/>
      <c r="C1362" s="115">
        <v>4</v>
      </c>
      <c r="D1362" s="87" t="s">
        <v>3885</v>
      </c>
    </row>
    <row r="1363" spans="1:4" x14ac:dyDescent="0.2">
      <c r="A1363" s="296"/>
      <c r="B1363" s="75"/>
      <c r="C1363" s="115">
        <v>5</v>
      </c>
      <c r="D1363" s="87" t="s">
        <v>3886</v>
      </c>
    </row>
    <row r="1364" spans="1:4" x14ac:dyDescent="0.2">
      <c r="A1364" s="74"/>
      <c r="B1364" s="75"/>
      <c r="C1364" s="115">
        <v>6</v>
      </c>
      <c r="D1364" s="87" t="s">
        <v>3887</v>
      </c>
    </row>
    <row r="1365" spans="1:4" x14ac:dyDescent="0.2">
      <c r="A1365" s="74"/>
      <c r="B1365" s="75"/>
      <c r="C1365" s="115">
        <v>7</v>
      </c>
      <c r="D1365" s="87" t="s">
        <v>3888</v>
      </c>
    </row>
    <row r="1366" spans="1:4" x14ac:dyDescent="0.2">
      <c r="A1366" s="74"/>
      <c r="B1366" s="75"/>
      <c r="C1366" s="115">
        <v>8</v>
      </c>
      <c r="D1366" s="87" t="s">
        <v>3889</v>
      </c>
    </row>
    <row r="1367" spans="1:4" x14ac:dyDescent="0.2">
      <c r="A1367" s="74"/>
      <c r="B1367" s="75"/>
      <c r="C1367" s="115">
        <v>-1</v>
      </c>
      <c r="D1367" s="87" t="s">
        <v>394</v>
      </c>
    </row>
    <row r="1368" spans="1:4" x14ac:dyDescent="0.2">
      <c r="A1368" s="74"/>
      <c r="B1368" s="75"/>
      <c r="C1368" s="115">
        <v>-3</v>
      </c>
      <c r="D1368" s="87" t="s">
        <v>397</v>
      </c>
    </row>
    <row r="1369" spans="1:4" x14ac:dyDescent="0.2">
      <c r="A1369" s="74"/>
      <c r="B1369" s="75"/>
      <c r="C1369" s="115"/>
      <c r="D1369" s="87"/>
    </row>
    <row r="1370" spans="1:4" x14ac:dyDescent="0.2">
      <c r="A1370" s="285" t="s">
        <v>3907</v>
      </c>
      <c r="B1370" s="285" t="s">
        <v>3892</v>
      </c>
      <c r="C1370" s="115">
        <v>1</v>
      </c>
      <c r="D1370" s="87" t="s">
        <v>395</v>
      </c>
    </row>
    <row r="1371" spans="1:4" x14ac:dyDescent="0.2">
      <c r="A1371" s="285"/>
      <c r="B1371" s="285"/>
      <c r="C1371" s="115">
        <v>2</v>
      </c>
      <c r="D1371" s="87" t="s">
        <v>396</v>
      </c>
    </row>
    <row r="1372" spans="1:4" x14ac:dyDescent="0.2">
      <c r="A1372" s="285"/>
      <c r="B1372" s="285"/>
      <c r="C1372" s="115">
        <v>-1</v>
      </c>
      <c r="D1372" s="87" t="s">
        <v>394</v>
      </c>
    </row>
    <row r="1373" spans="1:4" x14ac:dyDescent="0.2">
      <c r="A1373" s="285"/>
      <c r="B1373" s="285"/>
      <c r="C1373" s="115">
        <v>-3</v>
      </c>
      <c r="D1373" s="87" t="s">
        <v>397</v>
      </c>
    </row>
    <row r="1374" spans="1:4" x14ac:dyDescent="0.2">
      <c r="A1374" s="285"/>
      <c r="B1374" s="285"/>
      <c r="C1374" s="115"/>
      <c r="D1374" s="87"/>
    </row>
    <row r="1375" spans="1:4" x14ac:dyDescent="0.2">
      <c r="A1375" s="285" t="s">
        <v>3908</v>
      </c>
      <c r="B1375" s="285" t="s">
        <v>3894</v>
      </c>
      <c r="C1375" s="115">
        <v>1</v>
      </c>
      <c r="D1375" s="87" t="s">
        <v>395</v>
      </c>
    </row>
    <row r="1376" spans="1:4" x14ac:dyDescent="0.2">
      <c r="A1376" s="285"/>
      <c r="B1376" s="285"/>
      <c r="C1376" s="115">
        <v>2</v>
      </c>
      <c r="D1376" s="87" t="s">
        <v>396</v>
      </c>
    </row>
    <row r="1377" spans="1:4" x14ac:dyDescent="0.2">
      <c r="A1377" s="285"/>
      <c r="B1377" s="285"/>
      <c r="C1377" s="115">
        <v>-1</v>
      </c>
      <c r="D1377" s="87" t="s">
        <v>394</v>
      </c>
    </row>
    <row r="1378" spans="1:4" x14ac:dyDescent="0.2">
      <c r="A1378" s="285"/>
      <c r="B1378" s="285"/>
      <c r="C1378" s="115">
        <v>-3</v>
      </c>
      <c r="D1378" s="87" t="s">
        <v>397</v>
      </c>
    </row>
    <row r="1379" spans="1:4" x14ac:dyDescent="0.2">
      <c r="A1379" s="285"/>
      <c r="B1379" s="285"/>
      <c r="C1379" s="115"/>
      <c r="D1379" s="87"/>
    </row>
    <row r="1380" spans="1:4" x14ac:dyDescent="0.2">
      <c r="A1380" s="285" t="s">
        <v>3909</v>
      </c>
      <c r="B1380" s="285" t="s">
        <v>3896</v>
      </c>
      <c r="C1380" s="115">
        <v>1</v>
      </c>
      <c r="D1380" s="87" t="s">
        <v>395</v>
      </c>
    </row>
    <row r="1381" spans="1:4" x14ac:dyDescent="0.2">
      <c r="A1381" s="285"/>
      <c r="B1381" s="285"/>
      <c r="C1381" s="115">
        <v>2</v>
      </c>
      <c r="D1381" s="87" t="s">
        <v>396</v>
      </c>
    </row>
    <row r="1382" spans="1:4" x14ac:dyDescent="0.2">
      <c r="A1382" s="285"/>
      <c r="B1382" s="285"/>
      <c r="C1382" s="115">
        <v>-1</v>
      </c>
      <c r="D1382" s="87" t="s">
        <v>394</v>
      </c>
    </row>
    <row r="1383" spans="1:4" x14ac:dyDescent="0.2">
      <c r="A1383" s="285"/>
      <c r="B1383" s="285"/>
      <c r="C1383" s="115">
        <v>-3</v>
      </c>
      <c r="D1383" s="87" t="s">
        <v>397</v>
      </c>
    </row>
    <row r="1384" spans="1:4" x14ac:dyDescent="0.2">
      <c r="A1384" s="285"/>
      <c r="B1384" s="285"/>
      <c r="C1384" s="115"/>
      <c r="D1384" s="87"/>
    </row>
    <row r="1385" spans="1:4" x14ac:dyDescent="0.2">
      <c r="A1385" s="285" t="s">
        <v>3910</v>
      </c>
      <c r="B1385" s="285" t="s">
        <v>3897</v>
      </c>
      <c r="C1385" s="115">
        <v>1</v>
      </c>
      <c r="D1385" s="87" t="s">
        <v>395</v>
      </c>
    </row>
    <row r="1386" spans="1:4" x14ac:dyDescent="0.2">
      <c r="A1386" s="285"/>
      <c r="B1386" s="285"/>
      <c r="C1386" s="115">
        <v>2</v>
      </c>
      <c r="D1386" s="87" t="s">
        <v>396</v>
      </c>
    </row>
    <row r="1387" spans="1:4" x14ac:dyDescent="0.2">
      <c r="A1387" s="285"/>
      <c r="B1387" s="285"/>
      <c r="C1387" s="115">
        <v>-1</v>
      </c>
      <c r="D1387" s="87" t="s">
        <v>394</v>
      </c>
    </row>
    <row r="1388" spans="1:4" x14ac:dyDescent="0.2">
      <c r="A1388" s="285"/>
      <c r="B1388" s="285"/>
      <c r="C1388" s="115">
        <v>-3</v>
      </c>
      <c r="D1388" s="87" t="s">
        <v>397</v>
      </c>
    </row>
    <row r="1389" spans="1:4" x14ac:dyDescent="0.2">
      <c r="A1389" s="285"/>
      <c r="B1389" s="285"/>
      <c r="C1389" s="115"/>
      <c r="D1389" s="87"/>
    </row>
    <row r="1390" spans="1:4" x14ac:dyDescent="0.2">
      <c r="A1390" s="285" t="s">
        <v>3911</v>
      </c>
      <c r="B1390" s="285" t="s">
        <v>3898</v>
      </c>
      <c r="C1390" s="115">
        <v>1</v>
      </c>
      <c r="D1390" s="87" t="s">
        <v>395</v>
      </c>
    </row>
    <row r="1391" spans="1:4" x14ac:dyDescent="0.2">
      <c r="A1391" s="285"/>
      <c r="B1391" s="285"/>
      <c r="C1391" s="115">
        <v>2</v>
      </c>
      <c r="D1391" s="87" t="s">
        <v>396</v>
      </c>
    </row>
    <row r="1392" spans="1:4" x14ac:dyDescent="0.2">
      <c r="A1392" s="285"/>
      <c r="B1392" s="285"/>
      <c r="C1392" s="115">
        <v>-1</v>
      </c>
      <c r="D1392" s="87" t="s">
        <v>394</v>
      </c>
    </row>
    <row r="1393" spans="1:4" x14ac:dyDescent="0.2">
      <c r="A1393" s="285"/>
      <c r="B1393" s="285"/>
      <c r="C1393" s="115">
        <v>-3</v>
      </c>
      <c r="D1393" s="87" t="s">
        <v>397</v>
      </c>
    </row>
    <row r="1394" spans="1:4" x14ac:dyDescent="0.2">
      <c r="A1394" s="285"/>
      <c r="B1394" s="285"/>
      <c r="C1394" s="115"/>
      <c r="D1394" s="87"/>
    </row>
    <row r="1395" spans="1:4" x14ac:dyDescent="0.2">
      <c r="A1395" s="285" t="s">
        <v>3912</v>
      </c>
      <c r="B1395" s="285" t="s">
        <v>3900</v>
      </c>
      <c r="C1395" s="115">
        <v>1</v>
      </c>
      <c r="D1395" s="87" t="s">
        <v>395</v>
      </c>
    </row>
    <row r="1396" spans="1:4" x14ac:dyDescent="0.2">
      <c r="A1396" s="285"/>
      <c r="B1396" s="285"/>
      <c r="C1396" s="115">
        <v>2</v>
      </c>
      <c r="D1396" s="87" t="s">
        <v>396</v>
      </c>
    </row>
    <row r="1397" spans="1:4" x14ac:dyDescent="0.2">
      <c r="A1397" s="285"/>
      <c r="B1397" s="285"/>
      <c r="C1397" s="115">
        <v>-1</v>
      </c>
      <c r="D1397" s="87" t="s">
        <v>394</v>
      </c>
    </row>
    <row r="1398" spans="1:4" x14ac:dyDescent="0.2">
      <c r="A1398" s="285"/>
      <c r="B1398" s="285"/>
      <c r="C1398" s="115">
        <v>-3</v>
      </c>
      <c r="D1398" s="87" t="s">
        <v>397</v>
      </c>
    </row>
    <row r="1399" spans="1:4" x14ac:dyDescent="0.2">
      <c r="A1399" s="285"/>
      <c r="B1399" s="285"/>
      <c r="C1399" s="115"/>
      <c r="D1399" s="87"/>
    </row>
    <row r="1400" spans="1:4" x14ac:dyDescent="0.2">
      <c r="A1400" s="285" t="s">
        <v>3890</v>
      </c>
      <c r="B1400" s="285" t="s">
        <v>3891</v>
      </c>
      <c r="C1400" s="115">
        <v>1</v>
      </c>
      <c r="D1400" s="87" t="s">
        <v>395</v>
      </c>
    </row>
    <row r="1401" spans="1:4" x14ac:dyDescent="0.2">
      <c r="A1401" s="285"/>
      <c r="B1401" s="285"/>
      <c r="C1401" s="115">
        <v>2</v>
      </c>
      <c r="D1401" s="87" t="s">
        <v>396</v>
      </c>
    </row>
    <row r="1402" spans="1:4" x14ac:dyDescent="0.2">
      <c r="A1402" s="285"/>
      <c r="B1402" s="285"/>
      <c r="C1402" s="115">
        <v>-1</v>
      </c>
      <c r="D1402" s="87" t="s">
        <v>394</v>
      </c>
    </row>
    <row r="1403" spans="1:4" x14ac:dyDescent="0.2">
      <c r="A1403" s="285"/>
      <c r="B1403" s="285"/>
      <c r="C1403" s="115">
        <v>-3</v>
      </c>
      <c r="D1403" s="87" t="s">
        <v>397</v>
      </c>
    </row>
    <row r="1404" spans="1:4" x14ac:dyDescent="0.2">
      <c r="A1404" s="285"/>
      <c r="B1404" s="285"/>
      <c r="C1404" s="115"/>
      <c r="D1404" s="87"/>
    </row>
    <row r="1405" spans="1:4" x14ac:dyDescent="0.2">
      <c r="A1405" s="285" t="s">
        <v>3913</v>
      </c>
      <c r="B1405" s="285" t="s">
        <v>3902</v>
      </c>
      <c r="C1405" s="115">
        <v>1</v>
      </c>
      <c r="D1405" s="87" t="s">
        <v>395</v>
      </c>
    </row>
    <row r="1406" spans="1:4" x14ac:dyDescent="0.2">
      <c r="A1406" s="285"/>
      <c r="B1406" s="285"/>
      <c r="C1406" s="115">
        <v>2</v>
      </c>
      <c r="D1406" s="87" t="s">
        <v>396</v>
      </c>
    </row>
    <row r="1407" spans="1:4" x14ac:dyDescent="0.2">
      <c r="A1407" s="285"/>
      <c r="B1407" s="285"/>
      <c r="C1407" s="115">
        <v>-1</v>
      </c>
      <c r="D1407" s="87" t="s">
        <v>394</v>
      </c>
    </row>
    <row r="1408" spans="1:4" x14ac:dyDescent="0.2">
      <c r="A1408" s="285"/>
      <c r="B1408" s="285"/>
      <c r="C1408" s="115">
        <v>-3</v>
      </c>
      <c r="D1408" s="87" t="s">
        <v>397</v>
      </c>
    </row>
    <row r="1409" spans="1:4" x14ac:dyDescent="0.2">
      <c r="A1409" s="285"/>
      <c r="B1409" s="285"/>
      <c r="C1409" s="88"/>
      <c r="D1409" s="88"/>
    </row>
    <row r="1410" spans="1:4" x14ac:dyDescent="0.2">
      <c r="A1410" s="285" t="s">
        <v>3914</v>
      </c>
      <c r="B1410" s="285" t="s">
        <v>3904</v>
      </c>
      <c r="C1410" s="115">
        <v>1</v>
      </c>
      <c r="D1410" s="87" t="s">
        <v>395</v>
      </c>
    </row>
    <row r="1411" spans="1:4" x14ac:dyDescent="0.2">
      <c r="A1411" s="285"/>
      <c r="B1411" s="285"/>
      <c r="C1411" s="115">
        <v>2</v>
      </c>
      <c r="D1411" s="87" t="s">
        <v>396</v>
      </c>
    </row>
    <row r="1412" spans="1:4" x14ac:dyDescent="0.2">
      <c r="A1412" s="285"/>
      <c r="B1412" s="285"/>
      <c r="C1412" s="115">
        <v>-1</v>
      </c>
      <c r="D1412" s="87" t="s">
        <v>394</v>
      </c>
    </row>
    <row r="1413" spans="1:4" x14ac:dyDescent="0.2">
      <c r="A1413" s="285"/>
      <c r="B1413" s="285"/>
      <c r="C1413" s="115">
        <v>-3</v>
      </c>
      <c r="D1413" s="87" t="s">
        <v>397</v>
      </c>
    </row>
    <row r="1414" spans="1:4" x14ac:dyDescent="0.2">
      <c r="A1414" s="285"/>
      <c r="B1414" s="285"/>
      <c r="C1414" s="115"/>
      <c r="D1414" s="87"/>
    </row>
    <row r="1415" spans="1:4" x14ac:dyDescent="0.2">
      <c r="A1415" s="285" t="s">
        <v>3915</v>
      </c>
      <c r="B1415" s="285" t="s">
        <v>3905</v>
      </c>
      <c r="C1415" s="115">
        <v>1</v>
      </c>
      <c r="D1415" s="87" t="s">
        <v>395</v>
      </c>
    </row>
    <row r="1416" spans="1:4" x14ac:dyDescent="0.2">
      <c r="A1416" s="285"/>
      <c r="B1416" s="285"/>
      <c r="C1416" s="115">
        <v>2</v>
      </c>
      <c r="D1416" s="87" t="s">
        <v>396</v>
      </c>
    </row>
    <row r="1417" spans="1:4" x14ac:dyDescent="0.2">
      <c r="A1417" s="285"/>
      <c r="B1417" s="285"/>
      <c r="C1417" s="115">
        <v>-1</v>
      </c>
      <c r="D1417" s="87" t="s">
        <v>394</v>
      </c>
    </row>
    <row r="1418" spans="1:4" x14ac:dyDescent="0.2">
      <c r="A1418" s="285"/>
      <c r="B1418" s="285"/>
      <c r="C1418" s="115">
        <v>-3</v>
      </c>
      <c r="D1418" s="87" t="s">
        <v>397</v>
      </c>
    </row>
    <row r="1419" spans="1:4" x14ac:dyDescent="0.2">
      <c r="A1419" s="285"/>
      <c r="B1419" s="285"/>
      <c r="C1419" s="115"/>
      <c r="D1419" s="87"/>
    </row>
    <row r="1420" spans="1:4" x14ac:dyDescent="0.2">
      <c r="A1420" s="285" t="s">
        <v>3916</v>
      </c>
      <c r="B1420" s="285" t="s">
        <v>3906</v>
      </c>
      <c r="C1420" s="115">
        <v>1</v>
      </c>
      <c r="D1420" s="87" t="s">
        <v>3882</v>
      </c>
    </row>
    <row r="1421" spans="1:4" x14ac:dyDescent="0.2">
      <c r="A1421" s="285"/>
      <c r="B1421" s="285"/>
      <c r="C1421" s="115">
        <v>2</v>
      </c>
      <c r="D1421" s="87" t="s">
        <v>3883</v>
      </c>
    </row>
    <row r="1422" spans="1:4" x14ac:dyDescent="0.2">
      <c r="A1422" s="285"/>
      <c r="B1422" s="285"/>
      <c r="C1422" s="115">
        <v>3</v>
      </c>
      <c r="D1422" s="87" t="s">
        <v>3884</v>
      </c>
    </row>
    <row r="1423" spans="1:4" x14ac:dyDescent="0.2">
      <c r="A1423" s="285"/>
      <c r="B1423" s="285"/>
      <c r="C1423" s="115">
        <v>4</v>
      </c>
      <c r="D1423" s="87" t="s">
        <v>3885</v>
      </c>
    </row>
    <row r="1424" spans="1:4" x14ac:dyDescent="0.2">
      <c r="A1424" s="285"/>
      <c r="B1424" s="285"/>
      <c r="C1424" s="115">
        <v>5</v>
      </c>
      <c r="D1424" s="87" t="s">
        <v>3886</v>
      </c>
    </row>
    <row r="1425" spans="1:192" x14ac:dyDescent="0.2">
      <c r="A1425" s="285"/>
      <c r="B1425" s="285"/>
      <c r="C1425" s="115">
        <v>6</v>
      </c>
      <c r="D1425" s="87" t="s">
        <v>3887</v>
      </c>
    </row>
    <row r="1426" spans="1:192" x14ac:dyDescent="0.2">
      <c r="A1426" s="285"/>
      <c r="B1426" s="285"/>
      <c r="C1426" s="115">
        <v>7</v>
      </c>
      <c r="D1426" s="87" t="s">
        <v>3888</v>
      </c>
    </row>
    <row r="1427" spans="1:192" x14ac:dyDescent="0.2">
      <c r="A1427" s="285"/>
      <c r="B1427" s="285"/>
      <c r="C1427" s="115">
        <v>8</v>
      </c>
      <c r="D1427" s="87" t="s">
        <v>3889</v>
      </c>
    </row>
    <row r="1428" spans="1:192" x14ac:dyDescent="0.2">
      <c r="A1428" s="285"/>
      <c r="B1428" s="285"/>
      <c r="C1428" s="115">
        <v>-1</v>
      </c>
      <c r="D1428" s="87" t="s">
        <v>394</v>
      </c>
    </row>
    <row r="1429" spans="1:192" x14ac:dyDescent="0.2">
      <c r="A1429" s="285"/>
      <c r="B1429" s="285"/>
      <c r="C1429" s="115">
        <v>-3</v>
      </c>
      <c r="D1429" s="87" t="s">
        <v>397</v>
      </c>
    </row>
    <row r="1430" spans="1:192" x14ac:dyDescent="0.2">
      <c r="A1430" s="285"/>
      <c r="B1430" s="285"/>
      <c r="C1430" s="115"/>
      <c r="D1430" s="87"/>
    </row>
    <row r="1431" spans="1:192" x14ac:dyDescent="0.2">
      <c r="A1431" s="285" t="s">
        <v>3917</v>
      </c>
      <c r="B1431" s="285" t="s">
        <v>3899</v>
      </c>
      <c r="C1431" s="115">
        <v>1</v>
      </c>
      <c r="D1431" s="87" t="s">
        <v>395</v>
      </c>
    </row>
    <row r="1432" spans="1:192" x14ac:dyDescent="0.2">
      <c r="A1432" s="285"/>
      <c r="B1432" s="285"/>
      <c r="C1432" s="115">
        <v>2</v>
      </c>
      <c r="D1432" s="87" t="s">
        <v>396</v>
      </c>
    </row>
    <row r="1433" spans="1:192" x14ac:dyDescent="0.2">
      <c r="A1433" s="285"/>
      <c r="B1433" s="285"/>
      <c r="C1433" s="115">
        <v>-1</v>
      </c>
      <c r="D1433" s="87" t="s">
        <v>394</v>
      </c>
    </row>
    <row r="1434" spans="1:192" x14ac:dyDescent="0.2">
      <c r="A1434" s="285"/>
      <c r="B1434" s="285"/>
      <c r="C1434" s="115">
        <v>-3</v>
      </c>
      <c r="D1434" s="87" t="s">
        <v>397</v>
      </c>
    </row>
    <row r="1435" spans="1:192" x14ac:dyDescent="0.2">
      <c r="A1435" s="74"/>
      <c r="B1435" s="75"/>
      <c r="C1435" s="94"/>
      <c r="D1435" s="87"/>
    </row>
    <row r="1436" spans="1:192" x14ac:dyDescent="0.2">
      <c r="A1436" s="88" t="str">
        <f>HYPERLINK("[Codebook_HIS_2013_ext_v1601.xlsx]DR_Y","DR")</f>
        <v>DR</v>
      </c>
      <c r="B1436" s="75" t="s">
        <v>2537</v>
      </c>
      <c r="C1436" s="115">
        <v>1</v>
      </c>
      <c r="D1436" s="87" t="s">
        <v>395</v>
      </c>
    </row>
    <row r="1437" spans="1:192" x14ac:dyDescent="0.2">
      <c r="A1437" s="88"/>
      <c r="B1437" s="75"/>
      <c r="C1437" s="115">
        <v>2</v>
      </c>
      <c r="D1437" s="87" t="s">
        <v>396</v>
      </c>
    </row>
    <row r="1438" spans="1:192" x14ac:dyDescent="0.2">
      <c r="A1438" s="88"/>
      <c r="B1438" s="75"/>
      <c r="C1438" s="115">
        <v>-1</v>
      </c>
      <c r="D1438" s="87" t="s">
        <v>394</v>
      </c>
    </row>
    <row r="1439" spans="1:192" x14ac:dyDescent="0.2">
      <c r="A1439" s="88"/>
      <c r="B1439" s="75"/>
      <c r="C1439" s="115">
        <v>-3</v>
      </c>
      <c r="D1439" s="87" t="s">
        <v>397</v>
      </c>
    </row>
    <row r="1440" spans="1:192" ht="12" x14ac:dyDescent="0.25">
      <c r="A1440" s="88"/>
      <c r="B1440" s="75"/>
      <c r="C1440" s="115"/>
      <c r="D1440" s="87"/>
      <c r="Z1440" s="280"/>
      <c r="AA1440" s="281"/>
      <c r="AB1440" s="282"/>
      <c r="AD1440" s="280"/>
      <c r="AE1440" s="281"/>
      <c r="AF1440" s="282"/>
      <c r="AH1440" s="280"/>
      <c r="AI1440" s="281"/>
      <c r="AJ1440" s="282"/>
      <c r="AL1440" s="280"/>
      <c r="AM1440" s="281"/>
      <c r="AN1440" s="282"/>
      <c r="AP1440" s="280"/>
      <c r="AQ1440" s="281"/>
      <c r="AR1440" s="282"/>
      <c r="AT1440" s="280"/>
      <c r="AU1440" s="281"/>
      <c r="AV1440" s="282"/>
      <c r="AX1440" s="280"/>
      <c r="AY1440" s="281"/>
      <c r="AZ1440" s="282"/>
      <c r="BB1440" s="280"/>
      <c r="BC1440" s="281"/>
      <c r="BD1440" s="282"/>
      <c r="BF1440" s="280"/>
      <c r="BG1440" s="281"/>
      <c r="BH1440" s="282"/>
      <c r="BJ1440" s="280"/>
      <c r="BK1440" s="281"/>
      <c r="BL1440" s="282"/>
      <c r="BN1440" s="280"/>
      <c r="BO1440" s="281"/>
      <c r="BP1440" s="282"/>
      <c r="BR1440" s="280"/>
      <c r="BS1440" s="281"/>
      <c r="BT1440" s="282"/>
      <c r="BV1440" s="280"/>
      <c r="BW1440" s="281"/>
      <c r="BX1440" s="282"/>
      <c r="BZ1440" s="280"/>
      <c r="CA1440" s="281"/>
      <c r="CB1440" s="282"/>
      <c r="CD1440" s="280"/>
      <c r="CE1440" s="281"/>
      <c r="CF1440" s="282"/>
      <c r="CH1440" s="280"/>
      <c r="CI1440" s="281"/>
      <c r="CJ1440" s="282"/>
      <c r="CL1440" s="280"/>
      <c r="CM1440" s="281"/>
      <c r="CN1440" s="282"/>
      <c r="CP1440" s="280"/>
      <c r="CQ1440" s="281"/>
      <c r="CR1440" s="282"/>
      <c r="CT1440" s="280"/>
      <c r="CU1440" s="281"/>
      <c r="CV1440" s="282"/>
      <c r="CX1440" s="280"/>
      <c r="CY1440" s="281"/>
      <c r="CZ1440" s="282"/>
      <c r="DB1440" s="280"/>
      <c r="DC1440" s="281"/>
      <c r="DD1440" s="282"/>
      <c r="DF1440" s="280"/>
      <c r="DG1440" s="281"/>
      <c r="DH1440" s="282"/>
      <c r="DJ1440" s="280"/>
      <c r="DK1440" s="281"/>
      <c r="DL1440" s="282"/>
      <c r="DN1440" s="280"/>
      <c r="DO1440" s="281"/>
      <c r="DP1440" s="282"/>
      <c r="DR1440" s="280"/>
      <c r="DS1440" s="281"/>
      <c r="DT1440" s="282"/>
      <c r="DV1440" s="280"/>
      <c r="DW1440" s="281"/>
      <c r="DX1440" s="282"/>
      <c r="DZ1440" s="280"/>
      <c r="EA1440" s="281"/>
      <c r="EB1440" s="282"/>
      <c r="ED1440" s="280"/>
      <c r="EE1440" s="281"/>
      <c r="EF1440" s="282"/>
      <c r="EH1440" s="280"/>
      <c r="EI1440" s="281"/>
      <c r="EJ1440" s="282"/>
      <c r="EL1440" s="280"/>
      <c r="EM1440" s="281"/>
      <c r="EN1440" s="282"/>
      <c r="EP1440" s="280"/>
      <c r="EQ1440" s="281"/>
      <c r="ER1440" s="282"/>
      <c r="ET1440" s="280"/>
      <c r="EU1440" s="281"/>
      <c r="EV1440" s="282"/>
      <c r="EX1440" s="280"/>
      <c r="EY1440" s="281"/>
      <c r="EZ1440" s="282"/>
      <c r="FB1440" s="280"/>
      <c r="FC1440" s="281"/>
      <c r="FD1440" s="282"/>
      <c r="FF1440" s="280"/>
      <c r="FG1440" s="281"/>
      <c r="FH1440" s="282"/>
      <c r="FJ1440" s="280"/>
      <c r="FK1440" s="281"/>
      <c r="FL1440" s="282"/>
      <c r="FN1440" s="280"/>
      <c r="FO1440" s="281"/>
      <c r="FP1440" s="282"/>
      <c r="FR1440" s="280"/>
      <c r="FS1440" s="281"/>
      <c r="FT1440" s="282"/>
      <c r="FV1440" s="280"/>
      <c r="FW1440" s="281"/>
      <c r="FX1440" s="282"/>
      <c r="FZ1440" s="280"/>
      <c r="GA1440" s="281"/>
      <c r="GB1440" s="282"/>
      <c r="GD1440" s="280"/>
      <c r="GE1440" s="281"/>
      <c r="GF1440" s="282"/>
      <c r="GH1440" s="280"/>
      <c r="GI1440" s="281"/>
      <c r="GJ1440" s="282"/>
    </row>
    <row r="1441" spans="1:192" ht="12" x14ac:dyDescent="0.25">
      <c r="A1441" s="88" t="str">
        <f>HYPERLINK("[Codebook_HIS_2013_ext_v1601.xlsx]DR_REIMB_Y","DR_REIMB")</f>
        <v>DR_REIMB</v>
      </c>
      <c r="B1441" s="75" t="s">
        <v>1492</v>
      </c>
      <c r="C1441" s="94">
        <v>1</v>
      </c>
      <c r="D1441" s="87" t="s">
        <v>1501</v>
      </c>
      <c r="Z1441" s="280"/>
      <c r="AA1441" s="281"/>
      <c r="AB1441" s="282"/>
      <c r="AD1441" s="280"/>
      <c r="AE1441" s="281"/>
      <c r="AF1441" s="282"/>
      <c r="AH1441" s="280"/>
      <c r="AI1441" s="281"/>
      <c r="AJ1441" s="282"/>
      <c r="AL1441" s="280"/>
      <c r="AM1441" s="281"/>
      <c r="AN1441" s="282"/>
      <c r="AP1441" s="280"/>
      <c r="AQ1441" s="281"/>
      <c r="AR1441" s="282"/>
      <c r="AT1441" s="280"/>
      <c r="AU1441" s="281"/>
      <c r="AV1441" s="282"/>
      <c r="AX1441" s="280"/>
      <c r="AY1441" s="281"/>
      <c r="AZ1441" s="282"/>
      <c r="BB1441" s="280"/>
      <c r="BC1441" s="281"/>
      <c r="BD1441" s="282"/>
      <c r="BF1441" s="280"/>
      <c r="BG1441" s="281"/>
      <c r="BH1441" s="282"/>
      <c r="BJ1441" s="280"/>
      <c r="BK1441" s="281"/>
      <c r="BL1441" s="282"/>
      <c r="BN1441" s="280"/>
      <c r="BO1441" s="281"/>
      <c r="BP1441" s="282"/>
      <c r="BR1441" s="280"/>
      <c r="BS1441" s="281"/>
      <c r="BT1441" s="282"/>
      <c r="BV1441" s="280"/>
      <c r="BW1441" s="281"/>
      <c r="BX1441" s="282"/>
      <c r="BZ1441" s="280"/>
      <c r="CA1441" s="281"/>
      <c r="CB1441" s="282"/>
      <c r="CD1441" s="280"/>
      <c r="CE1441" s="281"/>
      <c r="CF1441" s="282"/>
      <c r="CH1441" s="280"/>
      <c r="CI1441" s="281"/>
      <c r="CJ1441" s="282"/>
      <c r="CL1441" s="280"/>
      <c r="CM1441" s="281"/>
      <c r="CN1441" s="282"/>
      <c r="CP1441" s="280"/>
      <c r="CQ1441" s="281"/>
      <c r="CR1441" s="282"/>
      <c r="CT1441" s="280"/>
      <c r="CU1441" s="281"/>
      <c r="CV1441" s="282"/>
      <c r="CX1441" s="280"/>
      <c r="CY1441" s="281"/>
      <c r="CZ1441" s="282"/>
      <c r="DB1441" s="280"/>
      <c r="DC1441" s="281"/>
      <c r="DD1441" s="282"/>
      <c r="DF1441" s="280"/>
      <c r="DG1441" s="281"/>
      <c r="DH1441" s="282"/>
      <c r="DJ1441" s="280"/>
      <c r="DK1441" s="281"/>
      <c r="DL1441" s="282"/>
      <c r="DN1441" s="280"/>
      <c r="DO1441" s="281"/>
      <c r="DP1441" s="282"/>
      <c r="DR1441" s="280"/>
      <c r="DS1441" s="281"/>
      <c r="DT1441" s="282"/>
      <c r="DV1441" s="280"/>
      <c r="DW1441" s="281"/>
      <c r="DX1441" s="282"/>
      <c r="DZ1441" s="280"/>
      <c r="EA1441" s="281"/>
      <c r="EB1441" s="282"/>
      <c r="ED1441" s="280"/>
      <c r="EE1441" s="281"/>
      <c r="EF1441" s="282"/>
      <c r="EH1441" s="280"/>
      <c r="EI1441" s="281"/>
      <c r="EJ1441" s="282"/>
      <c r="EL1441" s="280"/>
      <c r="EM1441" s="281"/>
      <c r="EN1441" s="282"/>
      <c r="EP1441" s="280"/>
      <c r="EQ1441" s="281"/>
      <c r="ER1441" s="282"/>
      <c r="ET1441" s="280"/>
      <c r="EU1441" s="281"/>
      <c r="EV1441" s="282"/>
      <c r="EX1441" s="280"/>
      <c r="EY1441" s="281"/>
      <c r="EZ1441" s="282"/>
      <c r="FB1441" s="280"/>
      <c r="FC1441" s="281"/>
      <c r="FD1441" s="282"/>
      <c r="FF1441" s="280"/>
      <c r="FG1441" s="281"/>
      <c r="FH1441" s="282"/>
      <c r="FJ1441" s="280"/>
      <c r="FK1441" s="281"/>
      <c r="FL1441" s="282"/>
      <c r="FN1441" s="280"/>
      <c r="FO1441" s="281"/>
      <c r="FP1441" s="282"/>
      <c r="FR1441" s="280"/>
      <c r="FS1441" s="281"/>
      <c r="FT1441" s="282"/>
      <c r="FV1441" s="280"/>
      <c r="FW1441" s="281"/>
      <c r="FX1441" s="282"/>
      <c r="FZ1441" s="280"/>
      <c r="GA1441" s="281"/>
      <c r="GB1441" s="282"/>
      <c r="GD1441" s="280"/>
      <c r="GE1441" s="281"/>
      <c r="GF1441" s="282"/>
      <c r="GH1441" s="280"/>
      <c r="GI1441" s="281"/>
      <c r="GJ1441" s="282"/>
    </row>
    <row r="1442" spans="1:192" ht="12" x14ac:dyDescent="0.25">
      <c r="A1442" s="88"/>
      <c r="B1442" s="75"/>
      <c r="C1442" s="94">
        <v>2</v>
      </c>
      <c r="D1442" s="87" t="s">
        <v>1502</v>
      </c>
      <c r="Z1442" s="280"/>
      <c r="AA1442" s="281"/>
      <c r="AB1442" s="282"/>
      <c r="AD1442" s="280"/>
      <c r="AE1442" s="281"/>
      <c r="AF1442" s="282"/>
      <c r="AH1442" s="280"/>
      <c r="AI1442" s="281"/>
      <c r="AJ1442" s="282"/>
      <c r="AL1442" s="280"/>
      <c r="AM1442" s="281"/>
      <c r="AN1442" s="282"/>
      <c r="AP1442" s="280"/>
      <c r="AQ1442" s="281"/>
      <c r="AR1442" s="282"/>
      <c r="AT1442" s="280"/>
      <c r="AU1442" s="281"/>
      <c r="AV1442" s="282"/>
      <c r="AX1442" s="280"/>
      <c r="AY1442" s="281"/>
      <c r="AZ1442" s="282"/>
      <c r="BB1442" s="280"/>
      <c r="BC1442" s="281"/>
      <c r="BD1442" s="282"/>
      <c r="BF1442" s="280"/>
      <c r="BG1442" s="281"/>
      <c r="BH1442" s="282"/>
      <c r="BJ1442" s="280"/>
      <c r="BK1442" s="281"/>
      <c r="BL1442" s="282"/>
      <c r="BN1442" s="280"/>
      <c r="BO1442" s="281"/>
      <c r="BP1442" s="282"/>
      <c r="BR1442" s="280"/>
      <c r="BS1442" s="281"/>
      <c r="BT1442" s="282"/>
      <c r="BV1442" s="280"/>
      <c r="BW1442" s="281"/>
      <c r="BX1442" s="282"/>
      <c r="BZ1442" s="280"/>
      <c r="CA1442" s="281"/>
      <c r="CB1442" s="282"/>
      <c r="CD1442" s="280"/>
      <c r="CE1442" s="281"/>
      <c r="CF1442" s="282"/>
      <c r="CH1442" s="280"/>
      <c r="CI1442" s="281"/>
      <c r="CJ1442" s="282"/>
      <c r="CL1442" s="280"/>
      <c r="CM1442" s="281"/>
      <c r="CN1442" s="282"/>
      <c r="CP1442" s="280"/>
      <c r="CQ1442" s="281"/>
      <c r="CR1442" s="282"/>
      <c r="CT1442" s="280"/>
      <c r="CU1442" s="281"/>
      <c r="CV1442" s="282"/>
      <c r="CX1442" s="280"/>
      <c r="CY1442" s="281"/>
      <c r="CZ1442" s="282"/>
      <c r="DB1442" s="280"/>
      <c r="DC1442" s="281"/>
      <c r="DD1442" s="282"/>
      <c r="DF1442" s="280"/>
      <c r="DG1442" s="281"/>
      <c r="DH1442" s="282"/>
      <c r="DJ1442" s="280"/>
      <c r="DK1442" s="281"/>
      <c r="DL1442" s="282"/>
      <c r="DN1442" s="280"/>
      <c r="DO1442" s="281"/>
      <c r="DP1442" s="282"/>
      <c r="DR1442" s="280"/>
      <c r="DS1442" s="281"/>
      <c r="DT1442" s="282"/>
      <c r="DV1442" s="280"/>
      <c r="DW1442" s="281"/>
      <c r="DX1442" s="282"/>
      <c r="DZ1442" s="280"/>
      <c r="EA1442" s="281"/>
      <c r="EB1442" s="282"/>
      <c r="ED1442" s="280"/>
      <c r="EE1442" s="281"/>
      <c r="EF1442" s="282"/>
      <c r="EH1442" s="280"/>
      <c r="EI1442" s="281"/>
      <c r="EJ1442" s="282"/>
      <c r="EL1442" s="280"/>
      <c r="EM1442" s="281"/>
      <c r="EN1442" s="282"/>
      <c r="EP1442" s="280"/>
      <c r="EQ1442" s="281"/>
      <c r="ER1442" s="282"/>
      <c r="ET1442" s="280"/>
      <c r="EU1442" s="281"/>
      <c r="EV1442" s="282"/>
      <c r="EX1442" s="280"/>
      <c r="EY1442" s="281"/>
      <c r="EZ1442" s="282"/>
      <c r="FB1442" s="280"/>
      <c r="FC1442" s="281"/>
      <c r="FD1442" s="282"/>
      <c r="FF1442" s="280"/>
      <c r="FG1442" s="281"/>
      <c r="FH1442" s="282"/>
      <c r="FJ1442" s="280"/>
      <c r="FK1442" s="281"/>
      <c r="FL1442" s="282"/>
      <c r="FN1442" s="280"/>
      <c r="FO1442" s="281"/>
      <c r="FP1442" s="282"/>
      <c r="FR1442" s="280"/>
      <c r="FS1442" s="281"/>
      <c r="FT1442" s="282"/>
      <c r="FV1442" s="280"/>
      <c r="FW1442" s="281"/>
      <c r="FX1442" s="282"/>
      <c r="FZ1442" s="280"/>
      <c r="GA1442" s="281"/>
      <c r="GB1442" s="282"/>
      <c r="GD1442" s="280"/>
      <c r="GE1442" s="281"/>
      <c r="GF1442" s="282"/>
      <c r="GH1442" s="280"/>
      <c r="GI1442" s="281"/>
      <c r="GJ1442" s="282"/>
    </row>
    <row r="1443" spans="1:192" ht="12" x14ac:dyDescent="0.25">
      <c r="A1443" s="88"/>
      <c r="B1443" s="75"/>
      <c r="C1443" s="94">
        <v>3</v>
      </c>
      <c r="D1443" s="87" t="s">
        <v>1503</v>
      </c>
      <c r="Z1443" s="280"/>
      <c r="AA1443" s="281"/>
      <c r="AB1443" s="282"/>
      <c r="AD1443" s="280"/>
      <c r="AE1443" s="281"/>
      <c r="AF1443" s="282"/>
      <c r="AH1443" s="280"/>
      <c r="AI1443" s="281"/>
      <c r="AJ1443" s="282"/>
      <c r="AL1443" s="280"/>
      <c r="AM1443" s="281"/>
      <c r="AN1443" s="282"/>
      <c r="AP1443" s="280"/>
      <c r="AQ1443" s="281"/>
      <c r="AR1443" s="282"/>
      <c r="AT1443" s="280"/>
      <c r="AU1443" s="281"/>
      <c r="AV1443" s="282"/>
      <c r="AX1443" s="280"/>
      <c r="AY1443" s="281"/>
      <c r="AZ1443" s="282"/>
      <c r="BB1443" s="280"/>
      <c r="BC1443" s="281"/>
      <c r="BD1443" s="282"/>
      <c r="BF1443" s="280"/>
      <c r="BG1443" s="281"/>
      <c r="BH1443" s="282"/>
      <c r="BJ1443" s="280"/>
      <c r="BK1443" s="281"/>
      <c r="BL1443" s="282"/>
      <c r="BN1443" s="280"/>
      <c r="BO1443" s="281"/>
      <c r="BP1443" s="282"/>
      <c r="BR1443" s="280"/>
      <c r="BS1443" s="281"/>
      <c r="BT1443" s="282"/>
      <c r="BV1443" s="280"/>
      <c r="BW1443" s="281"/>
      <c r="BX1443" s="282"/>
      <c r="BZ1443" s="280"/>
      <c r="CA1443" s="281"/>
      <c r="CB1443" s="282"/>
      <c r="CD1443" s="280"/>
      <c r="CE1443" s="281"/>
      <c r="CF1443" s="282"/>
      <c r="CH1443" s="280"/>
      <c r="CI1443" s="281"/>
      <c r="CJ1443" s="282"/>
      <c r="CL1443" s="280"/>
      <c r="CM1443" s="281"/>
      <c r="CN1443" s="282"/>
      <c r="CP1443" s="280"/>
      <c r="CQ1443" s="281"/>
      <c r="CR1443" s="282"/>
      <c r="CT1443" s="280"/>
      <c r="CU1443" s="281"/>
      <c r="CV1443" s="282"/>
      <c r="CX1443" s="280"/>
      <c r="CY1443" s="281"/>
      <c r="CZ1443" s="282"/>
      <c r="DB1443" s="280"/>
      <c r="DC1443" s="281"/>
      <c r="DD1443" s="282"/>
      <c r="DF1443" s="280"/>
      <c r="DG1443" s="281"/>
      <c r="DH1443" s="282"/>
      <c r="DJ1443" s="280"/>
      <c r="DK1443" s="281"/>
      <c r="DL1443" s="282"/>
      <c r="DN1443" s="280"/>
      <c r="DO1443" s="281"/>
      <c r="DP1443" s="282"/>
      <c r="DR1443" s="280"/>
      <c r="DS1443" s="281"/>
      <c r="DT1443" s="282"/>
      <c r="DV1443" s="280"/>
      <c r="DW1443" s="281"/>
      <c r="DX1443" s="282"/>
      <c r="DZ1443" s="280"/>
      <c r="EA1443" s="281"/>
      <c r="EB1443" s="282"/>
      <c r="ED1443" s="280"/>
      <c r="EE1443" s="281"/>
      <c r="EF1443" s="282"/>
      <c r="EH1443" s="280"/>
      <c r="EI1443" s="281"/>
      <c r="EJ1443" s="282"/>
      <c r="EL1443" s="280"/>
      <c r="EM1443" s="281"/>
      <c r="EN1443" s="282"/>
      <c r="EP1443" s="280"/>
      <c r="EQ1443" s="281"/>
      <c r="ER1443" s="282"/>
      <c r="ET1443" s="280"/>
      <c r="EU1443" s="281"/>
      <c r="EV1443" s="282"/>
      <c r="EX1443" s="280"/>
      <c r="EY1443" s="281"/>
      <c r="EZ1443" s="282"/>
      <c r="FB1443" s="280"/>
      <c r="FC1443" s="281"/>
      <c r="FD1443" s="282"/>
      <c r="FF1443" s="280"/>
      <c r="FG1443" s="281"/>
      <c r="FH1443" s="282"/>
      <c r="FJ1443" s="280"/>
      <c r="FK1443" s="281"/>
      <c r="FL1443" s="282"/>
      <c r="FN1443" s="280"/>
      <c r="FO1443" s="281"/>
      <c r="FP1443" s="282"/>
      <c r="FR1443" s="280"/>
      <c r="FS1443" s="281"/>
      <c r="FT1443" s="282"/>
      <c r="FV1443" s="280"/>
      <c r="FW1443" s="281"/>
      <c r="FX1443" s="282"/>
      <c r="FZ1443" s="280"/>
      <c r="GA1443" s="281"/>
      <c r="GB1443" s="282"/>
      <c r="GD1443" s="280"/>
      <c r="GE1443" s="281"/>
      <c r="GF1443" s="282"/>
      <c r="GH1443" s="280"/>
      <c r="GI1443" s="281"/>
      <c r="GJ1443" s="282"/>
    </row>
    <row r="1444" spans="1:192" ht="12" x14ac:dyDescent="0.25">
      <c r="A1444" s="88"/>
      <c r="B1444" s="75"/>
      <c r="C1444" s="115">
        <v>-1</v>
      </c>
      <c r="D1444" s="87" t="s">
        <v>620</v>
      </c>
      <c r="Z1444" s="280"/>
      <c r="AA1444" s="281"/>
      <c r="AB1444" s="282"/>
      <c r="AD1444" s="280"/>
      <c r="AE1444" s="281"/>
      <c r="AF1444" s="282"/>
      <c r="AH1444" s="280"/>
      <c r="AI1444" s="281"/>
      <c r="AJ1444" s="282"/>
      <c r="AL1444" s="280"/>
      <c r="AM1444" s="281"/>
      <c r="AN1444" s="282"/>
      <c r="AP1444" s="280"/>
      <c r="AQ1444" s="281"/>
      <c r="AR1444" s="282"/>
      <c r="AT1444" s="280"/>
      <c r="AU1444" s="281"/>
      <c r="AV1444" s="282"/>
      <c r="AX1444" s="280"/>
      <c r="AY1444" s="281"/>
      <c r="AZ1444" s="282"/>
      <c r="BB1444" s="280"/>
      <c r="BC1444" s="281"/>
      <c r="BD1444" s="282"/>
      <c r="BF1444" s="280"/>
      <c r="BG1444" s="281"/>
      <c r="BH1444" s="282"/>
      <c r="BJ1444" s="280"/>
      <c r="BK1444" s="281"/>
      <c r="BL1444" s="282"/>
      <c r="BN1444" s="280"/>
      <c r="BO1444" s="281"/>
      <c r="BP1444" s="282"/>
      <c r="BR1444" s="280"/>
      <c r="BS1444" s="281"/>
      <c r="BT1444" s="282"/>
      <c r="BV1444" s="280"/>
      <c r="BW1444" s="281"/>
      <c r="BX1444" s="282"/>
      <c r="BZ1444" s="280"/>
      <c r="CA1444" s="281"/>
      <c r="CB1444" s="282"/>
      <c r="CD1444" s="280"/>
      <c r="CE1444" s="281"/>
      <c r="CF1444" s="282"/>
      <c r="CH1444" s="280"/>
      <c r="CI1444" s="281"/>
      <c r="CJ1444" s="282"/>
      <c r="CL1444" s="280"/>
      <c r="CM1444" s="281"/>
      <c r="CN1444" s="282"/>
      <c r="CP1444" s="280"/>
      <c r="CQ1444" s="281"/>
      <c r="CR1444" s="282"/>
      <c r="CT1444" s="280"/>
      <c r="CU1444" s="281"/>
      <c r="CV1444" s="282"/>
      <c r="CX1444" s="280"/>
      <c r="CY1444" s="281"/>
      <c r="CZ1444" s="282"/>
      <c r="DB1444" s="280"/>
      <c r="DC1444" s="281"/>
      <c r="DD1444" s="282"/>
      <c r="DF1444" s="280"/>
      <c r="DG1444" s="281"/>
      <c r="DH1444" s="282"/>
      <c r="DJ1444" s="280"/>
      <c r="DK1444" s="281"/>
      <c r="DL1444" s="282"/>
      <c r="DN1444" s="280"/>
      <c r="DO1444" s="281"/>
      <c r="DP1444" s="282"/>
      <c r="DR1444" s="280"/>
      <c r="DS1444" s="281"/>
      <c r="DT1444" s="282"/>
      <c r="DV1444" s="280"/>
      <c r="DW1444" s="281"/>
      <c r="DX1444" s="282"/>
      <c r="DZ1444" s="280"/>
      <c r="EA1444" s="281"/>
      <c r="EB1444" s="282"/>
      <c r="ED1444" s="280"/>
      <c r="EE1444" s="281"/>
      <c r="EF1444" s="282"/>
      <c r="EH1444" s="280"/>
      <c r="EI1444" s="281"/>
      <c r="EJ1444" s="282"/>
      <c r="EL1444" s="280"/>
      <c r="EM1444" s="281"/>
      <c r="EN1444" s="282"/>
      <c r="EP1444" s="280"/>
      <c r="EQ1444" s="281"/>
      <c r="ER1444" s="282"/>
      <c r="ET1444" s="280"/>
      <c r="EU1444" s="281"/>
      <c r="EV1444" s="282"/>
      <c r="EX1444" s="280"/>
      <c r="EY1444" s="281"/>
      <c r="EZ1444" s="282"/>
      <c r="FB1444" s="280"/>
      <c r="FC1444" s="281"/>
      <c r="FD1444" s="282"/>
      <c r="FF1444" s="280"/>
      <c r="FG1444" s="281"/>
      <c r="FH1444" s="282"/>
      <c r="FJ1444" s="280"/>
      <c r="FK1444" s="281"/>
      <c r="FL1444" s="282"/>
      <c r="FN1444" s="280"/>
      <c r="FO1444" s="281"/>
      <c r="FP1444" s="282"/>
      <c r="FR1444" s="280"/>
      <c r="FS1444" s="281"/>
      <c r="FT1444" s="282"/>
      <c r="FV1444" s="280"/>
      <c r="FW1444" s="281"/>
      <c r="FX1444" s="282"/>
      <c r="FZ1444" s="280"/>
      <c r="GA1444" s="281"/>
      <c r="GB1444" s="282"/>
      <c r="GD1444" s="280"/>
      <c r="GE1444" s="281"/>
      <c r="GF1444" s="282"/>
      <c r="GH1444" s="280"/>
      <c r="GI1444" s="281"/>
      <c r="GJ1444" s="282"/>
    </row>
    <row r="1445" spans="1:192" ht="12" x14ac:dyDescent="0.25">
      <c r="A1445" s="88"/>
      <c r="B1445" s="75"/>
      <c r="C1445" s="115">
        <v>-3</v>
      </c>
      <c r="D1445" s="87" t="s">
        <v>397</v>
      </c>
      <c r="Z1445" s="280"/>
      <c r="AA1445" s="281"/>
      <c r="AB1445" s="282"/>
      <c r="AD1445" s="280"/>
      <c r="AE1445" s="281"/>
      <c r="AF1445" s="282"/>
      <c r="AH1445" s="280"/>
      <c r="AI1445" s="281"/>
      <c r="AJ1445" s="282"/>
      <c r="AL1445" s="280"/>
      <c r="AM1445" s="281"/>
      <c r="AN1445" s="282"/>
      <c r="AP1445" s="280"/>
      <c r="AQ1445" s="281"/>
      <c r="AR1445" s="282"/>
      <c r="AT1445" s="280"/>
      <c r="AU1445" s="281"/>
      <c r="AV1445" s="282"/>
      <c r="AX1445" s="280"/>
      <c r="AY1445" s="281"/>
      <c r="AZ1445" s="282"/>
      <c r="BB1445" s="280"/>
      <c r="BC1445" s="281"/>
      <c r="BD1445" s="282"/>
      <c r="BF1445" s="280"/>
      <c r="BG1445" s="281"/>
      <c r="BH1445" s="282"/>
      <c r="BJ1445" s="280"/>
      <c r="BK1445" s="281"/>
      <c r="BL1445" s="282"/>
      <c r="BN1445" s="280"/>
      <c r="BO1445" s="281"/>
      <c r="BP1445" s="282"/>
      <c r="BR1445" s="280"/>
      <c r="BS1445" s="281"/>
      <c r="BT1445" s="282"/>
      <c r="BV1445" s="280"/>
      <c r="BW1445" s="281"/>
      <c r="BX1445" s="282"/>
      <c r="BZ1445" s="280"/>
      <c r="CA1445" s="281"/>
      <c r="CB1445" s="282"/>
      <c r="CD1445" s="280"/>
      <c r="CE1445" s="281"/>
      <c r="CF1445" s="282"/>
      <c r="CH1445" s="280"/>
      <c r="CI1445" s="281"/>
      <c r="CJ1445" s="282"/>
      <c r="CL1445" s="280"/>
      <c r="CM1445" s="281"/>
      <c r="CN1445" s="282"/>
      <c r="CP1445" s="280"/>
      <c r="CQ1445" s="281"/>
      <c r="CR1445" s="282"/>
      <c r="CT1445" s="280"/>
      <c r="CU1445" s="281"/>
      <c r="CV1445" s="282"/>
      <c r="CX1445" s="280"/>
      <c r="CY1445" s="281"/>
      <c r="CZ1445" s="282"/>
      <c r="DB1445" s="280"/>
      <c r="DC1445" s="281"/>
      <c r="DD1445" s="282"/>
      <c r="DF1445" s="280"/>
      <c r="DG1445" s="281"/>
      <c r="DH1445" s="282"/>
      <c r="DJ1445" s="280"/>
      <c r="DK1445" s="281"/>
      <c r="DL1445" s="282"/>
      <c r="DN1445" s="280"/>
      <c r="DO1445" s="281"/>
      <c r="DP1445" s="282"/>
      <c r="DR1445" s="280"/>
      <c r="DS1445" s="281"/>
      <c r="DT1445" s="282"/>
      <c r="DV1445" s="280"/>
      <c r="DW1445" s="281"/>
      <c r="DX1445" s="282"/>
      <c r="DZ1445" s="280"/>
      <c r="EA1445" s="281"/>
      <c r="EB1445" s="282"/>
      <c r="ED1445" s="280"/>
      <c r="EE1445" s="281"/>
      <c r="EF1445" s="282"/>
      <c r="EH1445" s="280"/>
      <c r="EI1445" s="281"/>
      <c r="EJ1445" s="282"/>
      <c r="EL1445" s="280"/>
      <c r="EM1445" s="281"/>
      <c r="EN1445" s="282"/>
      <c r="EP1445" s="280"/>
      <c r="EQ1445" s="281"/>
      <c r="ER1445" s="282"/>
      <c r="ET1445" s="280"/>
      <c r="EU1445" s="281"/>
      <c r="EV1445" s="282"/>
      <c r="EX1445" s="280"/>
      <c r="EY1445" s="281"/>
      <c r="EZ1445" s="282"/>
      <c r="FB1445" s="280"/>
      <c r="FC1445" s="281"/>
      <c r="FD1445" s="282"/>
      <c r="FF1445" s="280"/>
      <c r="FG1445" s="281"/>
      <c r="FH1445" s="282"/>
      <c r="FJ1445" s="280"/>
      <c r="FK1445" s="281"/>
      <c r="FL1445" s="282"/>
      <c r="FN1445" s="280"/>
      <c r="FO1445" s="281"/>
      <c r="FP1445" s="282"/>
      <c r="FR1445" s="280"/>
      <c r="FS1445" s="281"/>
      <c r="FT1445" s="282"/>
      <c r="FV1445" s="280"/>
      <c r="FW1445" s="281"/>
      <c r="FX1445" s="282"/>
      <c r="FZ1445" s="280"/>
      <c r="GA1445" s="281"/>
      <c r="GB1445" s="282"/>
      <c r="GD1445" s="280"/>
      <c r="GE1445" s="281"/>
      <c r="GF1445" s="282"/>
      <c r="GH1445" s="280"/>
      <c r="GI1445" s="281"/>
      <c r="GJ1445" s="282"/>
    </row>
    <row r="1446" spans="1:192" ht="12" x14ac:dyDescent="0.25">
      <c r="A1446" s="88"/>
      <c r="B1446" s="75"/>
      <c r="C1446" s="94"/>
      <c r="D1446" s="87"/>
      <c r="Z1446" s="280"/>
      <c r="AA1446" s="281"/>
      <c r="AB1446" s="282"/>
      <c r="AD1446" s="280"/>
      <c r="AE1446" s="281"/>
      <c r="AF1446" s="282"/>
      <c r="AH1446" s="280"/>
      <c r="AI1446" s="281"/>
      <c r="AJ1446" s="282"/>
      <c r="AL1446" s="280"/>
      <c r="AM1446" s="281"/>
      <c r="AN1446" s="282"/>
      <c r="AP1446" s="280"/>
      <c r="AQ1446" s="281"/>
      <c r="AR1446" s="282"/>
      <c r="AT1446" s="280"/>
      <c r="AU1446" s="281"/>
      <c r="AV1446" s="282"/>
      <c r="AX1446" s="280"/>
      <c r="AY1446" s="281"/>
      <c r="AZ1446" s="282"/>
      <c r="BB1446" s="280"/>
      <c r="BC1446" s="281"/>
      <c r="BD1446" s="282"/>
      <c r="BF1446" s="280"/>
      <c r="BG1446" s="281"/>
      <c r="BH1446" s="282"/>
      <c r="BJ1446" s="280"/>
      <c r="BK1446" s="281"/>
      <c r="BL1446" s="282"/>
      <c r="BN1446" s="280"/>
      <c r="BO1446" s="281"/>
      <c r="BP1446" s="282"/>
      <c r="BR1446" s="280"/>
      <c r="BS1446" s="281"/>
      <c r="BT1446" s="282"/>
      <c r="BV1446" s="280"/>
      <c r="BW1446" s="281"/>
      <c r="BX1446" s="282"/>
      <c r="BZ1446" s="280"/>
      <c r="CA1446" s="281"/>
      <c r="CB1446" s="282"/>
      <c r="CD1446" s="280"/>
      <c r="CE1446" s="281"/>
      <c r="CF1446" s="282"/>
      <c r="CH1446" s="280"/>
      <c r="CI1446" s="281"/>
      <c r="CJ1446" s="282"/>
      <c r="CL1446" s="280"/>
      <c r="CM1446" s="281"/>
      <c r="CN1446" s="282"/>
      <c r="CP1446" s="280"/>
      <c r="CQ1446" s="281"/>
      <c r="CR1446" s="282"/>
      <c r="CT1446" s="280"/>
      <c r="CU1446" s="281"/>
      <c r="CV1446" s="282"/>
      <c r="CX1446" s="280"/>
      <c r="CY1446" s="281"/>
      <c r="CZ1446" s="282"/>
      <c r="DB1446" s="280"/>
      <c r="DC1446" s="281"/>
      <c r="DD1446" s="282"/>
      <c r="DF1446" s="280"/>
      <c r="DG1446" s="281"/>
      <c r="DH1446" s="282"/>
      <c r="DJ1446" s="280"/>
      <c r="DK1446" s="281"/>
      <c r="DL1446" s="282"/>
      <c r="DN1446" s="280"/>
      <c r="DO1446" s="281"/>
      <c r="DP1446" s="282"/>
      <c r="DR1446" s="280"/>
      <c r="DS1446" s="281"/>
      <c r="DT1446" s="282"/>
      <c r="DV1446" s="280"/>
      <c r="DW1446" s="281"/>
      <c r="DX1446" s="282"/>
      <c r="DZ1446" s="280"/>
      <c r="EA1446" s="281"/>
      <c r="EB1446" s="282"/>
      <c r="ED1446" s="280"/>
      <c r="EE1446" s="281"/>
      <c r="EF1446" s="282"/>
      <c r="EH1446" s="280"/>
      <c r="EI1446" s="281"/>
      <c r="EJ1446" s="282"/>
      <c r="EL1446" s="280"/>
      <c r="EM1446" s="281"/>
      <c r="EN1446" s="282"/>
      <c r="EP1446" s="280"/>
      <c r="EQ1446" s="281"/>
      <c r="ER1446" s="282"/>
      <c r="ET1446" s="280"/>
      <c r="EU1446" s="281"/>
      <c r="EV1446" s="282"/>
      <c r="EX1446" s="280"/>
      <c r="EY1446" s="281"/>
      <c r="EZ1446" s="282"/>
      <c r="FB1446" s="280"/>
      <c r="FC1446" s="281"/>
      <c r="FD1446" s="282"/>
      <c r="FF1446" s="280"/>
      <c r="FG1446" s="281"/>
      <c r="FH1446" s="282"/>
      <c r="FJ1446" s="280"/>
      <c r="FK1446" s="281"/>
      <c r="FL1446" s="282"/>
      <c r="FN1446" s="280"/>
      <c r="FO1446" s="281"/>
      <c r="FP1446" s="282"/>
      <c r="FR1446" s="280"/>
      <c r="FS1446" s="281"/>
      <c r="FT1446" s="282"/>
      <c r="FV1446" s="280"/>
      <c r="FW1446" s="281"/>
      <c r="FX1446" s="282"/>
      <c r="FZ1446" s="280"/>
      <c r="GA1446" s="281"/>
      <c r="GB1446" s="282"/>
      <c r="GD1446" s="280"/>
      <c r="GE1446" s="281"/>
      <c r="GF1446" s="282"/>
      <c r="GH1446" s="280"/>
      <c r="GI1446" s="281"/>
      <c r="GJ1446" s="282"/>
    </row>
    <row r="1447" spans="1:192" ht="12" x14ac:dyDescent="0.25">
      <c r="A1447" s="88" t="str">
        <f>HYPERLINK("[Codebook_HIS_2013_ext_v1601.xlsx]DR_TYPE_Y","DR_TYPE")</f>
        <v>DR_TYPE</v>
      </c>
      <c r="B1447" s="75" t="s">
        <v>1491</v>
      </c>
      <c r="C1447" s="94">
        <v>1</v>
      </c>
      <c r="D1447" s="87" t="s">
        <v>1498</v>
      </c>
      <c r="Z1447" s="280"/>
      <c r="AA1447" s="281"/>
      <c r="AB1447" s="282"/>
      <c r="AD1447" s="280"/>
      <c r="AE1447" s="281"/>
      <c r="AF1447" s="282"/>
      <c r="AH1447" s="280"/>
      <c r="AI1447" s="281"/>
      <c r="AJ1447" s="282"/>
      <c r="AL1447" s="280"/>
      <c r="AM1447" s="281"/>
      <c r="AN1447" s="282"/>
      <c r="AP1447" s="280"/>
      <c r="AQ1447" s="281"/>
      <c r="AR1447" s="282"/>
      <c r="AT1447" s="280"/>
      <c r="AU1447" s="281"/>
      <c r="AV1447" s="282"/>
      <c r="AX1447" s="280"/>
      <c r="AY1447" s="281"/>
      <c r="AZ1447" s="282"/>
      <c r="BB1447" s="280"/>
      <c r="BC1447" s="281"/>
      <c r="BD1447" s="282"/>
      <c r="BF1447" s="280"/>
      <c r="BG1447" s="281"/>
      <c r="BH1447" s="282"/>
      <c r="BJ1447" s="280"/>
      <c r="BK1447" s="281"/>
      <c r="BL1447" s="282"/>
      <c r="BN1447" s="280"/>
      <c r="BO1447" s="281"/>
      <c r="BP1447" s="282"/>
      <c r="BR1447" s="280"/>
      <c r="BS1447" s="281"/>
      <c r="BT1447" s="282"/>
      <c r="BV1447" s="280"/>
      <c r="BW1447" s="281"/>
      <c r="BX1447" s="282"/>
      <c r="BZ1447" s="280"/>
      <c r="CA1447" s="281"/>
      <c r="CB1447" s="282"/>
      <c r="CD1447" s="280"/>
      <c r="CE1447" s="281"/>
      <c r="CF1447" s="282"/>
      <c r="CH1447" s="280"/>
      <c r="CI1447" s="281"/>
      <c r="CJ1447" s="282"/>
      <c r="CL1447" s="280"/>
      <c r="CM1447" s="281"/>
      <c r="CN1447" s="282"/>
      <c r="CP1447" s="280"/>
      <c r="CQ1447" s="281"/>
      <c r="CR1447" s="282"/>
      <c r="CT1447" s="280"/>
      <c r="CU1447" s="281"/>
      <c r="CV1447" s="282"/>
      <c r="CX1447" s="280"/>
      <c r="CY1447" s="281"/>
      <c r="CZ1447" s="282"/>
      <c r="DB1447" s="280"/>
      <c r="DC1447" s="281"/>
      <c r="DD1447" s="282"/>
      <c r="DF1447" s="280"/>
      <c r="DG1447" s="281"/>
      <c r="DH1447" s="282"/>
      <c r="DJ1447" s="280"/>
      <c r="DK1447" s="281"/>
      <c r="DL1447" s="282"/>
      <c r="DN1447" s="280"/>
      <c r="DO1447" s="281"/>
      <c r="DP1447" s="282"/>
      <c r="DR1447" s="280"/>
      <c r="DS1447" s="281"/>
      <c r="DT1447" s="282"/>
      <c r="DV1447" s="280"/>
      <c r="DW1447" s="281"/>
      <c r="DX1447" s="282"/>
      <c r="DZ1447" s="280"/>
      <c r="EA1447" s="281"/>
      <c r="EB1447" s="282"/>
      <c r="ED1447" s="280"/>
      <c r="EE1447" s="281"/>
      <c r="EF1447" s="282"/>
      <c r="EH1447" s="280"/>
      <c r="EI1447" s="281"/>
      <c r="EJ1447" s="282"/>
      <c r="EL1447" s="280"/>
      <c r="EM1447" s="281"/>
      <c r="EN1447" s="282"/>
      <c r="EP1447" s="280"/>
      <c r="EQ1447" s="281"/>
      <c r="ER1447" s="282"/>
      <c r="ET1447" s="280"/>
      <c r="EU1447" s="281"/>
      <c r="EV1447" s="282"/>
      <c r="EX1447" s="280"/>
      <c r="EY1447" s="281"/>
      <c r="EZ1447" s="282"/>
      <c r="FB1447" s="280"/>
      <c r="FC1447" s="281"/>
      <c r="FD1447" s="282"/>
      <c r="FF1447" s="280"/>
      <c r="FG1447" s="281"/>
      <c r="FH1447" s="282"/>
      <c r="FJ1447" s="280"/>
      <c r="FK1447" s="281"/>
      <c r="FL1447" s="282"/>
      <c r="FN1447" s="280"/>
      <c r="FO1447" s="281"/>
      <c r="FP1447" s="282"/>
      <c r="FR1447" s="280"/>
      <c r="FS1447" s="281"/>
      <c r="FT1447" s="282"/>
      <c r="FV1447" s="280"/>
      <c r="FW1447" s="281"/>
      <c r="FX1447" s="282"/>
      <c r="FZ1447" s="280"/>
      <c r="GA1447" s="281"/>
      <c r="GB1447" s="282"/>
      <c r="GD1447" s="280"/>
      <c r="GE1447" s="281"/>
      <c r="GF1447" s="282"/>
      <c r="GH1447" s="280"/>
      <c r="GI1447" s="281"/>
      <c r="GJ1447" s="282"/>
    </row>
    <row r="1448" spans="1:192" ht="12" x14ac:dyDescent="0.25">
      <c r="A1448" s="88"/>
      <c r="B1448" s="75"/>
      <c r="C1448" s="94">
        <v>2</v>
      </c>
      <c r="D1448" s="87" t="s">
        <v>1499</v>
      </c>
      <c r="Z1448" s="280"/>
      <c r="AA1448" s="281"/>
      <c r="AB1448" s="282"/>
      <c r="AD1448" s="280"/>
      <c r="AE1448" s="281"/>
      <c r="AF1448" s="282"/>
      <c r="AH1448" s="280"/>
      <c r="AI1448" s="281"/>
      <c r="AJ1448" s="282"/>
      <c r="AL1448" s="280"/>
      <c r="AM1448" s="281"/>
      <c r="AN1448" s="282"/>
      <c r="AP1448" s="280"/>
      <c r="AQ1448" s="281"/>
      <c r="AR1448" s="282"/>
      <c r="AT1448" s="280"/>
      <c r="AU1448" s="281"/>
      <c r="AV1448" s="282"/>
      <c r="AX1448" s="280"/>
      <c r="AY1448" s="281"/>
      <c r="AZ1448" s="282"/>
      <c r="BB1448" s="280"/>
      <c r="BC1448" s="281"/>
      <c r="BD1448" s="282"/>
      <c r="BF1448" s="280"/>
      <c r="BG1448" s="281"/>
      <c r="BH1448" s="282"/>
      <c r="BJ1448" s="280"/>
      <c r="BK1448" s="281"/>
      <c r="BL1448" s="282"/>
      <c r="BN1448" s="280"/>
      <c r="BO1448" s="281"/>
      <c r="BP1448" s="282"/>
      <c r="BR1448" s="280"/>
      <c r="BS1448" s="281"/>
      <c r="BT1448" s="282"/>
      <c r="BV1448" s="280"/>
      <c r="BW1448" s="281"/>
      <c r="BX1448" s="282"/>
      <c r="BZ1448" s="280"/>
      <c r="CA1448" s="281"/>
      <c r="CB1448" s="282"/>
      <c r="CD1448" s="280"/>
      <c r="CE1448" s="281"/>
      <c r="CF1448" s="282"/>
      <c r="CH1448" s="280"/>
      <c r="CI1448" s="281"/>
      <c r="CJ1448" s="282"/>
      <c r="CL1448" s="280"/>
      <c r="CM1448" s="281"/>
      <c r="CN1448" s="282"/>
      <c r="CP1448" s="280"/>
      <c r="CQ1448" s="281"/>
      <c r="CR1448" s="282"/>
      <c r="CT1448" s="280"/>
      <c r="CU1448" s="281"/>
      <c r="CV1448" s="282"/>
      <c r="CX1448" s="280"/>
      <c r="CY1448" s="281"/>
      <c r="CZ1448" s="282"/>
      <c r="DB1448" s="280"/>
      <c r="DC1448" s="281"/>
      <c r="DD1448" s="282"/>
      <c r="DF1448" s="280"/>
      <c r="DG1448" s="281"/>
      <c r="DH1448" s="282"/>
      <c r="DJ1448" s="280"/>
      <c r="DK1448" s="281"/>
      <c r="DL1448" s="282"/>
      <c r="DN1448" s="280"/>
      <c r="DO1448" s="281"/>
      <c r="DP1448" s="282"/>
      <c r="DR1448" s="280"/>
      <c r="DS1448" s="281"/>
      <c r="DT1448" s="282"/>
      <c r="DV1448" s="280"/>
      <c r="DW1448" s="281"/>
      <c r="DX1448" s="282"/>
      <c r="DZ1448" s="280"/>
      <c r="EA1448" s="281"/>
      <c r="EB1448" s="282"/>
      <c r="ED1448" s="280"/>
      <c r="EE1448" s="281"/>
      <c r="EF1448" s="282"/>
      <c r="EH1448" s="280"/>
      <c r="EI1448" s="281"/>
      <c r="EJ1448" s="282"/>
      <c r="EL1448" s="280"/>
      <c r="EM1448" s="281"/>
      <c r="EN1448" s="282"/>
      <c r="EP1448" s="280"/>
      <c r="EQ1448" s="281"/>
      <c r="ER1448" s="282"/>
      <c r="ET1448" s="280"/>
      <c r="EU1448" s="281"/>
      <c r="EV1448" s="282"/>
      <c r="EX1448" s="280"/>
      <c r="EY1448" s="281"/>
      <c r="EZ1448" s="282"/>
      <c r="FB1448" s="280"/>
      <c r="FC1448" s="281"/>
      <c r="FD1448" s="282"/>
      <c r="FF1448" s="280"/>
      <c r="FG1448" s="281"/>
      <c r="FH1448" s="282"/>
      <c r="FJ1448" s="280"/>
      <c r="FK1448" s="281"/>
      <c r="FL1448" s="282"/>
      <c r="FN1448" s="280"/>
      <c r="FO1448" s="281"/>
      <c r="FP1448" s="282"/>
      <c r="FR1448" s="280"/>
      <c r="FS1448" s="281"/>
      <c r="FT1448" s="282"/>
      <c r="FV1448" s="280"/>
      <c r="FW1448" s="281"/>
      <c r="FX1448" s="282"/>
      <c r="FZ1448" s="280"/>
      <c r="GA1448" s="281"/>
      <c r="GB1448" s="282"/>
      <c r="GD1448" s="280"/>
      <c r="GE1448" s="281"/>
      <c r="GF1448" s="282"/>
      <c r="GH1448" s="280"/>
      <c r="GI1448" s="281"/>
      <c r="GJ1448" s="282"/>
    </row>
    <row r="1449" spans="1:192" ht="12" x14ac:dyDescent="0.25">
      <c r="A1449" s="88"/>
      <c r="B1449" s="75"/>
      <c r="C1449" s="94">
        <v>3</v>
      </c>
      <c r="D1449" s="87" t="s">
        <v>1500</v>
      </c>
      <c r="Z1449" s="280"/>
      <c r="AA1449" s="281"/>
      <c r="AB1449" s="282"/>
      <c r="AD1449" s="280"/>
      <c r="AE1449" s="281"/>
      <c r="AF1449" s="282"/>
      <c r="AH1449" s="280"/>
      <c r="AI1449" s="281"/>
      <c r="AJ1449" s="282"/>
      <c r="AL1449" s="280"/>
      <c r="AM1449" s="281"/>
      <c r="AN1449" s="282"/>
      <c r="AP1449" s="280"/>
      <c r="AQ1449" s="281"/>
      <c r="AR1449" s="282"/>
      <c r="AT1449" s="280"/>
      <c r="AU1449" s="281"/>
      <c r="AV1449" s="282"/>
      <c r="AX1449" s="280"/>
      <c r="AY1449" s="281"/>
      <c r="AZ1449" s="282"/>
      <c r="BB1449" s="280"/>
      <c r="BC1449" s="281"/>
      <c r="BD1449" s="282"/>
      <c r="BF1449" s="280"/>
      <c r="BG1449" s="281"/>
      <c r="BH1449" s="282"/>
      <c r="BJ1449" s="280"/>
      <c r="BK1449" s="281"/>
      <c r="BL1449" s="282"/>
      <c r="BN1449" s="280"/>
      <c r="BO1449" s="281"/>
      <c r="BP1449" s="282"/>
      <c r="BR1449" s="280"/>
      <c r="BS1449" s="281"/>
      <c r="BT1449" s="282"/>
      <c r="BV1449" s="280"/>
      <c r="BW1449" s="281"/>
      <c r="BX1449" s="282"/>
      <c r="BZ1449" s="280"/>
      <c r="CA1449" s="281"/>
      <c r="CB1449" s="282"/>
      <c r="CD1449" s="280"/>
      <c r="CE1449" s="281"/>
      <c r="CF1449" s="282"/>
      <c r="CH1449" s="280"/>
      <c r="CI1449" s="281"/>
      <c r="CJ1449" s="282"/>
      <c r="CL1449" s="280"/>
      <c r="CM1449" s="281"/>
      <c r="CN1449" s="282"/>
      <c r="CP1449" s="280"/>
      <c r="CQ1449" s="281"/>
      <c r="CR1449" s="282"/>
      <c r="CT1449" s="280"/>
      <c r="CU1449" s="281"/>
      <c r="CV1449" s="282"/>
      <c r="CX1449" s="280"/>
      <c r="CY1449" s="281"/>
      <c r="CZ1449" s="282"/>
      <c r="DB1449" s="280"/>
      <c r="DC1449" s="281"/>
      <c r="DD1449" s="282"/>
      <c r="DF1449" s="280"/>
      <c r="DG1449" s="281"/>
      <c r="DH1449" s="282"/>
      <c r="DJ1449" s="280"/>
      <c r="DK1449" s="281"/>
      <c r="DL1449" s="282"/>
      <c r="DN1449" s="280"/>
      <c r="DO1449" s="281"/>
      <c r="DP1449" s="282"/>
      <c r="DR1449" s="280"/>
      <c r="DS1449" s="281"/>
      <c r="DT1449" s="282"/>
      <c r="DV1449" s="280"/>
      <c r="DW1449" s="281"/>
      <c r="DX1449" s="282"/>
      <c r="DZ1449" s="280"/>
      <c r="EA1449" s="281"/>
      <c r="EB1449" s="282"/>
      <c r="ED1449" s="280"/>
      <c r="EE1449" s="281"/>
      <c r="EF1449" s="282"/>
      <c r="EH1449" s="280"/>
      <c r="EI1449" s="281"/>
      <c r="EJ1449" s="282"/>
      <c r="EL1449" s="280"/>
      <c r="EM1449" s="281"/>
      <c r="EN1449" s="282"/>
      <c r="EP1449" s="280"/>
      <c r="EQ1449" s="281"/>
      <c r="ER1449" s="282"/>
      <c r="ET1449" s="280"/>
      <c r="EU1449" s="281"/>
      <c r="EV1449" s="282"/>
      <c r="EX1449" s="280"/>
      <c r="EY1449" s="281"/>
      <c r="EZ1449" s="282"/>
      <c r="FB1449" s="280"/>
      <c r="FC1449" s="281"/>
      <c r="FD1449" s="282"/>
      <c r="FF1449" s="280"/>
      <c r="FG1449" s="281"/>
      <c r="FH1449" s="282"/>
      <c r="FJ1449" s="280"/>
      <c r="FK1449" s="281"/>
      <c r="FL1449" s="282"/>
      <c r="FN1449" s="280"/>
      <c r="FO1449" s="281"/>
      <c r="FP1449" s="282"/>
      <c r="FR1449" s="280"/>
      <c r="FS1449" s="281"/>
      <c r="FT1449" s="282"/>
      <c r="FV1449" s="280"/>
      <c r="FW1449" s="281"/>
      <c r="FX1449" s="282"/>
      <c r="FZ1449" s="280"/>
      <c r="GA1449" s="281"/>
      <c r="GB1449" s="282"/>
      <c r="GD1449" s="280"/>
      <c r="GE1449" s="281"/>
      <c r="GF1449" s="282"/>
      <c r="GH1449" s="280"/>
      <c r="GI1449" s="281"/>
      <c r="GJ1449" s="282"/>
    </row>
    <row r="1450" spans="1:192" ht="12" x14ac:dyDescent="0.25">
      <c r="A1450" s="88"/>
      <c r="B1450" s="75"/>
      <c r="C1450" s="115">
        <v>-1</v>
      </c>
      <c r="D1450" s="87" t="s">
        <v>620</v>
      </c>
      <c r="Z1450" s="280"/>
      <c r="AA1450" s="281"/>
      <c r="AB1450" s="282"/>
      <c r="AD1450" s="280"/>
      <c r="AE1450" s="281"/>
      <c r="AF1450" s="282"/>
      <c r="AH1450" s="280"/>
      <c r="AI1450" s="281"/>
      <c r="AJ1450" s="282"/>
      <c r="AL1450" s="280"/>
      <c r="AM1450" s="281"/>
      <c r="AN1450" s="282"/>
      <c r="AP1450" s="280"/>
      <c r="AQ1450" s="281"/>
      <c r="AR1450" s="282"/>
      <c r="AT1450" s="280"/>
      <c r="AU1450" s="281"/>
      <c r="AV1450" s="282"/>
      <c r="AX1450" s="280"/>
      <c r="AY1450" s="281"/>
      <c r="AZ1450" s="282"/>
      <c r="BB1450" s="280"/>
      <c r="BC1450" s="281"/>
      <c r="BD1450" s="282"/>
      <c r="BF1450" s="280"/>
      <c r="BG1450" s="281"/>
      <c r="BH1450" s="282"/>
      <c r="BJ1450" s="280"/>
      <c r="BK1450" s="281"/>
      <c r="BL1450" s="282"/>
      <c r="BN1450" s="280"/>
      <c r="BO1450" s="281"/>
      <c r="BP1450" s="282"/>
      <c r="BR1450" s="280"/>
      <c r="BS1450" s="281"/>
      <c r="BT1450" s="282"/>
      <c r="BV1450" s="280"/>
      <c r="BW1450" s="281"/>
      <c r="BX1450" s="282"/>
      <c r="BZ1450" s="280"/>
      <c r="CA1450" s="281"/>
      <c r="CB1450" s="282"/>
      <c r="CD1450" s="280"/>
      <c r="CE1450" s="281"/>
      <c r="CF1450" s="282"/>
      <c r="CH1450" s="280"/>
      <c r="CI1450" s="281"/>
      <c r="CJ1450" s="282"/>
      <c r="CL1450" s="280"/>
      <c r="CM1450" s="281"/>
      <c r="CN1450" s="282"/>
      <c r="CP1450" s="280"/>
      <c r="CQ1450" s="281"/>
      <c r="CR1450" s="282"/>
      <c r="CT1450" s="280"/>
      <c r="CU1450" s="281"/>
      <c r="CV1450" s="282"/>
      <c r="CX1450" s="280"/>
      <c r="CY1450" s="281"/>
      <c r="CZ1450" s="282"/>
      <c r="DB1450" s="280"/>
      <c r="DC1450" s="281"/>
      <c r="DD1450" s="282"/>
      <c r="DF1450" s="280"/>
      <c r="DG1450" s="281"/>
      <c r="DH1450" s="282"/>
      <c r="DJ1450" s="280"/>
      <c r="DK1450" s="281"/>
      <c r="DL1450" s="282"/>
      <c r="DN1450" s="280"/>
      <c r="DO1450" s="281"/>
      <c r="DP1450" s="282"/>
      <c r="DR1450" s="280"/>
      <c r="DS1450" s="281"/>
      <c r="DT1450" s="282"/>
      <c r="DV1450" s="280"/>
      <c r="DW1450" s="281"/>
      <c r="DX1450" s="282"/>
      <c r="DZ1450" s="280"/>
      <c r="EA1450" s="281"/>
      <c r="EB1450" s="282"/>
      <c r="ED1450" s="280"/>
      <c r="EE1450" s="281"/>
      <c r="EF1450" s="282"/>
      <c r="EH1450" s="280"/>
      <c r="EI1450" s="281"/>
      <c r="EJ1450" s="282"/>
      <c r="EL1450" s="280"/>
      <c r="EM1450" s="281"/>
      <c r="EN1450" s="282"/>
      <c r="EP1450" s="280"/>
      <c r="EQ1450" s="281"/>
      <c r="ER1450" s="282"/>
      <c r="ET1450" s="280"/>
      <c r="EU1450" s="281"/>
      <c r="EV1450" s="282"/>
      <c r="EX1450" s="280"/>
      <c r="EY1450" s="281"/>
      <c r="EZ1450" s="282"/>
      <c r="FB1450" s="280"/>
      <c r="FC1450" s="281"/>
      <c r="FD1450" s="282"/>
      <c r="FF1450" s="280"/>
      <c r="FG1450" s="281"/>
      <c r="FH1450" s="282"/>
      <c r="FJ1450" s="280"/>
      <c r="FK1450" s="281"/>
      <c r="FL1450" s="282"/>
      <c r="FN1450" s="280"/>
      <c r="FO1450" s="281"/>
      <c r="FP1450" s="282"/>
      <c r="FR1450" s="280"/>
      <c r="FS1450" s="281"/>
      <c r="FT1450" s="282"/>
      <c r="FV1450" s="280"/>
      <c r="FW1450" s="281"/>
      <c r="FX1450" s="282"/>
      <c r="FZ1450" s="280"/>
      <c r="GA1450" s="281"/>
      <c r="GB1450" s="282"/>
      <c r="GD1450" s="280"/>
      <c r="GE1450" s="281"/>
      <c r="GF1450" s="282"/>
      <c r="GH1450" s="280"/>
      <c r="GI1450" s="281"/>
      <c r="GJ1450" s="282"/>
    </row>
    <row r="1451" spans="1:192" ht="12" x14ac:dyDescent="0.25">
      <c r="A1451" s="88"/>
      <c r="B1451" s="75"/>
      <c r="C1451" s="115">
        <v>-3</v>
      </c>
      <c r="D1451" s="87" t="s">
        <v>397</v>
      </c>
      <c r="Z1451" s="280"/>
      <c r="AA1451" s="281"/>
      <c r="AB1451" s="282"/>
      <c r="AD1451" s="280"/>
      <c r="AE1451" s="281"/>
      <c r="AF1451" s="282"/>
      <c r="AH1451" s="280"/>
      <c r="AI1451" s="281"/>
      <c r="AJ1451" s="282"/>
      <c r="AL1451" s="280"/>
      <c r="AM1451" s="281"/>
      <c r="AN1451" s="282"/>
      <c r="AP1451" s="280"/>
      <c r="AQ1451" s="281"/>
      <c r="AR1451" s="282"/>
      <c r="AT1451" s="280"/>
      <c r="AU1451" s="281"/>
      <c r="AV1451" s="282"/>
      <c r="AX1451" s="280"/>
      <c r="AY1451" s="281"/>
      <c r="AZ1451" s="282"/>
      <c r="BB1451" s="280"/>
      <c r="BC1451" s="281"/>
      <c r="BD1451" s="282"/>
      <c r="BF1451" s="280"/>
      <c r="BG1451" s="281"/>
      <c r="BH1451" s="282"/>
      <c r="BJ1451" s="280"/>
      <c r="BK1451" s="281"/>
      <c r="BL1451" s="282"/>
      <c r="BN1451" s="280"/>
      <c r="BO1451" s="281"/>
      <c r="BP1451" s="282"/>
      <c r="BR1451" s="280"/>
      <c r="BS1451" s="281"/>
      <c r="BT1451" s="282"/>
      <c r="BV1451" s="280"/>
      <c r="BW1451" s="281"/>
      <c r="BX1451" s="282"/>
      <c r="BZ1451" s="280"/>
      <c r="CA1451" s="281"/>
      <c r="CB1451" s="282"/>
      <c r="CD1451" s="280"/>
      <c r="CE1451" s="281"/>
      <c r="CF1451" s="282"/>
      <c r="CH1451" s="280"/>
      <c r="CI1451" s="281"/>
      <c r="CJ1451" s="282"/>
      <c r="CL1451" s="280"/>
      <c r="CM1451" s="281"/>
      <c r="CN1451" s="282"/>
      <c r="CP1451" s="280"/>
      <c r="CQ1451" s="281"/>
      <c r="CR1451" s="282"/>
      <c r="CT1451" s="280"/>
      <c r="CU1451" s="281"/>
      <c r="CV1451" s="282"/>
      <c r="CX1451" s="280"/>
      <c r="CY1451" s="281"/>
      <c r="CZ1451" s="282"/>
      <c r="DB1451" s="280"/>
      <c r="DC1451" s="281"/>
      <c r="DD1451" s="282"/>
      <c r="DF1451" s="280"/>
      <c r="DG1451" s="281"/>
      <c r="DH1451" s="282"/>
      <c r="DJ1451" s="280"/>
      <c r="DK1451" s="281"/>
      <c r="DL1451" s="282"/>
      <c r="DN1451" s="280"/>
      <c r="DO1451" s="281"/>
      <c r="DP1451" s="282"/>
      <c r="DR1451" s="280"/>
      <c r="DS1451" s="281"/>
      <c r="DT1451" s="282"/>
      <c r="DV1451" s="280"/>
      <c r="DW1451" s="281"/>
      <c r="DX1451" s="282"/>
      <c r="DZ1451" s="280"/>
      <c r="EA1451" s="281"/>
      <c r="EB1451" s="282"/>
      <c r="ED1451" s="280"/>
      <c r="EE1451" s="281"/>
      <c r="EF1451" s="282"/>
      <c r="EH1451" s="280"/>
      <c r="EI1451" s="281"/>
      <c r="EJ1451" s="282"/>
      <c r="EL1451" s="280"/>
      <c r="EM1451" s="281"/>
      <c r="EN1451" s="282"/>
      <c r="EP1451" s="280"/>
      <c r="EQ1451" s="281"/>
      <c r="ER1451" s="282"/>
      <c r="ET1451" s="280"/>
      <c r="EU1451" s="281"/>
      <c r="EV1451" s="282"/>
      <c r="EX1451" s="280"/>
      <c r="EY1451" s="281"/>
      <c r="EZ1451" s="282"/>
      <c r="FB1451" s="280"/>
      <c r="FC1451" s="281"/>
      <c r="FD1451" s="282"/>
      <c r="FF1451" s="280"/>
      <c r="FG1451" s="281"/>
      <c r="FH1451" s="282"/>
      <c r="FJ1451" s="280"/>
      <c r="FK1451" s="281"/>
      <c r="FL1451" s="282"/>
      <c r="FN1451" s="280"/>
      <c r="FO1451" s="281"/>
      <c r="FP1451" s="282"/>
      <c r="FR1451" s="280"/>
      <c r="FS1451" s="281"/>
      <c r="FT1451" s="282"/>
      <c r="FV1451" s="280"/>
      <c r="FW1451" s="281"/>
      <c r="FX1451" s="282"/>
      <c r="FZ1451" s="280"/>
      <c r="GA1451" s="281"/>
      <c r="GB1451" s="282"/>
      <c r="GD1451" s="280"/>
      <c r="GE1451" s="281"/>
      <c r="GF1451" s="282"/>
      <c r="GH1451" s="280"/>
      <c r="GI1451" s="281"/>
      <c r="GJ1451" s="282"/>
    </row>
    <row r="1452" spans="1:192" x14ac:dyDescent="0.2">
      <c r="A1452" s="88"/>
      <c r="B1452" s="95"/>
      <c r="C1452" s="115"/>
      <c r="D1452" s="87"/>
    </row>
    <row r="1453" spans="1:192" x14ac:dyDescent="0.2">
      <c r="A1453" s="88" t="str">
        <f>HYPERLINK("[Codebook_HIS_2013_ext_v1601.xlsx]DR07_Y","DR07")</f>
        <v>DR07</v>
      </c>
      <c r="B1453" s="95" t="s">
        <v>1486</v>
      </c>
      <c r="C1453" s="85" t="s">
        <v>120</v>
      </c>
      <c r="D1453" s="87" t="s">
        <v>621</v>
      </c>
    </row>
    <row r="1454" spans="1:192" x14ac:dyDescent="0.2">
      <c r="A1454" s="88"/>
      <c r="B1454" s="95"/>
      <c r="C1454" s="115">
        <v>-1</v>
      </c>
      <c r="D1454" s="87" t="s">
        <v>394</v>
      </c>
    </row>
    <row r="1455" spans="1:192" x14ac:dyDescent="0.2">
      <c r="A1455" s="88"/>
      <c r="B1455" s="95"/>
      <c r="C1455" s="115">
        <v>-3</v>
      </c>
      <c r="D1455" s="87" t="s">
        <v>397</v>
      </c>
    </row>
    <row r="1456" spans="1:192" x14ac:dyDescent="0.2">
      <c r="A1456" s="88"/>
      <c r="B1456" s="95"/>
      <c r="C1456" s="85"/>
      <c r="D1456" s="87"/>
    </row>
    <row r="1457" spans="1:4" x14ac:dyDescent="0.2">
      <c r="A1457" s="88" t="str">
        <f>HYPERLINK("[Codebook_HIS_2013_ext_v1601.xlsx]DR0701_Y","DR0701")</f>
        <v>DR0701</v>
      </c>
      <c r="B1457" s="95" t="s">
        <v>1487</v>
      </c>
      <c r="C1457" s="85" t="s">
        <v>120</v>
      </c>
      <c r="D1457" s="87" t="s">
        <v>621</v>
      </c>
    </row>
    <row r="1458" spans="1:4" x14ac:dyDescent="0.2">
      <c r="A1458" s="88"/>
      <c r="B1458" s="95"/>
      <c r="C1458" s="115">
        <v>-1</v>
      </c>
      <c r="D1458" s="87" t="s">
        <v>394</v>
      </c>
    </row>
    <row r="1459" spans="1:4" x14ac:dyDescent="0.2">
      <c r="A1459" s="88"/>
      <c r="B1459" s="95"/>
      <c r="C1459" s="115">
        <v>-3</v>
      </c>
      <c r="D1459" s="87" t="s">
        <v>397</v>
      </c>
    </row>
    <row r="1460" spans="1:4" x14ac:dyDescent="0.2">
      <c r="A1460" s="88"/>
      <c r="B1460" s="95"/>
      <c r="C1460" s="85"/>
      <c r="D1460" s="87"/>
    </row>
    <row r="1461" spans="1:4" x14ac:dyDescent="0.2">
      <c r="A1461" s="88" t="str">
        <f>HYPERLINK("[Codebook_HIS_2013_ext_v1601.xlsx]DR0702_Y","DR0702")</f>
        <v>DR0702</v>
      </c>
      <c r="B1461" s="95" t="s">
        <v>1488</v>
      </c>
      <c r="C1461" s="85" t="s">
        <v>120</v>
      </c>
      <c r="D1461" s="87" t="s">
        <v>621</v>
      </c>
    </row>
    <row r="1462" spans="1:4" x14ac:dyDescent="0.2">
      <c r="A1462" s="88"/>
      <c r="B1462" s="95"/>
      <c r="C1462" s="115">
        <v>-1</v>
      </c>
      <c r="D1462" s="87" t="s">
        <v>394</v>
      </c>
    </row>
    <row r="1463" spans="1:4" x14ac:dyDescent="0.2">
      <c r="A1463" s="88"/>
      <c r="B1463" s="95"/>
      <c r="C1463" s="115">
        <v>-3</v>
      </c>
      <c r="D1463" s="87" t="s">
        <v>397</v>
      </c>
    </row>
    <row r="1464" spans="1:4" x14ac:dyDescent="0.2">
      <c r="A1464" s="88"/>
      <c r="B1464" s="95"/>
      <c r="C1464" s="85"/>
      <c r="D1464" s="87"/>
    </row>
    <row r="1465" spans="1:4" x14ac:dyDescent="0.2">
      <c r="A1465" s="88" t="str">
        <f>HYPERLINK("[Codebook_HIS_2013_ext_v1601.xlsx]DR10_Y","DR10")</f>
        <v>DR10</v>
      </c>
      <c r="B1465" s="75" t="s">
        <v>1490</v>
      </c>
      <c r="C1465" s="92" t="s">
        <v>120</v>
      </c>
      <c r="D1465" s="89" t="s">
        <v>756</v>
      </c>
    </row>
    <row r="1466" spans="1:4" x14ac:dyDescent="0.2">
      <c r="A1466" s="88"/>
      <c r="B1466" s="75"/>
      <c r="C1466" s="92">
        <v>-1</v>
      </c>
      <c r="D1466" s="89" t="s">
        <v>394</v>
      </c>
    </row>
    <row r="1467" spans="1:4" x14ac:dyDescent="0.2">
      <c r="A1467" s="88"/>
      <c r="B1467" s="75"/>
      <c r="C1467" s="92">
        <v>-3</v>
      </c>
      <c r="D1467" s="89" t="s">
        <v>397</v>
      </c>
    </row>
    <row r="1468" spans="1:4" x14ac:dyDescent="0.2">
      <c r="A1468" s="88"/>
      <c r="B1468" s="84"/>
      <c r="C1468" s="85"/>
      <c r="D1468" s="86"/>
    </row>
    <row r="1469" spans="1:4" x14ac:dyDescent="0.2">
      <c r="A1469" s="83" t="s">
        <v>708</v>
      </c>
      <c r="B1469" s="84" t="s">
        <v>709</v>
      </c>
      <c r="C1469" s="85">
        <v>1</v>
      </c>
      <c r="D1469" s="87" t="s">
        <v>395</v>
      </c>
    </row>
    <row r="1470" spans="1:4" x14ac:dyDescent="0.2">
      <c r="A1470" s="83"/>
      <c r="B1470" s="84"/>
      <c r="C1470" s="85">
        <v>2</v>
      </c>
      <c r="D1470" s="87" t="s">
        <v>396</v>
      </c>
    </row>
    <row r="1471" spans="1:4" x14ac:dyDescent="0.2">
      <c r="A1471" s="83"/>
      <c r="B1471" s="84"/>
      <c r="C1471" s="85">
        <v>-1</v>
      </c>
      <c r="D1471" s="87" t="s">
        <v>394</v>
      </c>
    </row>
    <row r="1472" spans="1:4" x14ac:dyDescent="0.2">
      <c r="A1472" s="83"/>
      <c r="B1472" s="84"/>
      <c r="C1472" s="85">
        <v>-3</v>
      </c>
      <c r="D1472" s="87" t="s">
        <v>397</v>
      </c>
    </row>
    <row r="1473" spans="1:4" x14ac:dyDescent="0.2">
      <c r="A1473" s="83"/>
      <c r="B1473" s="84"/>
      <c r="C1473" s="85"/>
      <c r="D1473" s="86"/>
    </row>
    <row r="1474" spans="1:4" x14ac:dyDescent="0.2">
      <c r="A1474" s="83" t="s">
        <v>710</v>
      </c>
      <c r="B1474" s="84" t="s">
        <v>711</v>
      </c>
      <c r="C1474" s="85">
        <v>1</v>
      </c>
      <c r="D1474" s="87" t="s">
        <v>395</v>
      </c>
    </row>
    <row r="1475" spans="1:4" x14ac:dyDescent="0.2">
      <c r="A1475" s="83"/>
      <c r="B1475" s="84"/>
      <c r="C1475" s="85">
        <v>2</v>
      </c>
      <c r="D1475" s="87" t="s">
        <v>396</v>
      </c>
    </row>
    <row r="1476" spans="1:4" x14ac:dyDescent="0.2">
      <c r="A1476" s="83"/>
      <c r="B1476" s="84"/>
      <c r="C1476" s="85">
        <v>-1</v>
      </c>
      <c r="D1476" s="87" t="s">
        <v>394</v>
      </c>
    </row>
    <row r="1477" spans="1:4" x14ac:dyDescent="0.2">
      <c r="A1477" s="83"/>
      <c r="B1477" s="84"/>
      <c r="C1477" s="85">
        <v>-3</v>
      </c>
      <c r="D1477" s="87" t="s">
        <v>397</v>
      </c>
    </row>
    <row r="1478" spans="1:4" x14ac:dyDescent="0.2">
      <c r="A1478" s="83"/>
      <c r="B1478" s="84"/>
      <c r="C1478" s="85"/>
      <c r="D1478" s="86"/>
    </row>
    <row r="1479" spans="1:4" x14ac:dyDescent="0.2">
      <c r="A1479" s="83" t="s">
        <v>712</v>
      </c>
      <c r="B1479" s="84" t="s">
        <v>713</v>
      </c>
      <c r="C1479" s="85">
        <v>1</v>
      </c>
      <c r="D1479" s="87" t="s">
        <v>395</v>
      </c>
    </row>
    <row r="1480" spans="1:4" x14ac:dyDescent="0.2">
      <c r="A1480" s="83"/>
      <c r="B1480" s="84"/>
      <c r="C1480" s="85">
        <v>2</v>
      </c>
      <c r="D1480" s="87" t="s">
        <v>396</v>
      </c>
    </row>
    <row r="1481" spans="1:4" x14ac:dyDescent="0.2">
      <c r="A1481" s="83"/>
      <c r="B1481" s="84"/>
      <c r="C1481" s="85">
        <v>-1</v>
      </c>
      <c r="D1481" s="87" t="s">
        <v>394</v>
      </c>
    </row>
    <row r="1482" spans="1:4" x14ac:dyDescent="0.2">
      <c r="A1482" s="83"/>
      <c r="B1482" s="84"/>
      <c r="C1482" s="85">
        <v>-3</v>
      </c>
      <c r="D1482" s="87" t="s">
        <v>397</v>
      </c>
    </row>
    <row r="1483" spans="1:4" x14ac:dyDescent="0.2">
      <c r="A1483" s="83"/>
      <c r="B1483" s="84"/>
      <c r="C1483" s="85"/>
      <c r="D1483" s="86"/>
    </row>
    <row r="1484" spans="1:4" x14ac:dyDescent="0.2">
      <c r="A1484" s="83" t="s">
        <v>714</v>
      </c>
      <c r="B1484" s="84" t="s">
        <v>715</v>
      </c>
      <c r="C1484" s="85">
        <v>1</v>
      </c>
      <c r="D1484" s="87" t="s">
        <v>395</v>
      </c>
    </row>
    <row r="1485" spans="1:4" x14ac:dyDescent="0.2">
      <c r="A1485" s="83"/>
      <c r="B1485" s="84"/>
      <c r="C1485" s="85">
        <v>2</v>
      </c>
      <c r="D1485" s="87" t="s">
        <v>396</v>
      </c>
    </row>
    <row r="1486" spans="1:4" x14ac:dyDescent="0.2">
      <c r="A1486" s="83"/>
      <c r="B1486" s="84"/>
      <c r="C1486" s="85">
        <v>-1</v>
      </c>
      <c r="D1486" s="87" t="s">
        <v>394</v>
      </c>
    </row>
    <row r="1487" spans="1:4" x14ac:dyDescent="0.2">
      <c r="A1487" s="83"/>
      <c r="B1487" s="84"/>
      <c r="C1487" s="85">
        <v>-3</v>
      </c>
      <c r="D1487" s="87" t="s">
        <v>397</v>
      </c>
    </row>
    <row r="1488" spans="1:4" x14ac:dyDescent="0.2">
      <c r="A1488" s="83"/>
      <c r="B1488" s="84"/>
      <c r="C1488" s="85"/>
      <c r="D1488" s="86"/>
    </row>
    <row r="1489" spans="1:4" x14ac:dyDescent="0.2">
      <c r="A1489" s="83" t="s">
        <v>716</v>
      </c>
      <c r="B1489" s="84" t="s">
        <v>717</v>
      </c>
      <c r="C1489" s="85">
        <v>1</v>
      </c>
      <c r="D1489" s="87" t="s">
        <v>395</v>
      </c>
    </row>
    <row r="1490" spans="1:4" x14ac:dyDescent="0.2">
      <c r="A1490" s="83"/>
      <c r="B1490" s="84"/>
      <c r="C1490" s="85">
        <v>2</v>
      </c>
      <c r="D1490" s="87" t="s">
        <v>396</v>
      </c>
    </row>
    <row r="1491" spans="1:4" x14ac:dyDescent="0.2">
      <c r="A1491" s="83"/>
      <c r="B1491" s="84"/>
      <c r="C1491" s="85">
        <v>-1</v>
      </c>
      <c r="D1491" s="87" t="s">
        <v>394</v>
      </c>
    </row>
    <row r="1492" spans="1:4" x14ac:dyDescent="0.2">
      <c r="A1492" s="83"/>
      <c r="B1492" s="84"/>
      <c r="C1492" s="85">
        <v>-3</v>
      </c>
      <c r="D1492" s="87" t="s">
        <v>397</v>
      </c>
    </row>
    <row r="1493" spans="1:4" x14ac:dyDescent="0.2">
      <c r="A1493" s="83"/>
      <c r="B1493" s="84"/>
      <c r="C1493" s="85"/>
      <c r="D1493" s="86"/>
    </row>
    <row r="1494" spans="1:4" x14ac:dyDescent="0.2">
      <c r="A1494" s="83" t="s">
        <v>2092</v>
      </c>
      <c r="B1494" s="84" t="s">
        <v>707</v>
      </c>
      <c r="C1494" s="85">
        <v>1</v>
      </c>
      <c r="D1494" s="87" t="s">
        <v>395</v>
      </c>
    </row>
    <row r="1495" spans="1:4" x14ac:dyDescent="0.2">
      <c r="A1495" s="83"/>
      <c r="B1495" s="84"/>
      <c r="C1495" s="85">
        <v>2</v>
      </c>
      <c r="D1495" s="87" t="s">
        <v>396</v>
      </c>
    </row>
    <row r="1496" spans="1:4" x14ac:dyDescent="0.2">
      <c r="A1496" s="83"/>
      <c r="B1496" s="84"/>
      <c r="C1496" s="85">
        <v>-1</v>
      </c>
      <c r="D1496" s="87" t="s">
        <v>394</v>
      </c>
    </row>
    <row r="1497" spans="1:4" x14ac:dyDescent="0.2">
      <c r="A1497" s="83"/>
      <c r="B1497" s="84"/>
      <c r="C1497" s="85">
        <v>-3</v>
      </c>
      <c r="D1497" s="87" t="s">
        <v>397</v>
      </c>
    </row>
    <row r="1498" spans="1:4" x14ac:dyDescent="0.2">
      <c r="A1498" s="88"/>
      <c r="B1498" s="88"/>
      <c r="C1498" s="85"/>
      <c r="D1498" s="83"/>
    </row>
    <row r="1499" spans="1:4" x14ac:dyDescent="0.2">
      <c r="A1499" s="88" t="s">
        <v>2594</v>
      </c>
      <c r="B1499" s="88" t="s">
        <v>2674</v>
      </c>
      <c r="C1499" s="85">
        <v>1</v>
      </c>
      <c r="D1499" s="96" t="s">
        <v>395</v>
      </c>
    </row>
    <row r="1500" spans="1:4" x14ac:dyDescent="0.2">
      <c r="A1500" s="88"/>
      <c r="B1500" s="88"/>
      <c r="C1500" s="85">
        <v>2</v>
      </c>
      <c r="D1500" s="96" t="s">
        <v>396</v>
      </c>
    </row>
    <row r="1501" spans="1:4" x14ac:dyDescent="0.2">
      <c r="A1501" s="88"/>
      <c r="B1501" s="88"/>
      <c r="C1501" s="85">
        <v>-1</v>
      </c>
      <c r="D1501" s="96" t="s">
        <v>394</v>
      </c>
    </row>
    <row r="1502" spans="1:4" x14ac:dyDescent="0.2">
      <c r="A1502" s="88"/>
      <c r="B1502" s="88"/>
      <c r="C1502" s="85">
        <v>-3</v>
      </c>
      <c r="D1502" s="96" t="s">
        <v>397</v>
      </c>
    </row>
    <row r="1503" spans="1:4" x14ac:dyDescent="0.2">
      <c r="A1503" s="88"/>
      <c r="B1503" s="88"/>
      <c r="C1503" s="85"/>
      <c r="D1503" s="96"/>
    </row>
    <row r="1504" spans="1:4" x14ac:dyDescent="0.2">
      <c r="A1504" s="88" t="s">
        <v>2596</v>
      </c>
      <c r="B1504" s="88" t="s">
        <v>2675</v>
      </c>
      <c r="C1504" s="85">
        <v>1</v>
      </c>
      <c r="D1504" s="96" t="s">
        <v>2676</v>
      </c>
    </row>
    <row r="1505" spans="1:4" x14ac:dyDescent="0.2">
      <c r="A1505" s="88"/>
      <c r="B1505" s="88"/>
      <c r="C1505" s="85">
        <v>2</v>
      </c>
      <c r="D1505" s="96" t="s">
        <v>2677</v>
      </c>
    </row>
    <row r="1506" spans="1:4" x14ac:dyDescent="0.2">
      <c r="A1506" s="88"/>
      <c r="B1506" s="88"/>
      <c r="C1506" s="85">
        <v>3</v>
      </c>
      <c r="D1506" s="96" t="s">
        <v>2678</v>
      </c>
    </row>
    <row r="1507" spans="1:4" x14ac:dyDescent="0.2">
      <c r="A1507" s="88"/>
      <c r="B1507" s="88"/>
      <c r="C1507" s="85">
        <v>4</v>
      </c>
      <c r="D1507" s="96" t="s">
        <v>2679</v>
      </c>
    </row>
    <row r="1508" spans="1:4" x14ac:dyDescent="0.2">
      <c r="A1508" s="88"/>
      <c r="B1508" s="88"/>
      <c r="C1508" s="85">
        <v>5</v>
      </c>
      <c r="D1508" s="96" t="s">
        <v>2680</v>
      </c>
    </row>
    <row r="1509" spans="1:4" x14ac:dyDescent="0.2">
      <c r="A1509" s="88"/>
      <c r="B1509" s="88"/>
      <c r="C1509" s="85">
        <v>-1</v>
      </c>
      <c r="D1509" s="96" t="s">
        <v>394</v>
      </c>
    </row>
    <row r="1510" spans="1:4" x14ac:dyDescent="0.2">
      <c r="A1510" s="88"/>
      <c r="B1510" s="88"/>
      <c r="C1510" s="85">
        <v>-3</v>
      </c>
      <c r="D1510" s="96" t="s">
        <v>397</v>
      </c>
    </row>
    <row r="1511" spans="1:4" x14ac:dyDescent="0.2">
      <c r="A1511" s="88"/>
      <c r="B1511" s="88"/>
      <c r="C1511" s="85"/>
      <c r="D1511" s="83"/>
    </row>
    <row r="1512" spans="1:4" x14ac:dyDescent="0.2">
      <c r="A1512" s="88" t="s">
        <v>2598</v>
      </c>
      <c r="B1512" s="88" t="s">
        <v>2599</v>
      </c>
      <c r="C1512" s="85">
        <v>1</v>
      </c>
      <c r="D1512" s="96" t="s">
        <v>2681</v>
      </c>
    </row>
    <row r="1513" spans="1:4" x14ac:dyDescent="0.2">
      <c r="A1513" s="88"/>
      <c r="B1513" s="88"/>
      <c r="C1513" s="85">
        <v>2</v>
      </c>
      <c r="D1513" s="96" t="s">
        <v>2682</v>
      </c>
    </row>
    <row r="1514" spans="1:4" x14ac:dyDescent="0.2">
      <c r="A1514" s="88"/>
      <c r="B1514" s="88"/>
      <c r="C1514" s="85">
        <v>3</v>
      </c>
      <c r="D1514" s="96" t="s">
        <v>2683</v>
      </c>
    </row>
    <row r="1515" spans="1:4" x14ac:dyDescent="0.2">
      <c r="A1515" s="88"/>
      <c r="B1515" s="88"/>
      <c r="C1515" s="85">
        <v>4</v>
      </c>
      <c r="D1515" s="96" t="s">
        <v>2684</v>
      </c>
    </row>
    <row r="1516" spans="1:4" x14ac:dyDescent="0.2">
      <c r="A1516" s="88"/>
      <c r="B1516" s="88"/>
      <c r="C1516" s="85">
        <v>5</v>
      </c>
      <c r="D1516" s="96" t="s">
        <v>2685</v>
      </c>
    </row>
    <row r="1517" spans="1:4" x14ac:dyDescent="0.2">
      <c r="A1517" s="88"/>
      <c r="B1517" s="88"/>
      <c r="C1517" s="85">
        <v>6</v>
      </c>
      <c r="D1517" s="96" t="s">
        <v>2051</v>
      </c>
    </row>
    <row r="1518" spans="1:4" x14ac:dyDescent="0.2">
      <c r="A1518" s="88"/>
      <c r="B1518" s="88"/>
      <c r="C1518" s="85">
        <v>-1</v>
      </c>
      <c r="D1518" s="96" t="s">
        <v>394</v>
      </c>
    </row>
    <row r="1519" spans="1:4" x14ac:dyDescent="0.2">
      <c r="A1519" s="88"/>
      <c r="B1519" s="88"/>
      <c r="C1519" s="85">
        <v>-3</v>
      </c>
      <c r="D1519" s="96" t="s">
        <v>397</v>
      </c>
    </row>
    <row r="1520" spans="1:4" x14ac:dyDescent="0.2">
      <c r="A1520" s="88"/>
      <c r="B1520" s="88"/>
      <c r="C1520" s="85"/>
      <c r="D1520" s="83"/>
    </row>
    <row r="1521" spans="1:4" x14ac:dyDescent="0.2">
      <c r="A1521" s="88" t="s">
        <v>2600</v>
      </c>
      <c r="B1521" s="88" t="s">
        <v>2601</v>
      </c>
      <c r="C1521" s="85">
        <v>1</v>
      </c>
      <c r="D1521" s="96" t="s">
        <v>2686</v>
      </c>
    </row>
    <row r="1522" spans="1:4" x14ac:dyDescent="0.2">
      <c r="A1522" s="88"/>
      <c r="B1522" s="88"/>
      <c r="C1522" s="85">
        <v>2</v>
      </c>
      <c r="D1522" s="96" t="s">
        <v>2687</v>
      </c>
    </row>
    <row r="1523" spans="1:4" x14ac:dyDescent="0.2">
      <c r="A1523" s="88"/>
      <c r="B1523" s="88"/>
      <c r="C1523" s="85">
        <v>3</v>
      </c>
      <c r="D1523" s="96" t="s">
        <v>2688</v>
      </c>
    </row>
    <row r="1524" spans="1:4" x14ac:dyDescent="0.2">
      <c r="A1524" s="88"/>
      <c r="B1524" s="88"/>
      <c r="C1524" s="85">
        <v>-1</v>
      </c>
      <c r="D1524" s="96" t="s">
        <v>394</v>
      </c>
    </row>
    <row r="1525" spans="1:4" x14ac:dyDescent="0.2">
      <c r="A1525" s="88"/>
      <c r="B1525" s="88"/>
      <c r="C1525" s="85">
        <v>-3</v>
      </c>
      <c r="D1525" s="96" t="s">
        <v>397</v>
      </c>
    </row>
    <row r="1526" spans="1:4" x14ac:dyDescent="0.2">
      <c r="A1526" s="88"/>
      <c r="B1526" s="88"/>
      <c r="C1526" s="85"/>
      <c r="D1526" s="83"/>
    </row>
    <row r="1527" spans="1:4" x14ac:dyDescent="0.2">
      <c r="A1527" s="88" t="s">
        <v>2602</v>
      </c>
      <c r="B1527" s="88" t="s">
        <v>2603</v>
      </c>
      <c r="C1527" s="85">
        <v>1</v>
      </c>
      <c r="D1527" s="96" t="s">
        <v>2689</v>
      </c>
    </row>
    <row r="1528" spans="1:4" x14ac:dyDescent="0.2">
      <c r="A1528" s="88"/>
      <c r="B1528" s="88"/>
      <c r="C1528" s="85">
        <v>2</v>
      </c>
      <c r="D1528" s="96" t="s">
        <v>2690</v>
      </c>
    </row>
    <row r="1529" spans="1:4" x14ac:dyDescent="0.2">
      <c r="A1529" s="88"/>
      <c r="B1529" s="88"/>
      <c r="C1529" s="85">
        <v>3</v>
      </c>
      <c r="D1529" s="96" t="s">
        <v>2691</v>
      </c>
    </row>
    <row r="1530" spans="1:4" x14ac:dyDescent="0.2">
      <c r="A1530" s="88"/>
      <c r="B1530" s="88"/>
      <c r="C1530" s="85">
        <v>4</v>
      </c>
      <c r="D1530" s="96" t="s">
        <v>2692</v>
      </c>
    </row>
    <row r="1531" spans="1:4" x14ac:dyDescent="0.2">
      <c r="A1531" s="88"/>
      <c r="B1531" s="88"/>
      <c r="C1531" s="85">
        <v>5</v>
      </c>
      <c r="D1531" s="96" t="s">
        <v>2693</v>
      </c>
    </row>
    <row r="1532" spans="1:4" x14ac:dyDescent="0.2">
      <c r="A1532" s="88"/>
      <c r="B1532" s="88"/>
      <c r="C1532" s="85">
        <v>-1</v>
      </c>
      <c r="D1532" s="96" t="s">
        <v>394</v>
      </c>
    </row>
    <row r="1533" spans="1:4" x14ac:dyDescent="0.2">
      <c r="A1533" s="88"/>
      <c r="B1533" s="88"/>
      <c r="C1533" s="85">
        <v>-3</v>
      </c>
      <c r="D1533" s="96" t="s">
        <v>397</v>
      </c>
    </row>
    <row r="1534" spans="1:4" x14ac:dyDescent="0.2">
      <c r="A1534" s="88"/>
      <c r="B1534" s="88"/>
      <c r="C1534" s="85"/>
      <c r="D1534" s="83"/>
    </row>
    <row r="1535" spans="1:4" x14ac:dyDescent="0.2">
      <c r="A1535" s="88" t="s">
        <v>2604</v>
      </c>
      <c r="B1535" s="88" t="s">
        <v>2605</v>
      </c>
      <c r="C1535" s="85">
        <v>1</v>
      </c>
      <c r="D1535" s="96" t="s">
        <v>395</v>
      </c>
    </row>
    <row r="1536" spans="1:4" x14ac:dyDescent="0.2">
      <c r="A1536" s="88"/>
      <c r="B1536" s="88"/>
      <c r="C1536" s="85">
        <v>2</v>
      </c>
      <c r="D1536" s="96" t="s">
        <v>396</v>
      </c>
    </row>
    <row r="1537" spans="1:4" x14ac:dyDescent="0.2">
      <c r="A1537" s="88"/>
      <c r="B1537" s="88"/>
      <c r="C1537" s="85">
        <v>-1</v>
      </c>
      <c r="D1537" s="96" t="s">
        <v>394</v>
      </c>
    </row>
    <row r="1538" spans="1:4" x14ac:dyDescent="0.2">
      <c r="A1538" s="88"/>
      <c r="B1538" s="88"/>
      <c r="C1538" s="85">
        <v>-3</v>
      </c>
      <c r="D1538" s="96" t="s">
        <v>397</v>
      </c>
    </row>
    <row r="1539" spans="1:4" x14ac:dyDescent="0.2">
      <c r="A1539" s="88"/>
      <c r="B1539" s="88"/>
      <c r="C1539" s="85"/>
      <c r="D1539" s="83"/>
    </row>
    <row r="1540" spans="1:4" x14ac:dyDescent="0.2">
      <c r="A1540" s="88" t="s">
        <v>2606</v>
      </c>
      <c r="B1540" s="88" t="s">
        <v>2607</v>
      </c>
      <c r="C1540" s="85">
        <v>1</v>
      </c>
      <c r="D1540" s="96" t="s">
        <v>395</v>
      </c>
    </row>
    <row r="1541" spans="1:4" x14ac:dyDescent="0.2">
      <c r="A1541" s="88"/>
      <c r="B1541" s="88"/>
      <c r="C1541" s="85">
        <v>2</v>
      </c>
      <c r="D1541" s="96" t="s">
        <v>396</v>
      </c>
    </row>
    <row r="1542" spans="1:4" x14ac:dyDescent="0.2">
      <c r="A1542" s="88"/>
      <c r="B1542" s="88"/>
      <c r="C1542" s="85">
        <v>-1</v>
      </c>
      <c r="D1542" s="96" t="s">
        <v>394</v>
      </c>
    </row>
    <row r="1543" spans="1:4" x14ac:dyDescent="0.2">
      <c r="A1543" s="88"/>
      <c r="B1543" s="88"/>
      <c r="C1543" s="85">
        <v>-3</v>
      </c>
      <c r="D1543" s="96" t="s">
        <v>397</v>
      </c>
    </row>
    <row r="1544" spans="1:4" x14ac:dyDescent="0.2">
      <c r="A1544" s="88"/>
      <c r="B1544" s="88"/>
      <c r="C1544" s="85"/>
      <c r="D1544" s="96"/>
    </row>
    <row r="1545" spans="1:4" x14ac:dyDescent="0.2">
      <c r="A1545" s="88" t="s">
        <v>2608</v>
      </c>
      <c r="B1545" s="88" t="s">
        <v>2609</v>
      </c>
      <c r="C1545" s="85">
        <v>1</v>
      </c>
      <c r="D1545" s="96" t="s">
        <v>395</v>
      </c>
    </row>
    <row r="1546" spans="1:4" x14ac:dyDescent="0.2">
      <c r="A1546" s="88"/>
      <c r="B1546" s="88"/>
      <c r="C1546" s="85">
        <v>2</v>
      </c>
      <c r="D1546" s="96" t="s">
        <v>396</v>
      </c>
    </row>
    <row r="1547" spans="1:4" x14ac:dyDescent="0.2">
      <c r="A1547" s="88"/>
      <c r="B1547" s="88"/>
      <c r="C1547" s="85">
        <v>-1</v>
      </c>
      <c r="D1547" s="96" t="s">
        <v>394</v>
      </c>
    </row>
    <row r="1548" spans="1:4" x14ac:dyDescent="0.2">
      <c r="A1548" s="88"/>
      <c r="B1548" s="88"/>
      <c r="C1548" s="85">
        <v>-3</v>
      </c>
      <c r="D1548" s="96" t="s">
        <v>397</v>
      </c>
    </row>
    <row r="1549" spans="1:4" x14ac:dyDescent="0.2">
      <c r="A1549" s="88"/>
      <c r="B1549" s="88"/>
      <c r="C1549" s="85"/>
      <c r="D1549" s="83"/>
    </row>
    <row r="1550" spans="1:4" x14ac:dyDescent="0.2">
      <c r="A1550" s="88" t="s">
        <v>2610</v>
      </c>
      <c r="B1550" s="88" t="s">
        <v>2611</v>
      </c>
      <c r="C1550" s="85">
        <v>1</v>
      </c>
      <c r="D1550" s="96" t="s">
        <v>395</v>
      </c>
    </row>
    <row r="1551" spans="1:4" x14ac:dyDescent="0.2">
      <c r="A1551" s="88"/>
      <c r="B1551" s="88"/>
      <c r="C1551" s="85">
        <v>2</v>
      </c>
      <c r="D1551" s="96" t="s">
        <v>396</v>
      </c>
    </row>
    <row r="1552" spans="1:4" x14ac:dyDescent="0.2">
      <c r="A1552" s="88"/>
      <c r="B1552" s="88"/>
      <c r="C1552" s="85">
        <v>-1</v>
      </c>
      <c r="D1552" s="96" t="s">
        <v>394</v>
      </c>
    </row>
    <row r="1553" spans="1:4" x14ac:dyDescent="0.2">
      <c r="A1553" s="88"/>
      <c r="B1553" s="88"/>
      <c r="C1553" s="85">
        <v>-3</v>
      </c>
      <c r="D1553" s="96" t="s">
        <v>397</v>
      </c>
    </row>
    <row r="1554" spans="1:4" x14ac:dyDescent="0.2">
      <c r="A1554" s="88"/>
      <c r="B1554" s="88"/>
      <c r="C1554" s="85"/>
      <c r="D1554" s="83"/>
    </row>
    <row r="1555" spans="1:4" x14ac:dyDescent="0.2">
      <c r="A1555" s="88" t="s">
        <v>2612</v>
      </c>
      <c r="B1555" s="88" t="s">
        <v>2613</v>
      </c>
      <c r="C1555" s="85">
        <v>1</v>
      </c>
      <c r="D1555" s="96" t="s">
        <v>395</v>
      </c>
    </row>
    <row r="1556" spans="1:4" x14ac:dyDescent="0.2">
      <c r="A1556" s="88"/>
      <c r="B1556" s="88"/>
      <c r="C1556" s="85">
        <v>2</v>
      </c>
      <c r="D1556" s="96" t="s">
        <v>396</v>
      </c>
    </row>
    <row r="1557" spans="1:4" x14ac:dyDescent="0.2">
      <c r="A1557" s="88"/>
      <c r="B1557" s="88"/>
      <c r="C1557" s="85">
        <v>-1</v>
      </c>
      <c r="D1557" s="96" t="s">
        <v>394</v>
      </c>
    </row>
    <row r="1558" spans="1:4" x14ac:dyDescent="0.2">
      <c r="A1558" s="88"/>
      <c r="B1558" s="88"/>
      <c r="C1558" s="85">
        <v>-3</v>
      </c>
      <c r="D1558" s="96" t="s">
        <v>397</v>
      </c>
    </row>
    <row r="1559" spans="1:4" x14ac:dyDescent="0.2">
      <c r="A1559" s="88"/>
      <c r="B1559" s="88"/>
      <c r="C1559" s="85"/>
      <c r="D1559" s="83"/>
    </row>
    <row r="1560" spans="1:4" x14ac:dyDescent="0.2">
      <c r="A1560" s="88" t="s">
        <v>2614</v>
      </c>
      <c r="B1560" s="88" t="s">
        <v>2615</v>
      </c>
      <c r="C1560" s="85">
        <v>1</v>
      </c>
      <c r="D1560" s="96" t="s">
        <v>395</v>
      </c>
    </row>
    <row r="1561" spans="1:4" x14ac:dyDescent="0.2">
      <c r="A1561" s="88"/>
      <c r="B1561" s="88"/>
      <c r="C1561" s="85">
        <v>2</v>
      </c>
      <c r="D1561" s="96" t="s">
        <v>396</v>
      </c>
    </row>
    <row r="1562" spans="1:4" x14ac:dyDescent="0.2">
      <c r="A1562" s="88"/>
      <c r="B1562" s="88"/>
      <c r="C1562" s="85">
        <v>-1</v>
      </c>
      <c r="D1562" s="96" t="s">
        <v>394</v>
      </c>
    </row>
    <row r="1563" spans="1:4" x14ac:dyDescent="0.2">
      <c r="A1563" s="88"/>
      <c r="B1563" s="88"/>
      <c r="C1563" s="85">
        <v>-3</v>
      </c>
      <c r="D1563" s="96" t="s">
        <v>397</v>
      </c>
    </row>
    <row r="1564" spans="1:4" x14ac:dyDescent="0.2">
      <c r="A1564" s="88"/>
      <c r="B1564" s="88"/>
      <c r="C1564" s="85"/>
      <c r="D1564" s="83"/>
    </row>
    <row r="1565" spans="1:4" x14ac:dyDescent="0.2">
      <c r="A1565" s="88" t="s">
        <v>2616</v>
      </c>
      <c r="B1565" s="88" t="s">
        <v>2617</v>
      </c>
      <c r="C1565" s="85">
        <v>1</v>
      </c>
      <c r="D1565" s="96" t="s">
        <v>395</v>
      </c>
    </row>
    <row r="1566" spans="1:4" x14ac:dyDescent="0.2">
      <c r="A1566" s="88"/>
      <c r="B1566" s="88"/>
      <c r="C1566" s="85">
        <v>2</v>
      </c>
      <c r="D1566" s="96" t="s">
        <v>396</v>
      </c>
    </row>
    <row r="1567" spans="1:4" x14ac:dyDescent="0.2">
      <c r="A1567" s="88"/>
      <c r="B1567" s="88"/>
      <c r="C1567" s="85">
        <v>-1</v>
      </c>
      <c r="D1567" s="96" t="s">
        <v>394</v>
      </c>
    </row>
    <row r="1568" spans="1:4" x14ac:dyDescent="0.2">
      <c r="A1568" s="88"/>
      <c r="B1568" s="88"/>
      <c r="C1568" s="85">
        <v>-3</v>
      </c>
      <c r="D1568" s="96" t="s">
        <v>397</v>
      </c>
    </row>
    <row r="1569" spans="1:4" x14ac:dyDescent="0.2">
      <c r="A1569" s="88"/>
      <c r="B1569" s="88"/>
      <c r="C1569" s="85"/>
      <c r="D1569" s="83"/>
    </row>
    <row r="1570" spans="1:4" x14ac:dyDescent="0.2">
      <c r="A1570" s="88" t="s">
        <v>2618</v>
      </c>
      <c r="B1570" s="88" t="s">
        <v>2619</v>
      </c>
      <c r="C1570" s="85">
        <v>1</v>
      </c>
      <c r="D1570" s="96" t="s">
        <v>395</v>
      </c>
    </row>
    <row r="1571" spans="1:4" x14ac:dyDescent="0.2">
      <c r="A1571" s="88"/>
      <c r="B1571" s="88"/>
      <c r="C1571" s="85">
        <v>2</v>
      </c>
      <c r="D1571" s="96" t="s">
        <v>396</v>
      </c>
    </row>
    <row r="1572" spans="1:4" x14ac:dyDescent="0.2">
      <c r="A1572" s="88"/>
      <c r="B1572" s="88"/>
      <c r="C1572" s="85">
        <v>-1</v>
      </c>
      <c r="D1572" s="96" t="s">
        <v>394</v>
      </c>
    </row>
    <row r="1573" spans="1:4" x14ac:dyDescent="0.2">
      <c r="A1573" s="88"/>
      <c r="B1573" s="88"/>
      <c r="C1573" s="85">
        <v>-3</v>
      </c>
      <c r="D1573" s="96" t="s">
        <v>397</v>
      </c>
    </row>
    <row r="1574" spans="1:4" x14ac:dyDescent="0.2">
      <c r="A1574" s="88"/>
      <c r="B1574" s="88"/>
      <c r="C1574" s="85"/>
      <c r="D1574" s="83"/>
    </row>
    <row r="1575" spans="1:4" x14ac:dyDescent="0.2">
      <c r="A1575" s="88" t="s">
        <v>2620</v>
      </c>
      <c r="B1575" s="88" t="s">
        <v>2621</v>
      </c>
      <c r="C1575" s="85">
        <v>1</v>
      </c>
      <c r="D1575" s="96" t="s">
        <v>395</v>
      </c>
    </row>
    <row r="1576" spans="1:4" x14ac:dyDescent="0.2">
      <c r="A1576" s="88"/>
      <c r="B1576" s="88"/>
      <c r="C1576" s="85">
        <v>2</v>
      </c>
      <c r="D1576" s="96" t="s">
        <v>396</v>
      </c>
    </row>
    <row r="1577" spans="1:4" x14ac:dyDescent="0.2">
      <c r="A1577" s="88"/>
      <c r="B1577" s="88"/>
      <c r="C1577" s="85">
        <v>-1</v>
      </c>
      <c r="D1577" s="96" t="s">
        <v>394</v>
      </c>
    </row>
    <row r="1578" spans="1:4" x14ac:dyDescent="0.2">
      <c r="A1578" s="88"/>
      <c r="B1578" s="88"/>
      <c r="C1578" s="85">
        <v>-3</v>
      </c>
      <c r="D1578" s="96" t="s">
        <v>397</v>
      </c>
    </row>
    <row r="1579" spans="1:4" x14ac:dyDescent="0.2">
      <c r="A1579" s="88"/>
      <c r="B1579" s="88"/>
      <c r="C1579" s="85"/>
      <c r="D1579" s="83"/>
    </row>
    <row r="1580" spans="1:4" x14ac:dyDescent="0.2">
      <c r="A1580" s="88" t="s">
        <v>2622</v>
      </c>
      <c r="B1580" s="88" t="s">
        <v>2623</v>
      </c>
      <c r="C1580" s="85">
        <v>1</v>
      </c>
      <c r="D1580" s="96" t="s">
        <v>395</v>
      </c>
    </row>
    <row r="1581" spans="1:4" x14ac:dyDescent="0.2">
      <c r="A1581" s="88"/>
      <c r="B1581" s="88"/>
      <c r="C1581" s="85">
        <v>2</v>
      </c>
      <c r="D1581" s="96" t="s">
        <v>396</v>
      </c>
    </row>
    <row r="1582" spans="1:4" x14ac:dyDescent="0.2">
      <c r="A1582" s="88"/>
      <c r="B1582" s="88"/>
      <c r="C1582" s="85">
        <v>-1</v>
      </c>
      <c r="D1582" s="96" t="s">
        <v>394</v>
      </c>
    </row>
    <row r="1583" spans="1:4" x14ac:dyDescent="0.2">
      <c r="A1583" s="88"/>
      <c r="B1583" s="88"/>
      <c r="C1583" s="85">
        <v>-3</v>
      </c>
      <c r="D1583" s="96" t="s">
        <v>397</v>
      </c>
    </row>
    <row r="1584" spans="1:4" x14ac:dyDescent="0.2">
      <c r="A1584" s="88"/>
      <c r="B1584" s="88"/>
      <c r="C1584" s="85"/>
      <c r="D1584" s="83"/>
    </row>
    <row r="1585" spans="1:4" x14ac:dyDescent="0.2">
      <c r="A1585" s="88" t="s">
        <v>2624</v>
      </c>
      <c r="B1585" s="88" t="s">
        <v>2625</v>
      </c>
      <c r="C1585" s="85">
        <v>1</v>
      </c>
      <c r="D1585" s="96" t="s">
        <v>395</v>
      </c>
    </row>
    <row r="1586" spans="1:4" x14ac:dyDescent="0.2">
      <c r="A1586" s="88"/>
      <c r="B1586" s="88"/>
      <c r="C1586" s="85">
        <v>2</v>
      </c>
      <c r="D1586" s="96" t="s">
        <v>396</v>
      </c>
    </row>
    <row r="1587" spans="1:4" x14ac:dyDescent="0.2">
      <c r="A1587" s="88"/>
      <c r="B1587" s="88"/>
      <c r="C1587" s="85">
        <v>-1</v>
      </c>
      <c r="D1587" s="96" t="s">
        <v>394</v>
      </c>
    </row>
    <row r="1588" spans="1:4" x14ac:dyDescent="0.2">
      <c r="A1588" s="88"/>
      <c r="B1588" s="88"/>
      <c r="C1588" s="85">
        <v>-3</v>
      </c>
      <c r="D1588" s="96" t="s">
        <v>397</v>
      </c>
    </row>
    <row r="1589" spans="1:4" x14ac:dyDescent="0.2">
      <c r="A1589" s="88"/>
      <c r="B1589" s="88"/>
      <c r="C1589" s="85"/>
      <c r="D1589" s="83"/>
    </row>
    <row r="1590" spans="1:4" x14ac:dyDescent="0.2">
      <c r="A1590" s="88" t="s">
        <v>2645</v>
      </c>
      <c r="B1590" s="88" t="s">
        <v>2627</v>
      </c>
      <c r="C1590" s="85" t="s">
        <v>2391</v>
      </c>
      <c r="D1590" s="96" t="s">
        <v>2709</v>
      </c>
    </row>
    <row r="1591" spans="1:4" x14ac:dyDescent="0.2">
      <c r="A1591" s="88"/>
      <c r="B1591" s="88"/>
      <c r="C1591" s="85"/>
      <c r="D1591" s="96"/>
    </row>
    <row r="1592" spans="1:4" x14ac:dyDescent="0.2">
      <c r="A1592" s="88"/>
      <c r="B1592" s="88"/>
      <c r="C1592" s="85"/>
      <c r="D1592" s="83"/>
    </row>
    <row r="1593" spans="1:4" x14ac:dyDescent="0.2">
      <c r="A1593" s="88" t="s">
        <v>2629</v>
      </c>
      <c r="B1593" s="88" t="s">
        <v>2630</v>
      </c>
      <c r="C1593" s="85">
        <v>1</v>
      </c>
      <c r="D1593" s="96" t="s">
        <v>395</v>
      </c>
    </row>
    <row r="1594" spans="1:4" x14ac:dyDescent="0.2">
      <c r="A1594" s="88"/>
      <c r="B1594" s="88"/>
      <c r="C1594" s="85">
        <v>2</v>
      </c>
      <c r="D1594" s="96" t="s">
        <v>396</v>
      </c>
    </row>
    <row r="1595" spans="1:4" x14ac:dyDescent="0.2">
      <c r="A1595" s="88"/>
      <c r="B1595" s="88"/>
      <c r="C1595" s="85">
        <v>-1</v>
      </c>
      <c r="D1595" s="96" t="s">
        <v>394</v>
      </c>
    </row>
    <row r="1596" spans="1:4" x14ac:dyDescent="0.2">
      <c r="A1596" s="88"/>
      <c r="B1596" s="88"/>
      <c r="C1596" s="85">
        <v>-3</v>
      </c>
      <c r="D1596" s="96" t="s">
        <v>397</v>
      </c>
    </row>
    <row r="1597" spans="1:4" x14ac:dyDescent="0.2">
      <c r="A1597" s="88"/>
      <c r="B1597" s="88"/>
      <c r="C1597" s="85"/>
      <c r="D1597" s="83"/>
    </row>
    <row r="1598" spans="1:4" x14ac:dyDescent="0.2">
      <c r="A1598" s="88" t="s">
        <v>2631</v>
      </c>
      <c r="B1598" s="88" t="s">
        <v>2694</v>
      </c>
      <c r="C1598" s="85">
        <v>1</v>
      </c>
      <c r="D1598" s="96" t="s">
        <v>2695</v>
      </c>
    </row>
    <row r="1599" spans="1:4" x14ac:dyDescent="0.2">
      <c r="A1599" s="88"/>
      <c r="B1599" s="88"/>
      <c r="C1599" s="85">
        <v>2</v>
      </c>
      <c r="D1599" s="96" t="s">
        <v>2696</v>
      </c>
    </row>
    <row r="1600" spans="1:4" x14ac:dyDescent="0.2">
      <c r="A1600" s="88"/>
      <c r="B1600" s="88"/>
      <c r="C1600" s="85">
        <v>3</v>
      </c>
      <c r="D1600" s="96" t="s">
        <v>2697</v>
      </c>
    </row>
    <row r="1601" spans="1:4" x14ac:dyDescent="0.2">
      <c r="A1601" s="88"/>
      <c r="B1601" s="88"/>
      <c r="C1601" s="85">
        <v>4</v>
      </c>
      <c r="D1601" s="96" t="s">
        <v>2698</v>
      </c>
    </row>
    <row r="1602" spans="1:4" x14ac:dyDescent="0.2">
      <c r="A1602" s="88"/>
      <c r="B1602" s="88"/>
      <c r="C1602" s="85">
        <v>-1</v>
      </c>
      <c r="D1602" s="96" t="s">
        <v>394</v>
      </c>
    </row>
    <row r="1603" spans="1:4" x14ac:dyDescent="0.2">
      <c r="A1603" s="88"/>
      <c r="B1603" s="88"/>
      <c r="C1603" s="85">
        <v>-3</v>
      </c>
      <c r="D1603" s="96" t="s">
        <v>397</v>
      </c>
    </row>
    <row r="1604" spans="1:4" x14ac:dyDescent="0.2">
      <c r="A1604" s="88"/>
      <c r="B1604" s="88"/>
      <c r="C1604" s="85"/>
      <c r="D1604" s="96"/>
    </row>
    <row r="1605" spans="1:4" x14ac:dyDescent="0.2">
      <c r="A1605" s="88" t="s">
        <v>2634</v>
      </c>
      <c r="B1605" s="88" t="s">
        <v>2635</v>
      </c>
      <c r="C1605" s="85">
        <v>1</v>
      </c>
      <c r="D1605" s="96" t="s">
        <v>395</v>
      </c>
    </row>
    <row r="1606" spans="1:4" x14ac:dyDescent="0.2">
      <c r="A1606" s="88"/>
      <c r="B1606" s="88"/>
      <c r="C1606" s="85">
        <v>2</v>
      </c>
      <c r="D1606" s="96" t="s">
        <v>396</v>
      </c>
    </row>
    <row r="1607" spans="1:4" x14ac:dyDescent="0.2">
      <c r="A1607" s="88"/>
      <c r="B1607" s="88"/>
      <c r="C1607" s="85">
        <v>-1</v>
      </c>
      <c r="D1607" s="96" t="s">
        <v>394</v>
      </c>
    </row>
    <row r="1608" spans="1:4" x14ac:dyDescent="0.2">
      <c r="A1608" s="88"/>
      <c r="B1608" s="88"/>
      <c r="C1608" s="85">
        <v>-3</v>
      </c>
      <c r="D1608" s="96" t="s">
        <v>397</v>
      </c>
    </row>
    <row r="1609" spans="1:4" x14ac:dyDescent="0.2">
      <c r="A1609" s="88"/>
      <c r="B1609" s="88"/>
      <c r="C1609" s="85"/>
      <c r="D1609" s="96"/>
    </row>
    <row r="1610" spans="1:4" x14ac:dyDescent="0.2">
      <c r="A1610" s="88" t="s">
        <v>2636</v>
      </c>
      <c r="B1610" s="88" t="s">
        <v>2637</v>
      </c>
      <c r="C1610" s="85">
        <v>1</v>
      </c>
      <c r="D1610" s="96" t="s">
        <v>2699</v>
      </c>
    </row>
    <row r="1611" spans="1:4" x14ac:dyDescent="0.2">
      <c r="A1611" s="88"/>
      <c r="B1611" s="88"/>
      <c r="C1611" s="85">
        <v>2</v>
      </c>
      <c r="D1611" s="96" t="s">
        <v>2700</v>
      </c>
    </row>
    <row r="1612" spans="1:4" x14ac:dyDescent="0.2">
      <c r="A1612" s="88"/>
      <c r="B1612" s="88"/>
      <c r="C1612" s="85">
        <v>3</v>
      </c>
      <c r="D1612" s="96" t="s">
        <v>2701</v>
      </c>
    </row>
    <row r="1613" spans="1:4" x14ac:dyDescent="0.2">
      <c r="A1613" s="88"/>
      <c r="B1613" s="88"/>
      <c r="C1613" s="85">
        <v>4</v>
      </c>
      <c r="D1613" s="96" t="s">
        <v>316</v>
      </c>
    </row>
    <row r="1614" spans="1:4" x14ac:dyDescent="0.2">
      <c r="A1614" s="88"/>
      <c r="B1614" s="88"/>
      <c r="C1614" s="85">
        <v>-1</v>
      </c>
      <c r="D1614" s="96" t="s">
        <v>394</v>
      </c>
    </row>
    <row r="1615" spans="1:4" x14ac:dyDescent="0.2">
      <c r="A1615" s="88"/>
      <c r="B1615" s="88"/>
      <c r="C1615" s="85">
        <v>-3</v>
      </c>
      <c r="D1615" s="96" t="s">
        <v>397</v>
      </c>
    </row>
    <row r="1616" spans="1:4" x14ac:dyDescent="0.2">
      <c r="A1616" s="88"/>
      <c r="B1616" s="88"/>
      <c r="C1616" s="85"/>
      <c r="D1616" s="96"/>
    </row>
    <row r="1617" spans="1:4" x14ac:dyDescent="0.2">
      <c r="A1617" s="88" t="s">
        <v>2638</v>
      </c>
      <c r="B1617" s="88" t="s">
        <v>2639</v>
      </c>
      <c r="C1617" s="85">
        <v>1</v>
      </c>
      <c r="D1617" s="96" t="s">
        <v>2702</v>
      </c>
    </row>
    <row r="1618" spans="1:4" x14ac:dyDescent="0.2">
      <c r="A1618" s="88"/>
      <c r="B1618" s="88"/>
      <c r="C1618" s="85">
        <v>2</v>
      </c>
      <c r="D1618" s="96" t="s">
        <v>2703</v>
      </c>
    </row>
    <row r="1619" spans="1:4" x14ac:dyDescent="0.2">
      <c r="A1619" s="88"/>
      <c r="B1619" s="88"/>
      <c r="C1619" s="85">
        <v>3</v>
      </c>
      <c r="D1619" s="96" t="s">
        <v>2704</v>
      </c>
    </row>
    <row r="1620" spans="1:4" x14ac:dyDescent="0.2">
      <c r="A1620" s="88"/>
      <c r="B1620" s="88"/>
      <c r="C1620" s="85">
        <v>-1</v>
      </c>
      <c r="D1620" s="96" t="s">
        <v>394</v>
      </c>
    </row>
    <row r="1621" spans="1:4" x14ac:dyDescent="0.2">
      <c r="A1621" s="88"/>
      <c r="B1621" s="88"/>
      <c r="C1621" s="85">
        <v>-3</v>
      </c>
      <c r="D1621" s="96" t="s">
        <v>397</v>
      </c>
    </row>
    <row r="1622" spans="1:4" x14ac:dyDescent="0.2">
      <c r="A1622" s="88"/>
      <c r="B1622" s="88"/>
      <c r="C1622" s="85"/>
      <c r="D1622" s="96"/>
    </row>
    <row r="1623" spans="1:4" x14ac:dyDescent="0.2">
      <c r="A1623" s="88" t="s">
        <v>2640</v>
      </c>
      <c r="B1623" s="88" t="s">
        <v>2641</v>
      </c>
      <c r="C1623" s="85">
        <v>1</v>
      </c>
      <c r="D1623" s="96" t="s">
        <v>2705</v>
      </c>
    </row>
    <row r="1624" spans="1:4" x14ac:dyDescent="0.2">
      <c r="A1624" s="88"/>
      <c r="B1624" s="88"/>
      <c r="C1624" s="85">
        <v>2</v>
      </c>
      <c r="D1624" s="96" t="s">
        <v>2706</v>
      </c>
    </row>
    <row r="1625" spans="1:4" x14ac:dyDescent="0.2">
      <c r="A1625" s="88"/>
      <c r="B1625" s="88"/>
      <c r="C1625" s="85">
        <v>3</v>
      </c>
      <c r="D1625" s="96" t="s">
        <v>2707</v>
      </c>
    </row>
    <row r="1626" spans="1:4" x14ac:dyDescent="0.2">
      <c r="A1626" s="88"/>
      <c r="B1626" s="88"/>
      <c r="C1626" s="85">
        <v>-1</v>
      </c>
      <c r="D1626" s="96" t="s">
        <v>394</v>
      </c>
    </row>
    <row r="1627" spans="1:4" x14ac:dyDescent="0.2">
      <c r="A1627" s="88"/>
      <c r="B1627" s="88"/>
      <c r="C1627" s="85">
        <v>-3</v>
      </c>
      <c r="D1627" s="96" t="s">
        <v>397</v>
      </c>
    </row>
    <row r="1628" spans="1:4" x14ac:dyDescent="0.2">
      <c r="A1628" s="88"/>
      <c r="B1628" s="88"/>
      <c r="C1628" s="85"/>
      <c r="D1628" s="96"/>
    </row>
    <row r="1629" spans="1:4" x14ac:dyDescent="0.2">
      <c r="A1629" s="88" t="s">
        <v>2642</v>
      </c>
      <c r="B1629" s="88" t="s">
        <v>2643</v>
      </c>
      <c r="C1629" s="85">
        <v>1</v>
      </c>
      <c r="D1629" s="96" t="s">
        <v>395</v>
      </c>
    </row>
    <row r="1630" spans="1:4" x14ac:dyDescent="0.2">
      <c r="A1630" s="88"/>
      <c r="B1630" s="88"/>
      <c r="C1630" s="85">
        <v>2</v>
      </c>
      <c r="D1630" s="96" t="s">
        <v>396</v>
      </c>
    </row>
    <row r="1631" spans="1:4" x14ac:dyDescent="0.2">
      <c r="A1631" s="88"/>
      <c r="B1631" s="88"/>
      <c r="C1631" s="85">
        <v>-1</v>
      </c>
      <c r="D1631" s="96" t="s">
        <v>394</v>
      </c>
    </row>
    <row r="1632" spans="1:4" x14ac:dyDescent="0.2">
      <c r="A1632" s="88"/>
      <c r="B1632" s="88"/>
      <c r="C1632" s="85">
        <v>-3</v>
      </c>
      <c r="D1632" s="96" t="s">
        <v>397</v>
      </c>
    </row>
    <row r="1633" spans="1:4" x14ac:dyDescent="0.2">
      <c r="A1633" s="88"/>
      <c r="B1633" s="88"/>
      <c r="C1633" s="85"/>
      <c r="D1633" s="96"/>
    </row>
    <row r="1634" spans="1:4" x14ac:dyDescent="0.2">
      <c r="A1634" s="88" t="s">
        <v>2644</v>
      </c>
      <c r="B1634" s="88" t="s">
        <v>2708</v>
      </c>
      <c r="C1634" s="85">
        <v>1</v>
      </c>
      <c r="D1634" s="96" t="s">
        <v>395</v>
      </c>
    </row>
    <row r="1635" spans="1:4" x14ac:dyDescent="0.2">
      <c r="A1635" s="88"/>
      <c r="B1635" s="88"/>
      <c r="C1635" s="85">
        <v>2</v>
      </c>
      <c r="D1635" s="96" t="s">
        <v>396</v>
      </c>
    </row>
    <row r="1636" spans="1:4" x14ac:dyDescent="0.2">
      <c r="A1636" s="88"/>
      <c r="B1636" s="88"/>
      <c r="C1636" s="85">
        <v>-1</v>
      </c>
      <c r="D1636" s="96" t="s">
        <v>394</v>
      </c>
    </row>
    <row r="1637" spans="1:4" x14ac:dyDescent="0.2">
      <c r="A1637" s="88"/>
      <c r="B1637" s="88"/>
      <c r="C1637" s="85">
        <v>-3</v>
      </c>
      <c r="D1637" s="96" t="s">
        <v>397</v>
      </c>
    </row>
    <row r="1638" spans="1:4" x14ac:dyDescent="0.2">
      <c r="A1638" s="74"/>
      <c r="B1638" s="75"/>
      <c r="C1638" s="115"/>
      <c r="D1638" s="87"/>
    </row>
    <row r="1639" spans="1:4" x14ac:dyDescent="0.2">
      <c r="A1639" s="296" t="str">
        <f>HYPERLINK("[Codebook_HIS_2013_ext_v1601.xlsx]EM01_Y","EM01")</f>
        <v>EM01</v>
      </c>
      <c r="B1639" s="75" t="s">
        <v>537</v>
      </c>
      <c r="C1639" s="164">
        <v>1</v>
      </c>
      <c r="D1639" s="100" t="s">
        <v>907</v>
      </c>
    </row>
    <row r="1640" spans="1:4" x14ac:dyDescent="0.2">
      <c r="A1640" s="296"/>
      <c r="B1640" s="99"/>
      <c r="C1640" s="164">
        <v>2</v>
      </c>
      <c r="D1640" s="100" t="s">
        <v>667</v>
      </c>
    </row>
    <row r="1641" spans="1:4" x14ac:dyDescent="0.2">
      <c r="A1641" s="296"/>
      <c r="B1641" s="99"/>
      <c r="C1641" s="164">
        <v>-1</v>
      </c>
      <c r="D1641" s="100" t="s">
        <v>394</v>
      </c>
    </row>
    <row r="1642" spans="1:4" x14ac:dyDescent="0.2">
      <c r="A1642" s="296"/>
      <c r="B1642" s="99"/>
      <c r="C1642" s="164">
        <v>-3</v>
      </c>
      <c r="D1642" s="100" t="s">
        <v>397</v>
      </c>
    </row>
    <row r="1643" spans="1:4" x14ac:dyDescent="0.2">
      <c r="A1643" s="296"/>
      <c r="B1643" s="99"/>
      <c r="C1643" s="164"/>
      <c r="D1643" s="100"/>
    </row>
    <row r="1644" spans="1:4" x14ac:dyDescent="0.2">
      <c r="A1644" s="296" t="str">
        <f>HYPERLINK("[Codebook_HIS_2013_ext_v1601.xlsx]EM02_Y","EM02")</f>
        <v>EM02</v>
      </c>
      <c r="B1644" s="75" t="s">
        <v>538</v>
      </c>
      <c r="C1644" s="164">
        <v>1</v>
      </c>
      <c r="D1644" s="100" t="s">
        <v>668</v>
      </c>
    </row>
    <row r="1645" spans="1:4" x14ac:dyDescent="0.2">
      <c r="A1645" s="296"/>
      <c r="B1645" s="99"/>
      <c r="C1645" s="164">
        <v>2</v>
      </c>
      <c r="D1645" s="100" t="s">
        <v>669</v>
      </c>
    </row>
    <row r="1646" spans="1:4" x14ac:dyDescent="0.2">
      <c r="A1646" s="296"/>
      <c r="B1646" s="99"/>
      <c r="C1646" s="164">
        <v>3</v>
      </c>
      <c r="D1646" s="100" t="s">
        <v>670</v>
      </c>
    </row>
    <row r="1647" spans="1:4" x14ac:dyDescent="0.2">
      <c r="A1647" s="296"/>
      <c r="B1647" s="99"/>
      <c r="C1647" s="164">
        <v>4</v>
      </c>
      <c r="D1647" s="100" t="s">
        <v>908</v>
      </c>
    </row>
    <row r="1648" spans="1:4" x14ac:dyDescent="0.2">
      <c r="A1648" s="296"/>
      <c r="B1648" s="99"/>
      <c r="C1648" s="164">
        <v>5</v>
      </c>
      <c r="D1648" s="100" t="s">
        <v>909</v>
      </c>
    </row>
    <row r="1649" spans="1:4" x14ac:dyDescent="0.2">
      <c r="A1649" s="296"/>
      <c r="B1649" s="99"/>
      <c r="C1649" s="164">
        <v>6</v>
      </c>
      <c r="D1649" s="100" t="s">
        <v>910</v>
      </c>
    </row>
    <row r="1650" spans="1:4" x14ac:dyDescent="0.2">
      <c r="A1650" s="296"/>
      <c r="B1650" s="99"/>
      <c r="C1650" s="164">
        <v>7</v>
      </c>
      <c r="D1650" s="100" t="s">
        <v>911</v>
      </c>
    </row>
    <row r="1651" spans="1:4" x14ac:dyDescent="0.2">
      <c r="A1651" s="296"/>
      <c r="B1651" s="99"/>
      <c r="C1651" s="164">
        <v>-1</v>
      </c>
      <c r="D1651" s="100" t="s">
        <v>394</v>
      </c>
    </row>
    <row r="1652" spans="1:4" x14ac:dyDescent="0.2">
      <c r="A1652" s="296"/>
      <c r="B1652" s="99"/>
      <c r="C1652" s="164">
        <v>-3</v>
      </c>
      <c r="D1652" s="100" t="s">
        <v>397</v>
      </c>
    </row>
    <row r="1653" spans="1:4" x14ac:dyDescent="0.2">
      <c r="A1653" s="296"/>
      <c r="B1653" s="99"/>
      <c r="C1653" s="164"/>
      <c r="D1653" s="100"/>
    </row>
    <row r="1654" spans="1:4" x14ac:dyDescent="0.2">
      <c r="A1654" s="296" t="str">
        <f>HYPERLINK("[Codebook_HIS_2013_ext_v1601.xlsx]EM03_Y","EM03")</f>
        <v>EM03</v>
      </c>
      <c r="B1654" s="99" t="s">
        <v>917</v>
      </c>
      <c r="C1654" s="164">
        <v>1</v>
      </c>
      <c r="D1654" s="100" t="s">
        <v>395</v>
      </c>
    </row>
    <row r="1655" spans="1:4" x14ac:dyDescent="0.2">
      <c r="A1655" s="296"/>
      <c r="B1655" s="99"/>
      <c r="C1655" s="164">
        <v>2</v>
      </c>
      <c r="D1655" s="100" t="s">
        <v>396</v>
      </c>
    </row>
    <row r="1656" spans="1:4" x14ac:dyDescent="0.2">
      <c r="A1656" s="296"/>
      <c r="B1656" s="99"/>
      <c r="C1656" s="164">
        <v>-1</v>
      </c>
      <c r="D1656" s="100" t="s">
        <v>394</v>
      </c>
    </row>
    <row r="1657" spans="1:4" x14ac:dyDescent="0.2">
      <c r="A1657" s="296"/>
      <c r="B1657" s="99"/>
      <c r="C1657" s="164">
        <v>-3</v>
      </c>
      <c r="D1657" s="100" t="s">
        <v>397</v>
      </c>
    </row>
    <row r="1658" spans="1:4" x14ac:dyDescent="0.2">
      <c r="A1658" s="296"/>
      <c r="B1658" s="99"/>
      <c r="C1658" s="164"/>
      <c r="D1658" s="100"/>
    </row>
    <row r="1659" spans="1:4" x14ac:dyDescent="0.2">
      <c r="A1659" s="296" t="str">
        <f>HYPERLINK("[Codebook_HIS_2013_ext_v1601.xlsx]EM04_Y","EM04")</f>
        <v>EM04</v>
      </c>
      <c r="B1659" s="99" t="s">
        <v>1687</v>
      </c>
      <c r="C1659" s="164">
        <v>1</v>
      </c>
      <c r="D1659" s="100" t="s">
        <v>671</v>
      </c>
    </row>
    <row r="1660" spans="1:4" x14ac:dyDescent="0.2">
      <c r="A1660" s="296"/>
      <c r="B1660" s="99"/>
      <c r="C1660" s="164">
        <v>2</v>
      </c>
      <c r="D1660" s="100" t="s">
        <v>672</v>
      </c>
    </row>
    <row r="1661" spans="1:4" x14ac:dyDescent="0.2">
      <c r="A1661" s="296"/>
      <c r="B1661" s="99"/>
      <c r="C1661" s="164">
        <v>-1</v>
      </c>
      <c r="D1661" s="100" t="s">
        <v>394</v>
      </c>
    </row>
    <row r="1662" spans="1:4" x14ac:dyDescent="0.2">
      <c r="A1662" s="296"/>
      <c r="B1662" s="99"/>
      <c r="C1662" s="164">
        <v>-3</v>
      </c>
      <c r="D1662" s="100" t="s">
        <v>397</v>
      </c>
    </row>
    <row r="1663" spans="1:4" x14ac:dyDescent="0.2">
      <c r="A1663" s="296"/>
      <c r="B1663" s="99"/>
      <c r="C1663" s="164"/>
      <c r="D1663" s="100"/>
    </row>
    <row r="1664" spans="1:4" x14ac:dyDescent="0.2">
      <c r="A1664" s="296" t="str">
        <f>HYPERLINK("[Codebook_HIS_2013_ext_v1601.xlsx]EM05_Y","EM05")</f>
        <v>EM05</v>
      </c>
      <c r="B1664" s="99" t="s">
        <v>918</v>
      </c>
      <c r="C1664" s="164">
        <v>1</v>
      </c>
      <c r="D1664" s="100" t="s">
        <v>912</v>
      </c>
    </row>
    <row r="1665" spans="1:4" x14ac:dyDescent="0.2">
      <c r="A1665" s="296"/>
      <c r="B1665" s="99"/>
      <c r="C1665" s="164">
        <v>2</v>
      </c>
      <c r="D1665" s="100" t="s">
        <v>913</v>
      </c>
    </row>
    <row r="1666" spans="1:4" x14ac:dyDescent="0.2">
      <c r="A1666" s="296"/>
      <c r="B1666" s="99"/>
      <c r="C1666" s="164">
        <v>-1</v>
      </c>
      <c r="D1666" s="100" t="s">
        <v>394</v>
      </c>
    </row>
    <row r="1667" spans="1:4" x14ac:dyDescent="0.2">
      <c r="A1667" s="296"/>
      <c r="B1667" s="99"/>
      <c r="C1667" s="164">
        <v>-3</v>
      </c>
      <c r="D1667" s="100" t="s">
        <v>397</v>
      </c>
    </row>
    <row r="1668" spans="1:4" x14ac:dyDescent="0.2">
      <c r="A1668" s="296"/>
      <c r="B1668" s="99"/>
      <c r="C1668" s="164"/>
      <c r="D1668" s="100"/>
    </row>
    <row r="1669" spans="1:4" x14ac:dyDescent="0.2">
      <c r="A1669" s="296" t="str">
        <f>HYPERLINK("[Codebook_HIS_2013_ext_v1601.xlsx]EM06_Y","EM06")</f>
        <v>EM06</v>
      </c>
      <c r="B1669" s="99" t="s">
        <v>919</v>
      </c>
      <c r="C1669" s="164">
        <v>1</v>
      </c>
      <c r="D1669" s="100" t="s">
        <v>915</v>
      </c>
    </row>
    <row r="1670" spans="1:4" x14ac:dyDescent="0.2">
      <c r="A1670" s="296"/>
      <c r="B1670" s="99"/>
      <c r="C1670" s="164">
        <v>2</v>
      </c>
      <c r="D1670" s="100" t="s">
        <v>916</v>
      </c>
    </row>
    <row r="1671" spans="1:4" x14ac:dyDescent="0.2">
      <c r="A1671" s="296"/>
      <c r="B1671" s="99"/>
      <c r="C1671" s="164">
        <v>-1</v>
      </c>
      <c r="D1671" s="100" t="s">
        <v>394</v>
      </c>
    </row>
    <row r="1672" spans="1:4" x14ac:dyDescent="0.2">
      <c r="A1672" s="296"/>
      <c r="B1672" s="99"/>
      <c r="C1672" s="164">
        <v>-3</v>
      </c>
      <c r="D1672" s="100" t="s">
        <v>397</v>
      </c>
    </row>
    <row r="1673" spans="1:4" x14ac:dyDescent="0.2">
      <c r="A1673" s="296"/>
      <c r="B1673" s="99"/>
      <c r="C1673" s="164"/>
      <c r="D1673" s="100"/>
    </row>
    <row r="1674" spans="1:4" x14ac:dyDescent="0.2">
      <c r="A1674" s="296" t="s">
        <v>3999</v>
      </c>
      <c r="B1674" s="75" t="s">
        <v>1537</v>
      </c>
      <c r="C1674" s="164">
        <v>1</v>
      </c>
      <c r="D1674" s="101" t="s">
        <v>1688</v>
      </c>
    </row>
    <row r="1675" spans="1:4" x14ac:dyDescent="0.2">
      <c r="A1675" s="296"/>
      <c r="B1675" s="75"/>
      <c r="C1675" s="164">
        <v>2</v>
      </c>
      <c r="D1675" s="102" t="s">
        <v>1689</v>
      </c>
    </row>
    <row r="1676" spans="1:4" x14ac:dyDescent="0.2">
      <c r="A1676" s="296"/>
      <c r="B1676" s="75"/>
      <c r="C1676" s="164">
        <v>3</v>
      </c>
      <c r="D1676" s="103" t="s">
        <v>1690</v>
      </c>
    </row>
    <row r="1677" spans="1:4" x14ac:dyDescent="0.2">
      <c r="A1677" s="296"/>
      <c r="B1677" s="75"/>
      <c r="C1677" s="164">
        <v>4</v>
      </c>
      <c r="D1677" s="104" t="s">
        <v>1691</v>
      </c>
    </row>
    <row r="1678" spans="1:4" x14ac:dyDescent="0.2">
      <c r="A1678" s="296"/>
      <c r="B1678" s="75"/>
      <c r="C1678" s="164">
        <v>5</v>
      </c>
      <c r="D1678" s="105" t="s">
        <v>1692</v>
      </c>
    </row>
    <row r="1679" spans="1:4" x14ac:dyDescent="0.2">
      <c r="A1679" s="296"/>
      <c r="B1679" s="75"/>
      <c r="C1679" s="164">
        <v>6</v>
      </c>
      <c r="D1679" s="106" t="s">
        <v>1693</v>
      </c>
    </row>
    <row r="1680" spans="1:4" x14ac:dyDescent="0.2">
      <c r="A1680" s="296"/>
      <c r="B1680" s="75"/>
      <c r="C1680" s="164">
        <v>7</v>
      </c>
      <c r="D1680" s="107" t="s">
        <v>1694</v>
      </c>
    </row>
    <row r="1681" spans="1:4" x14ac:dyDescent="0.2">
      <c r="A1681" s="296"/>
      <c r="B1681" s="75"/>
      <c r="C1681" s="164">
        <v>8</v>
      </c>
      <c r="D1681" s="108" t="s">
        <v>1695</v>
      </c>
    </row>
    <row r="1682" spans="1:4" x14ac:dyDescent="0.2">
      <c r="A1682" s="296"/>
      <c r="B1682" s="75"/>
      <c r="C1682" s="164">
        <v>9</v>
      </c>
      <c r="D1682" s="109" t="s">
        <v>1696</v>
      </c>
    </row>
    <row r="1683" spans="1:4" x14ac:dyDescent="0.2">
      <c r="A1683" s="296"/>
      <c r="B1683" s="75"/>
      <c r="C1683" s="164">
        <v>10</v>
      </c>
      <c r="D1683" s="110" t="s">
        <v>1697</v>
      </c>
    </row>
    <row r="1684" spans="1:4" x14ac:dyDescent="0.2">
      <c r="A1684" s="296"/>
      <c r="B1684" s="75"/>
      <c r="C1684" s="164">
        <v>-1</v>
      </c>
      <c r="D1684" s="100" t="s">
        <v>394</v>
      </c>
    </row>
    <row r="1685" spans="1:4" x14ac:dyDescent="0.2">
      <c r="A1685" s="296"/>
      <c r="B1685" s="75"/>
      <c r="C1685" s="164">
        <v>-3</v>
      </c>
      <c r="D1685" s="100" t="s">
        <v>397</v>
      </c>
    </row>
    <row r="1686" spans="1:4" x14ac:dyDescent="0.2">
      <c r="A1686" s="296"/>
      <c r="B1686" s="99"/>
      <c r="C1686" s="164"/>
      <c r="D1686" s="100"/>
    </row>
    <row r="1687" spans="1:4" x14ac:dyDescent="0.2">
      <c r="A1687" s="296" t="s">
        <v>4000</v>
      </c>
      <c r="B1687" s="75" t="s">
        <v>1538</v>
      </c>
      <c r="C1687" s="164">
        <v>1</v>
      </c>
      <c r="D1687" s="111" t="s">
        <v>1698</v>
      </c>
    </row>
    <row r="1688" spans="1:4" x14ac:dyDescent="0.2">
      <c r="A1688" s="296"/>
      <c r="B1688" s="75"/>
      <c r="C1688" s="164">
        <v>2</v>
      </c>
      <c r="D1688" s="111" t="s">
        <v>1699</v>
      </c>
    </row>
    <row r="1689" spans="1:4" x14ac:dyDescent="0.2">
      <c r="A1689" s="296"/>
      <c r="B1689" s="75"/>
      <c r="C1689" s="164">
        <v>3</v>
      </c>
      <c r="D1689" s="111" t="s">
        <v>1700</v>
      </c>
    </row>
    <row r="1690" spans="1:4" x14ac:dyDescent="0.2">
      <c r="A1690" s="296"/>
      <c r="B1690" s="75"/>
      <c r="C1690" s="164">
        <v>4</v>
      </c>
      <c r="D1690" s="111" t="s">
        <v>1701</v>
      </c>
    </row>
    <row r="1691" spans="1:4" x14ac:dyDescent="0.2">
      <c r="A1691" s="296"/>
      <c r="B1691" s="75"/>
      <c r="C1691" s="164">
        <v>5</v>
      </c>
      <c r="D1691" s="111" t="s">
        <v>1702</v>
      </c>
    </row>
    <row r="1692" spans="1:4" x14ac:dyDescent="0.2">
      <c r="A1692" s="296"/>
      <c r="B1692" s="75"/>
      <c r="C1692" s="164">
        <v>6</v>
      </c>
      <c r="D1692" s="111" t="s">
        <v>1703</v>
      </c>
    </row>
    <row r="1693" spans="1:4" x14ac:dyDescent="0.2">
      <c r="A1693" s="296"/>
      <c r="B1693" s="75"/>
      <c r="C1693" s="164">
        <v>7</v>
      </c>
      <c r="D1693" s="111" t="s">
        <v>1704</v>
      </c>
    </row>
    <row r="1694" spans="1:4" x14ac:dyDescent="0.2">
      <c r="A1694" s="296"/>
      <c r="B1694" s="75"/>
      <c r="C1694" s="164">
        <v>8</v>
      </c>
      <c r="D1694" s="111" t="s">
        <v>1705</v>
      </c>
    </row>
    <row r="1695" spans="1:4" x14ac:dyDescent="0.2">
      <c r="A1695" s="296"/>
      <c r="B1695" s="75"/>
      <c r="C1695" s="164">
        <v>9</v>
      </c>
      <c r="D1695" s="111" t="s">
        <v>1706</v>
      </c>
    </row>
    <row r="1696" spans="1:4" x14ac:dyDescent="0.2">
      <c r="A1696" s="296"/>
      <c r="B1696" s="99"/>
      <c r="C1696" s="164">
        <v>10</v>
      </c>
      <c r="D1696" s="111" t="s">
        <v>1707</v>
      </c>
    </row>
    <row r="1697" spans="1:4" x14ac:dyDescent="0.2">
      <c r="A1697" s="296"/>
      <c r="B1697" s="99"/>
      <c r="C1697" s="164">
        <v>11</v>
      </c>
      <c r="D1697" s="111" t="s">
        <v>1708</v>
      </c>
    </row>
    <row r="1698" spans="1:4" x14ac:dyDescent="0.2">
      <c r="A1698" s="296"/>
      <c r="B1698" s="99"/>
      <c r="C1698" s="164">
        <v>12</v>
      </c>
      <c r="D1698" s="111" t="s">
        <v>1709</v>
      </c>
    </row>
    <row r="1699" spans="1:4" x14ac:dyDescent="0.2">
      <c r="A1699" s="296"/>
      <c r="B1699" s="99"/>
      <c r="C1699" s="164">
        <v>13</v>
      </c>
      <c r="D1699" s="111" t="s">
        <v>1710</v>
      </c>
    </row>
    <row r="1700" spans="1:4" x14ac:dyDescent="0.2">
      <c r="A1700" s="296"/>
      <c r="B1700" s="99"/>
      <c r="C1700" s="164">
        <v>14</v>
      </c>
      <c r="D1700" s="111" t="s">
        <v>1711</v>
      </c>
    </row>
    <row r="1701" spans="1:4" x14ac:dyDescent="0.2">
      <c r="A1701" s="296"/>
      <c r="B1701" s="99"/>
      <c r="C1701" s="164">
        <v>15</v>
      </c>
      <c r="D1701" s="111" t="s">
        <v>1712</v>
      </c>
    </row>
    <row r="1702" spans="1:4" x14ac:dyDescent="0.2">
      <c r="A1702" s="296"/>
      <c r="B1702" s="99"/>
      <c r="C1702" s="164">
        <v>16</v>
      </c>
      <c r="D1702" s="111" t="s">
        <v>1713</v>
      </c>
    </row>
    <row r="1703" spans="1:4" x14ac:dyDescent="0.2">
      <c r="A1703" s="296"/>
      <c r="B1703" s="99"/>
      <c r="C1703" s="164">
        <v>17</v>
      </c>
      <c r="D1703" s="111" t="s">
        <v>1714</v>
      </c>
    </row>
    <row r="1704" spans="1:4" x14ac:dyDescent="0.2">
      <c r="A1704" s="296"/>
      <c r="B1704" s="99"/>
      <c r="C1704" s="164">
        <v>18</v>
      </c>
      <c r="D1704" s="111" t="s">
        <v>1715</v>
      </c>
    </row>
    <row r="1705" spans="1:4" x14ac:dyDescent="0.2">
      <c r="A1705" s="296"/>
      <c r="B1705" s="99"/>
      <c r="C1705" s="164">
        <v>19</v>
      </c>
      <c r="D1705" s="111" t="s">
        <v>1716</v>
      </c>
    </row>
    <row r="1706" spans="1:4" x14ac:dyDescent="0.2">
      <c r="A1706" s="296"/>
      <c r="B1706" s="99"/>
      <c r="C1706" s="164">
        <v>20</v>
      </c>
      <c r="D1706" s="111" t="s">
        <v>1717</v>
      </c>
    </row>
    <row r="1707" spans="1:4" x14ac:dyDescent="0.2">
      <c r="A1707" s="296"/>
      <c r="B1707" s="84"/>
      <c r="C1707" s="92">
        <v>21</v>
      </c>
      <c r="D1707" s="111" t="s">
        <v>1718</v>
      </c>
    </row>
    <row r="1708" spans="1:4" x14ac:dyDescent="0.2">
      <c r="A1708" s="296"/>
      <c r="B1708" s="75"/>
      <c r="C1708" s="164">
        <v>-1</v>
      </c>
      <c r="D1708" s="100" t="s">
        <v>394</v>
      </c>
    </row>
    <row r="1709" spans="1:4" x14ac:dyDescent="0.2">
      <c r="A1709" s="296"/>
      <c r="B1709" s="75"/>
      <c r="C1709" s="164">
        <v>-3</v>
      </c>
      <c r="D1709" s="100" t="s">
        <v>397</v>
      </c>
    </row>
    <row r="1710" spans="1:4" x14ac:dyDescent="0.2">
      <c r="A1710" s="296"/>
      <c r="B1710" s="99"/>
      <c r="C1710" s="164"/>
      <c r="D1710" s="100"/>
    </row>
    <row r="1711" spans="1:4" x14ac:dyDescent="0.2">
      <c r="A1711" s="296"/>
      <c r="B1711" s="75"/>
      <c r="C1711" s="164"/>
      <c r="D1711" s="100"/>
    </row>
    <row r="1712" spans="1:4" x14ac:dyDescent="0.2">
      <c r="A1712" s="296" t="str">
        <f>HYPERLINK("[Codebook_HIS_2013_ext_v1601.xlsx]ET_1_Y","ET_1")</f>
        <v>ET_1</v>
      </c>
      <c r="B1712" s="112" t="s">
        <v>325</v>
      </c>
      <c r="C1712" s="114">
        <v>1</v>
      </c>
      <c r="D1712" s="113" t="s">
        <v>533</v>
      </c>
    </row>
    <row r="1713" spans="1:4" x14ac:dyDescent="0.2">
      <c r="A1713" s="296"/>
      <c r="B1713" s="112"/>
      <c r="C1713" s="114">
        <v>2</v>
      </c>
      <c r="D1713" s="113" t="s">
        <v>534</v>
      </c>
    </row>
    <row r="1714" spans="1:4" x14ac:dyDescent="0.2">
      <c r="A1714" s="296"/>
      <c r="B1714" s="112"/>
      <c r="C1714" s="114">
        <v>3</v>
      </c>
      <c r="D1714" s="113" t="s">
        <v>535</v>
      </c>
    </row>
    <row r="1715" spans="1:4" x14ac:dyDescent="0.2">
      <c r="A1715" s="296"/>
      <c r="B1715" s="112"/>
      <c r="C1715" s="114">
        <v>4</v>
      </c>
      <c r="D1715" s="113" t="s">
        <v>536</v>
      </c>
    </row>
    <row r="1716" spans="1:4" x14ac:dyDescent="0.2">
      <c r="A1716" s="296"/>
      <c r="B1716" s="112"/>
      <c r="C1716" s="114">
        <v>-1</v>
      </c>
      <c r="D1716" s="113" t="s">
        <v>394</v>
      </c>
    </row>
    <row r="1717" spans="1:4" x14ac:dyDescent="0.2">
      <c r="A1717" s="296"/>
      <c r="B1717" s="112"/>
      <c r="C1717" s="114"/>
      <c r="D1717" s="113"/>
    </row>
    <row r="1718" spans="1:4" x14ac:dyDescent="0.2">
      <c r="A1718" s="296" t="str">
        <f>HYPERLINK("[Codebook_HIS_2013_ext_v1601.xlsx]ET_2_Y","ET_2")</f>
        <v>ET_2</v>
      </c>
      <c r="B1718" s="112" t="s">
        <v>1030</v>
      </c>
      <c r="C1718" s="114">
        <v>1</v>
      </c>
      <c r="D1718" s="113" t="s">
        <v>533</v>
      </c>
    </row>
    <row r="1719" spans="1:4" x14ac:dyDescent="0.2">
      <c r="A1719" s="296"/>
      <c r="B1719" s="112"/>
      <c r="C1719" s="114">
        <v>2</v>
      </c>
      <c r="D1719" s="113" t="s">
        <v>534</v>
      </c>
    </row>
    <row r="1720" spans="1:4" x14ac:dyDescent="0.2">
      <c r="A1720" s="296"/>
      <c r="B1720" s="112"/>
      <c r="C1720" s="114">
        <v>3</v>
      </c>
      <c r="D1720" s="113" t="s">
        <v>535</v>
      </c>
    </row>
    <row r="1721" spans="1:4" x14ac:dyDescent="0.2">
      <c r="A1721" s="296"/>
      <c r="B1721" s="112"/>
      <c r="C1721" s="114">
        <v>4</v>
      </c>
      <c r="D1721" s="113" t="s">
        <v>536</v>
      </c>
    </row>
    <row r="1722" spans="1:4" x14ac:dyDescent="0.2">
      <c r="A1722" s="296"/>
      <c r="B1722" s="112"/>
      <c r="C1722" s="114">
        <v>5</v>
      </c>
      <c r="D1722" s="113" t="s">
        <v>316</v>
      </c>
    </row>
    <row r="1723" spans="1:4" x14ac:dyDescent="0.2">
      <c r="A1723" s="296"/>
      <c r="B1723" s="112"/>
      <c r="C1723" s="114">
        <v>-1</v>
      </c>
      <c r="D1723" s="113" t="s">
        <v>394</v>
      </c>
    </row>
    <row r="1724" spans="1:4" x14ac:dyDescent="0.2">
      <c r="A1724" s="296"/>
      <c r="B1724" s="112"/>
      <c r="C1724" s="114">
        <v>-3</v>
      </c>
      <c r="D1724" s="113" t="s">
        <v>397</v>
      </c>
    </row>
    <row r="1725" spans="1:4" x14ac:dyDescent="0.2">
      <c r="A1725" s="296"/>
      <c r="B1725" s="112"/>
      <c r="C1725" s="114"/>
      <c r="D1725" s="113"/>
    </row>
    <row r="1726" spans="1:4" x14ac:dyDescent="0.2">
      <c r="A1726" s="296" t="str">
        <f>HYPERLINK("[Codebook_HIS_2013_ext_v1601.xlsx]ET_3_Y","ET_3")</f>
        <v>ET_3</v>
      </c>
      <c r="B1726" s="112" t="s">
        <v>227</v>
      </c>
      <c r="C1726" s="114">
        <v>1</v>
      </c>
      <c r="D1726" s="113" t="s">
        <v>533</v>
      </c>
    </row>
    <row r="1727" spans="1:4" x14ac:dyDescent="0.2">
      <c r="A1727" s="296"/>
      <c r="B1727" s="112"/>
      <c r="C1727" s="114">
        <v>2</v>
      </c>
      <c r="D1727" s="113" t="s">
        <v>534</v>
      </c>
    </row>
    <row r="1728" spans="1:4" x14ac:dyDescent="0.2">
      <c r="A1728" s="296"/>
      <c r="B1728" s="112"/>
      <c r="C1728" s="114">
        <v>3</v>
      </c>
      <c r="D1728" s="113" t="s">
        <v>535</v>
      </c>
    </row>
    <row r="1729" spans="1:4" x14ac:dyDescent="0.2">
      <c r="A1729" s="296"/>
      <c r="B1729" s="112"/>
      <c r="C1729" s="114">
        <v>4</v>
      </c>
      <c r="D1729" s="113" t="s">
        <v>536</v>
      </c>
    </row>
    <row r="1730" spans="1:4" x14ac:dyDescent="0.2">
      <c r="A1730" s="296"/>
      <c r="B1730" s="112"/>
      <c r="C1730" s="114">
        <v>5</v>
      </c>
      <c r="D1730" s="113" t="s">
        <v>316</v>
      </c>
    </row>
    <row r="1731" spans="1:4" x14ac:dyDescent="0.2">
      <c r="A1731" s="296"/>
      <c r="B1731" s="112"/>
      <c r="C1731" s="114">
        <v>-1</v>
      </c>
      <c r="D1731" s="113" t="s">
        <v>394</v>
      </c>
    </row>
    <row r="1732" spans="1:4" x14ac:dyDescent="0.2">
      <c r="A1732" s="296"/>
      <c r="B1732" s="112"/>
      <c r="C1732" s="114">
        <v>-3</v>
      </c>
      <c r="D1732" s="113" t="s">
        <v>397</v>
      </c>
    </row>
    <row r="1733" spans="1:4" x14ac:dyDescent="0.2">
      <c r="A1733" s="296"/>
      <c r="B1733" s="112"/>
      <c r="C1733" s="114"/>
      <c r="D1733" s="113"/>
    </row>
    <row r="1734" spans="1:4" x14ac:dyDescent="0.2">
      <c r="A1734" s="296" t="str">
        <f>HYPERLINK("[Codebook_HIS_2013_ext_v1601.xlsx]ET01_Y","ET01")</f>
        <v>ET01</v>
      </c>
      <c r="B1734" s="112" t="s">
        <v>226</v>
      </c>
      <c r="C1734" s="114">
        <v>1</v>
      </c>
      <c r="D1734" s="113" t="s">
        <v>395</v>
      </c>
    </row>
    <row r="1735" spans="1:4" x14ac:dyDescent="0.2">
      <c r="A1735" s="296"/>
      <c r="B1735" s="112"/>
      <c r="C1735" s="114">
        <v>2</v>
      </c>
      <c r="D1735" s="113" t="s">
        <v>396</v>
      </c>
    </row>
    <row r="1736" spans="1:4" x14ac:dyDescent="0.2">
      <c r="A1736" s="296"/>
      <c r="B1736" s="112"/>
      <c r="C1736" s="114">
        <v>-1</v>
      </c>
      <c r="D1736" s="113" t="s">
        <v>394</v>
      </c>
    </row>
    <row r="1737" spans="1:4" x14ac:dyDescent="0.2">
      <c r="A1737" s="296"/>
      <c r="B1737" s="112"/>
      <c r="C1737" s="114">
        <v>-3</v>
      </c>
      <c r="D1737" s="113" t="s">
        <v>397</v>
      </c>
    </row>
    <row r="1738" spans="1:4" x14ac:dyDescent="0.2">
      <c r="A1738" s="296"/>
      <c r="B1738" s="112"/>
      <c r="C1738" s="114"/>
      <c r="D1738" s="113"/>
    </row>
    <row r="1739" spans="1:4" x14ac:dyDescent="0.2">
      <c r="A1739" s="296" t="str">
        <f>HYPERLINK("[Codebook_HIS_2013_ext_v1601.xlsx]ET02_Y","ET02")</f>
        <v>ET02</v>
      </c>
      <c r="B1739" s="112" t="s">
        <v>1027</v>
      </c>
      <c r="C1739" s="114">
        <v>1</v>
      </c>
      <c r="D1739" s="113" t="s">
        <v>1017</v>
      </c>
    </row>
    <row r="1740" spans="1:4" x14ac:dyDescent="0.2">
      <c r="A1740" s="296"/>
      <c r="B1740" s="112"/>
      <c r="C1740" s="114">
        <v>2</v>
      </c>
      <c r="D1740" s="113" t="s">
        <v>1018</v>
      </c>
    </row>
    <row r="1741" spans="1:4" x14ac:dyDescent="0.2">
      <c r="A1741" s="296"/>
      <c r="B1741" s="112"/>
      <c r="C1741" s="114">
        <v>3</v>
      </c>
      <c r="D1741" s="113" t="s">
        <v>1019</v>
      </c>
    </row>
    <row r="1742" spans="1:4" x14ac:dyDescent="0.2">
      <c r="A1742" s="296"/>
      <c r="B1742" s="112"/>
      <c r="C1742" s="114">
        <v>4</v>
      </c>
      <c r="D1742" s="113" t="s">
        <v>1020</v>
      </c>
    </row>
    <row r="1743" spans="1:4" x14ac:dyDescent="0.2">
      <c r="A1743" s="296"/>
      <c r="B1743" s="112"/>
      <c r="C1743" s="114">
        <v>5</v>
      </c>
      <c r="D1743" s="113" t="s">
        <v>1021</v>
      </c>
    </row>
    <row r="1744" spans="1:4" x14ac:dyDescent="0.2">
      <c r="A1744" s="296"/>
      <c r="B1744" s="112"/>
      <c r="C1744" s="114">
        <v>6</v>
      </c>
      <c r="D1744" s="113" t="s">
        <v>1022</v>
      </c>
    </row>
    <row r="1745" spans="1:4" x14ac:dyDescent="0.2">
      <c r="A1745" s="296"/>
      <c r="B1745" s="112"/>
      <c r="C1745" s="114">
        <v>7</v>
      </c>
      <c r="D1745" s="113" t="s">
        <v>1023</v>
      </c>
    </row>
    <row r="1746" spans="1:4" x14ac:dyDescent="0.2">
      <c r="A1746" s="296"/>
      <c r="B1746" s="112"/>
      <c r="C1746" s="114">
        <v>8</v>
      </c>
      <c r="D1746" s="113" t="s">
        <v>1024</v>
      </c>
    </row>
    <row r="1747" spans="1:4" x14ac:dyDescent="0.2">
      <c r="A1747" s="296"/>
      <c r="B1747" s="112"/>
      <c r="C1747" s="114">
        <v>9</v>
      </c>
      <c r="D1747" s="113" t="s">
        <v>1025</v>
      </c>
    </row>
    <row r="1748" spans="1:4" x14ac:dyDescent="0.2">
      <c r="A1748" s="296"/>
      <c r="B1748" s="112"/>
      <c r="C1748" s="114">
        <v>10</v>
      </c>
      <c r="D1748" s="113" t="s">
        <v>1026</v>
      </c>
    </row>
    <row r="1749" spans="1:4" x14ac:dyDescent="0.2">
      <c r="A1749" s="296"/>
      <c r="B1749" s="112"/>
      <c r="C1749" s="114">
        <v>11</v>
      </c>
      <c r="D1749" s="113" t="s">
        <v>229</v>
      </c>
    </row>
    <row r="1750" spans="1:4" x14ac:dyDescent="0.2">
      <c r="A1750" s="296"/>
      <c r="B1750" s="112"/>
      <c r="C1750" s="114">
        <v>12</v>
      </c>
      <c r="D1750" s="113" t="s">
        <v>230</v>
      </c>
    </row>
    <row r="1751" spans="1:4" x14ac:dyDescent="0.2">
      <c r="A1751" s="296"/>
      <c r="B1751" s="112"/>
      <c r="C1751" s="114">
        <v>13</v>
      </c>
      <c r="D1751" s="113" t="s">
        <v>231</v>
      </c>
    </row>
    <row r="1752" spans="1:4" x14ac:dyDescent="0.2">
      <c r="A1752" s="296"/>
      <c r="B1752" s="112"/>
      <c r="C1752" s="114">
        <v>14</v>
      </c>
      <c r="D1752" s="113" t="s">
        <v>531</v>
      </c>
    </row>
    <row r="1753" spans="1:4" x14ac:dyDescent="0.2">
      <c r="A1753" s="296"/>
      <c r="B1753" s="112"/>
      <c r="C1753" s="114">
        <v>-1</v>
      </c>
      <c r="D1753" s="113" t="s">
        <v>394</v>
      </c>
    </row>
    <row r="1754" spans="1:4" x14ac:dyDescent="0.2">
      <c r="A1754" s="296"/>
      <c r="B1754" s="112"/>
      <c r="C1754" s="114">
        <v>-3</v>
      </c>
      <c r="D1754" s="113" t="s">
        <v>397</v>
      </c>
    </row>
    <row r="1755" spans="1:4" x14ac:dyDescent="0.2">
      <c r="A1755" s="296"/>
      <c r="B1755" s="112"/>
      <c r="C1755" s="114"/>
      <c r="D1755" s="113"/>
    </row>
    <row r="1756" spans="1:4" x14ac:dyDescent="0.2">
      <c r="A1756" s="296" t="str">
        <f>HYPERLINK("[Codebook_HIS_2013_ext_v1601.xlsx]ET03_Y","ET03")</f>
        <v>ET03</v>
      </c>
      <c r="B1756" s="112" t="s">
        <v>227</v>
      </c>
      <c r="C1756" s="114">
        <v>1</v>
      </c>
      <c r="D1756" s="113" t="s">
        <v>532</v>
      </c>
    </row>
    <row r="1757" spans="1:4" x14ac:dyDescent="0.2">
      <c r="A1757" s="296"/>
      <c r="B1757" s="112"/>
      <c r="C1757" s="114">
        <v>2</v>
      </c>
      <c r="D1757" s="113" t="s">
        <v>1017</v>
      </c>
    </row>
    <row r="1758" spans="1:4" x14ac:dyDescent="0.2">
      <c r="A1758" s="296"/>
      <c r="B1758" s="112"/>
      <c r="C1758" s="114">
        <v>3</v>
      </c>
      <c r="D1758" s="113" t="s">
        <v>1018</v>
      </c>
    </row>
    <row r="1759" spans="1:4" x14ac:dyDescent="0.2">
      <c r="A1759" s="296"/>
      <c r="B1759" s="98"/>
      <c r="C1759" s="114">
        <v>4</v>
      </c>
      <c r="D1759" s="113" t="s">
        <v>1019</v>
      </c>
    </row>
    <row r="1760" spans="1:4" x14ac:dyDescent="0.2">
      <c r="A1760" s="296"/>
      <c r="B1760" s="112"/>
      <c r="C1760" s="114">
        <v>5</v>
      </c>
      <c r="D1760" s="113" t="s">
        <v>1020</v>
      </c>
    </row>
    <row r="1761" spans="1:4" x14ac:dyDescent="0.2">
      <c r="A1761" s="296"/>
      <c r="B1761" s="98"/>
      <c r="C1761" s="114">
        <v>6</v>
      </c>
      <c r="D1761" s="113" t="s">
        <v>1021</v>
      </c>
    </row>
    <row r="1762" spans="1:4" x14ac:dyDescent="0.2">
      <c r="A1762" s="296"/>
      <c r="B1762" s="112"/>
      <c r="C1762" s="114">
        <v>7</v>
      </c>
      <c r="D1762" s="113" t="s">
        <v>1022</v>
      </c>
    </row>
    <row r="1763" spans="1:4" x14ac:dyDescent="0.2">
      <c r="A1763" s="296"/>
      <c r="B1763" s="112"/>
      <c r="C1763" s="114">
        <v>8</v>
      </c>
      <c r="D1763" s="113" t="s">
        <v>1023</v>
      </c>
    </row>
    <row r="1764" spans="1:4" x14ac:dyDescent="0.2">
      <c r="A1764" s="296"/>
      <c r="B1764" s="112"/>
      <c r="C1764" s="114">
        <v>9</v>
      </c>
      <c r="D1764" s="113" t="s">
        <v>1024</v>
      </c>
    </row>
    <row r="1765" spans="1:4" x14ac:dyDescent="0.2">
      <c r="A1765" s="296"/>
      <c r="B1765" s="112"/>
      <c r="C1765" s="114">
        <v>10</v>
      </c>
      <c r="D1765" s="113" t="s">
        <v>1025</v>
      </c>
    </row>
    <row r="1766" spans="1:4" x14ac:dyDescent="0.2">
      <c r="A1766" s="296"/>
      <c r="B1766" s="112"/>
      <c r="C1766" s="114">
        <v>11</v>
      </c>
      <c r="D1766" s="113" t="s">
        <v>531</v>
      </c>
    </row>
    <row r="1767" spans="1:4" x14ac:dyDescent="0.2">
      <c r="A1767" s="296"/>
      <c r="B1767" s="112"/>
      <c r="C1767" s="114">
        <v>-1</v>
      </c>
      <c r="D1767" s="113" t="s">
        <v>394</v>
      </c>
    </row>
    <row r="1768" spans="1:4" x14ac:dyDescent="0.2">
      <c r="A1768" s="296"/>
      <c r="B1768" s="112"/>
      <c r="C1768" s="114">
        <v>-3</v>
      </c>
      <c r="D1768" s="113" t="s">
        <v>397</v>
      </c>
    </row>
    <row r="1769" spans="1:4" x14ac:dyDescent="0.2">
      <c r="A1769" s="296"/>
      <c r="B1769" s="112"/>
      <c r="C1769" s="114"/>
      <c r="D1769" s="113"/>
    </row>
    <row r="1770" spans="1:4" x14ac:dyDescent="0.2">
      <c r="A1770" s="296" t="str">
        <f>HYPERLINK("[Codebook_HIS_2013_ext_v1601.xlsx]ET04_Y","ET04")</f>
        <v>ET04</v>
      </c>
      <c r="B1770" s="112" t="s">
        <v>228</v>
      </c>
      <c r="C1770" s="114" t="s">
        <v>120</v>
      </c>
      <c r="D1770" s="113" t="s">
        <v>621</v>
      </c>
    </row>
    <row r="1771" spans="1:4" x14ac:dyDescent="0.2">
      <c r="A1771" s="296"/>
      <c r="B1771" s="112"/>
      <c r="C1771" s="114">
        <v>-1</v>
      </c>
      <c r="D1771" s="113" t="s">
        <v>394</v>
      </c>
    </row>
    <row r="1772" spans="1:4" x14ac:dyDescent="0.2">
      <c r="A1772" s="296"/>
      <c r="B1772" s="112"/>
      <c r="C1772" s="114">
        <v>-3</v>
      </c>
      <c r="D1772" s="113" t="s">
        <v>397</v>
      </c>
    </row>
    <row r="1773" spans="1:4" x14ac:dyDescent="0.2">
      <c r="A1773" s="296"/>
      <c r="B1773" s="75"/>
      <c r="C1773" s="94"/>
      <c r="D1773" s="87"/>
    </row>
    <row r="1774" spans="1:4" x14ac:dyDescent="0.2">
      <c r="A1774" s="296" t="str">
        <f>HYPERLINK("[Codebook_HIS_2013_ext_v1601.xlsx]face_Y","FACE")</f>
        <v>FACE</v>
      </c>
      <c r="B1774" s="75" t="s">
        <v>625</v>
      </c>
      <c r="C1774" s="115">
        <v>1</v>
      </c>
      <c r="D1774" s="87" t="s">
        <v>293</v>
      </c>
    </row>
    <row r="1775" spans="1:4" x14ac:dyDescent="0.2">
      <c r="A1775" s="296"/>
      <c r="B1775" s="75"/>
      <c r="C1775" s="115">
        <v>2</v>
      </c>
      <c r="D1775" s="87" t="s">
        <v>396</v>
      </c>
    </row>
    <row r="1776" spans="1:4" x14ac:dyDescent="0.2">
      <c r="A1776" s="296"/>
      <c r="B1776" s="112"/>
      <c r="C1776" s="115"/>
      <c r="D1776" s="87"/>
    </row>
    <row r="1777" spans="1:4" x14ac:dyDescent="0.2">
      <c r="A1777" s="296" t="s">
        <v>3041</v>
      </c>
      <c r="B1777" s="112" t="s">
        <v>3086</v>
      </c>
      <c r="C1777" s="114" t="s">
        <v>120</v>
      </c>
      <c r="D1777" s="113" t="s">
        <v>621</v>
      </c>
    </row>
    <row r="1778" spans="1:4" x14ac:dyDescent="0.2">
      <c r="A1778" s="301"/>
      <c r="B1778" s="88"/>
      <c r="C1778" s="114">
        <v>-1</v>
      </c>
      <c r="D1778" s="113" t="s">
        <v>394</v>
      </c>
    </row>
    <row r="1779" spans="1:4" x14ac:dyDescent="0.2">
      <c r="A1779" s="301"/>
      <c r="B1779" s="88"/>
      <c r="C1779" s="114">
        <v>-3</v>
      </c>
      <c r="D1779" s="113" t="s">
        <v>397</v>
      </c>
    </row>
    <row r="1780" spans="1:4" x14ac:dyDescent="0.2">
      <c r="A1780" s="301"/>
      <c r="B1780" s="88"/>
      <c r="C1780" s="88"/>
      <c r="D1780" s="87"/>
    </row>
    <row r="1781" spans="1:4" x14ac:dyDescent="0.2">
      <c r="A1781" s="296" t="s">
        <v>3042</v>
      </c>
      <c r="B1781" s="112" t="s">
        <v>3066</v>
      </c>
      <c r="C1781" s="88">
        <v>1</v>
      </c>
      <c r="D1781" s="87" t="s">
        <v>3072</v>
      </c>
    </row>
    <row r="1782" spans="1:4" x14ac:dyDescent="0.2">
      <c r="A1782" s="301"/>
      <c r="B1782" s="88"/>
      <c r="C1782" s="114">
        <v>2</v>
      </c>
      <c r="D1782" s="87" t="s">
        <v>3073</v>
      </c>
    </row>
    <row r="1783" spans="1:4" x14ac:dyDescent="0.2">
      <c r="A1783" s="301"/>
      <c r="B1783" s="88"/>
      <c r="C1783" s="114">
        <v>3</v>
      </c>
      <c r="D1783" s="87" t="s">
        <v>3074</v>
      </c>
    </row>
    <row r="1784" spans="1:4" x14ac:dyDescent="0.2">
      <c r="A1784" s="301"/>
      <c r="B1784" s="88"/>
      <c r="C1784" s="114">
        <v>-1</v>
      </c>
      <c r="D1784" s="113" t="s">
        <v>394</v>
      </c>
    </row>
    <row r="1785" spans="1:4" x14ac:dyDescent="0.2">
      <c r="A1785" s="301"/>
      <c r="B1785" s="88"/>
      <c r="C1785" s="114">
        <v>-3</v>
      </c>
      <c r="D1785" s="113" t="s">
        <v>397</v>
      </c>
    </row>
    <row r="1786" spans="1:4" x14ac:dyDescent="0.2">
      <c r="A1786" s="301"/>
      <c r="B1786" s="88"/>
      <c r="C1786" s="88"/>
      <c r="D1786" s="87"/>
    </row>
    <row r="1787" spans="1:4" x14ac:dyDescent="0.2">
      <c r="A1787" s="296" t="s">
        <v>3043</v>
      </c>
      <c r="B1787" s="112" t="s">
        <v>3066</v>
      </c>
      <c r="C1787" s="114">
        <v>1</v>
      </c>
      <c r="D1787" s="87" t="s">
        <v>3075</v>
      </c>
    </row>
    <row r="1788" spans="1:4" x14ac:dyDescent="0.2">
      <c r="A1788" s="301"/>
      <c r="B1788" s="88"/>
      <c r="C1788" s="114">
        <v>2</v>
      </c>
      <c r="D1788" s="87" t="s">
        <v>3074</v>
      </c>
    </row>
    <row r="1789" spans="1:4" x14ac:dyDescent="0.2">
      <c r="A1789" s="301"/>
      <c r="B1789" s="88"/>
      <c r="C1789" s="114">
        <v>-1</v>
      </c>
      <c r="D1789" s="113" t="s">
        <v>394</v>
      </c>
    </row>
    <row r="1790" spans="1:4" x14ac:dyDescent="0.2">
      <c r="A1790" s="301"/>
      <c r="B1790" s="88"/>
      <c r="C1790" s="114">
        <v>-3</v>
      </c>
      <c r="D1790" s="113" t="s">
        <v>397</v>
      </c>
    </row>
    <row r="1791" spans="1:4" x14ac:dyDescent="0.2">
      <c r="A1791" s="301"/>
      <c r="B1791" s="88"/>
      <c r="C1791" s="88"/>
      <c r="D1791" s="87"/>
    </row>
    <row r="1792" spans="1:4" x14ac:dyDescent="0.2">
      <c r="A1792" s="296" t="s">
        <v>3044</v>
      </c>
      <c r="B1792" s="112" t="s">
        <v>3056</v>
      </c>
      <c r="C1792" s="114">
        <v>1</v>
      </c>
      <c r="D1792" s="113" t="s">
        <v>395</v>
      </c>
    </row>
    <row r="1793" spans="1:4" x14ac:dyDescent="0.2">
      <c r="A1793" s="301"/>
      <c r="B1793" s="88"/>
      <c r="C1793" s="114">
        <v>2</v>
      </c>
      <c r="D1793" s="113" t="s">
        <v>396</v>
      </c>
    </row>
    <row r="1794" spans="1:4" x14ac:dyDescent="0.2">
      <c r="A1794" s="301"/>
      <c r="B1794" s="88"/>
      <c r="C1794" s="114">
        <v>-1</v>
      </c>
      <c r="D1794" s="113" t="s">
        <v>394</v>
      </c>
    </row>
    <row r="1795" spans="1:4" x14ac:dyDescent="0.2">
      <c r="A1795" s="301"/>
      <c r="B1795" s="88"/>
      <c r="C1795" s="114">
        <v>-3</v>
      </c>
      <c r="D1795" s="113" t="s">
        <v>397</v>
      </c>
    </row>
    <row r="1796" spans="1:4" x14ac:dyDescent="0.2">
      <c r="A1796" s="301"/>
      <c r="B1796" s="88"/>
      <c r="C1796" s="115"/>
      <c r="D1796" s="87"/>
    </row>
    <row r="1797" spans="1:4" x14ac:dyDescent="0.2">
      <c r="A1797" s="296" t="s">
        <v>3045</v>
      </c>
      <c r="B1797" s="112" t="s">
        <v>3057</v>
      </c>
      <c r="C1797" s="114">
        <v>1</v>
      </c>
      <c r="D1797" s="113" t="s">
        <v>395</v>
      </c>
    </row>
    <row r="1798" spans="1:4" x14ac:dyDescent="0.2">
      <c r="A1798" s="301"/>
      <c r="B1798" s="88"/>
      <c r="C1798" s="114">
        <v>2</v>
      </c>
      <c r="D1798" s="113" t="s">
        <v>396</v>
      </c>
    </row>
    <row r="1799" spans="1:4" x14ac:dyDescent="0.2">
      <c r="A1799" s="301"/>
      <c r="B1799" s="88"/>
      <c r="C1799" s="114">
        <v>-1</v>
      </c>
      <c r="D1799" s="113" t="s">
        <v>394</v>
      </c>
    </row>
    <row r="1800" spans="1:4" x14ac:dyDescent="0.2">
      <c r="A1800" s="301"/>
      <c r="B1800" s="88"/>
      <c r="C1800" s="114">
        <v>-3</v>
      </c>
      <c r="D1800" s="113" t="s">
        <v>397</v>
      </c>
    </row>
    <row r="1801" spans="1:4" x14ac:dyDescent="0.2">
      <c r="A1801" s="301"/>
      <c r="B1801" s="88"/>
      <c r="C1801" s="115"/>
      <c r="D1801" s="87"/>
    </row>
    <row r="1802" spans="1:4" x14ac:dyDescent="0.2">
      <c r="A1802" s="296" t="s">
        <v>3046</v>
      </c>
      <c r="B1802" s="112" t="s">
        <v>3058</v>
      </c>
      <c r="C1802" s="114">
        <v>1</v>
      </c>
      <c r="D1802" s="113" t="s">
        <v>395</v>
      </c>
    </row>
    <row r="1803" spans="1:4" x14ac:dyDescent="0.2">
      <c r="A1803" s="301"/>
      <c r="B1803" s="88"/>
      <c r="C1803" s="114">
        <v>2</v>
      </c>
      <c r="D1803" s="113" t="s">
        <v>396</v>
      </c>
    </row>
    <row r="1804" spans="1:4" x14ac:dyDescent="0.2">
      <c r="A1804" s="301"/>
      <c r="B1804" s="88"/>
      <c r="C1804" s="114">
        <v>-1</v>
      </c>
      <c r="D1804" s="113" t="s">
        <v>394</v>
      </c>
    </row>
    <row r="1805" spans="1:4" x14ac:dyDescent="0.2">
      <c r="A1805" s="301"/>
      <c r="B1805" s="88"/>
      <c r="C1805" s="114">
        <v>-3</v>
      </c>
      <c r="D1805" s="113" t="s">
        <v>397</v>
      </c>
    </row>
    <row r="1806" spans="1:4" x14ac:dyDescent="0.2">
      <c r="A1806" s="301"/>
      <c r="B1806" s="88"/>
      <c r="C1806" s="115"/>
      <c r="D1806" s="87"/>
    </row>
    <row r="1807" spans="1:4" x14ac:dyDescent="0.2">
      <c r="A1807" s="296" t="s">
        <v>3047</v>
      </c>
      <c r="B1807" s="112" t="s">
        <v>3059</v>
      </c>
      <c r="C1807" s="114">
        <v>1</v>
      </c>
      <c r="D1807" s="113" t="s">
        <v>395</v>
      </c>
    </row>
    <row r="1808" spans="1:4" x14ac:dyDescent="0.2">
      <c r="A1808" s="301"/>
      <c r="B1808" s="88"/>
      <c r="C1808" s="114">
        <v>2</v>
      </c>
      <c r="D1808" s="113" t="s">
        <v>396</v>
      </c>
    </row>
    <row r="1809" spans="1:4" x14ac:dyDescent="0.2">
      <c r="A1809" s="301"/>
      <c r="B1809" s="88"/>
      <c r="C1809" s="114">
        <v>-1</v>
      </c>
      <c r="D1809" s="113" t="s">
        <v>394</v>
      </c>
    </row>
    <row r="1810" spans="1:4" x14ac:dyDescent="0.2">
      <c r="A1810" s="301"/>
      <c r="B1810" s="88"/>
      <c r="C1810" s="114">
        <v>-3</v>
      </c>
      <c r="D1810" s="113" t="s">
        <v>397</v>
      </c>
    </row>
    <row r="1811" spans="1:4" x14ac:dyDescent="0.2">
      <c r="A1811" s="301"/>
      <c r="B1811" s="88"/>
      <c r="C1811" s="115"/>
      <c r="D1811" s="87"/>
    </row>
    <row r="1812" spans="1:4" x14ac:dyDescent="0.2">
      <c r="A1812" s="296" t="s">
        <v>3048</v>
      </c>
      <c r="B1812" s="112" t="s">
        <v>3060</v>
      </c>
      <c r="C1812" s="114">
        <v>1</v>
      </c>
      <c r="D1812" s="113" t="s">
        <v>395</v>
      </c>
    </row>
    <row r="1813" spans="1:4" x14ac:dyDescent="0.2">
      <c r="A1813" s="301"/>
      <c r="B1813" s="88"/>
      <c r="C1813" s="114">
        <v>2</v>
      </c>
      <c r="D1813" s="113" t="s">
        <v>396</v>
      </c>
    </row>
    <row r="1814" spans="1:4" x14ac:dyDescent="0.2">
      <c r="A1814" s="301"/>
      <c r="B1814" s="88"/>
      <c r="C1814" s="114">
        <v>-1</v>
      </c>
      <c r="D1814" s="113" t="s">
        <v>394</v>
      </c>
    </row>
    <row r="1815" spans="1:4" x14ac:dyDescent="0.2">
      <c r="A1815" s="301"/>
      <c r="B1815" s="88"/>
      <c r="C1815" s="114">
        <v>-3</v>
      </c>
      <c r="D1815" s="113" t="s">
        <v>397</v>
      </c>
    </row>
    <row r="1816" spans="1:4" x14ac:dyDescent="0.2">
      <c r="A1816" s="301"/>
      <c r="B1816" s="88"/>
      <c r="C1816" s="115"/>
      <c r="D1816" s="87"/>
    </row>
    <row r="1817" spans="1:4" x14ac:dyDescent="0.2">
      <c r="A1817" s="296" t="s">
        <v>3049</v>
      </c>
      <c r="B1817" s="112" t="s">
        <v>3056</v>
      </c>
      <c r="C1817" s="114">
        <v>1</v>
      </c>
      <c r="D1817" s="113" t="s">
        <v>395</v>
      </c>
    </row>
    <row r="1818" spans="1:4" x14ac:dyDescent="0.2">
      <c r="A1818" s="301"/>
      <c r="B1818" s="88"/>
      <c r="C1818" s="114">
        <v>2</v>
      </c>
      <c r="D1818" s="113" t="s">
        <v>396</v>
      </c>
    </row>
    <row r="1819" spans="1:4" x14ac:dyDescent="0.2">
      <c r="A1819" s="301"/>
      <c r="B1819" s="88"/>
      <c r="C1819" s="114">
        <v>-1</v>
      </c>
      <c r="D1819" s="113" t="s">
        <v>394</v>
      </c>
    </row>
    <row r="1820" spans="1:4" x14ac:dyDescent="0.2">
      <c r="A1820" s="301"/>
      <c r="B1820" s="88"/>
      <c r="C1820" s="114">
        <v>-3</v>
      </c>
      <c r="D1820" s="113" t="s">
        <v>397</v>
      </c>
    </row>
    <row r="1821" spans="1:4" x14ac:dyDescent="0.2">
      <c r="A1821" s="301"/>
      <c r="B1821" s="88"/>
      <c r="C1821" s="115"/>
      <c r="D1821" s="87"/>
    </row>
    <row r="1822" spans="1:4" x14ac:dyDescent="0.2">
      <c r="A1822" s="296" t="s">
        <v>3050</v>
      </c>
      <c r="B1822" s="112" t="s">
        <v>3061</v>
      </c>
      <c r="C1822" s="115">
        <v>1</v>
      </c>
      <c r="D1822" s="87" t="s">
        <v>3076</v>
      </c>
    </row>
    <row r="1823" spans="1:4" x14ac:dyDescent="0.2">
      <c r="A1823" s="301"/>
      <c r="B1823" s="88"/>
      <c r="C1823" s="115">
        <v>2</v>
      </c>
      <c r="D1823" s="87" t="s">
        <v>3077</v>
      </c>
    </row>
    <row r="1824" spans="1:4" x14ac:dyDescent="0.2">
      <c r="A1824" s="301"/>
      <c r="B1824" s="88"/>
      <c r="C1824" s="115">
        <v>3</v>
      </c>
      <c r="D1824" s="87" t="s">
        <v>3078</v>
      </c>
    </row>
    <row r="1825" spans="1:4" x14ac:dyDescent="0.2">
      <c r="A1825" s="301"/>
      <c r="B1825" s="88"/>
      <c r="C1825" s="115">
        <v>-1</v>
      </c>
      <c r="D1825" s="87" t="s">
        <v>394</v>
      </c>
    </row>
    <row r="1826" spans="1:4" x14ac:dyDescent="0.2">
      <c r="A1826" s="301"/>
      <c r="B1826" s="88"/>
      <c r="C1826" s="115">
        <v>-3</v>
      </c>
      <c r="D1826" s="113" t="s">
        <v>397</v>
      </c>
    </row>
    <row r="1827" spans="1:4" x14ac:dyDescent="0.2">
      <c r="A1827" s="301"/>
      <c r="B1827" s="88"/>
      <c r="C1827" s="115"/>
      <c r="D1827" s="87"/>
    </row>
    <row r="1828" spans="1:4" x14ac:dyDescent="0.2">
      <c r="A1828" s="296" t="s">
        <v>3051</v>
      </c>
      <c r="B1828" s="112" t="s">
        <v>3062</v>
      </c>
      <c r="C1828" s="115">
        <v>1</v>
      </c>
      <c r="D1828" s="177" t="s">
        <v>3081</v>
      </c>
    </row>
    <row r="1829" spans="1:4" x14ac:dyDescent="0.2">
      <c r="A1829" s="301"/>
      <c r="B1829" s="88"/>
      <c r="C1829" s="115">
        <v>2</v>
      </c>
      <c r="D1829" s="87" t="s">
        <v>3079</v>
      </c>
    </row>
    <row r="1830" spans="1:4" x14ac:dyDescent="0.2">
      <c r="A1830" s="301"/>
      <c r="B1830" s="88"/>
      <c r="C1830" s="115">
        <v>3</v>
      </c>
      <c r="D1830" s="87" t="s">
        <v>3080</v>
      </c>
    </row>
    <row r="1831" spans="1:4" x14ac:dyDescent="0.2">
      <c r="A1831" s="301"/>
      <c r="B1831" s="88"/>
      <c r="C1831" s="115">
        <v>-1</v>
      </c>
      <c r="D1831" s="87" t="s">
        <v>394</v>
      </c>
    </row>
    <row r="1832" spans="1:4" x14ac:dyDescent="0.2">
      <c r="A1832" s="296"/>
      <c r="B1832" s="75"/>
      <c r="C1832" s="115">
        <v>-3</v>
      </c>
      <c r="D1832" s="113" t="s">
        <v>397</v>
      </c>
    </row>
    <row r="1833" spans="1:4" x14ac:dyDescent="0.2">
      <c r="A1833" s="296"/>
      <c r="B1833" s="112"/>
      <c r="C1833" s="115"/>
      <c r="D1833" s="87"/>
    </row>
    <row r="1834" spans="1:4" x14ac:dyDescent="0.2">
      <c r="A1834" s="296" t="s">
        <v>3052</v>
      </c>
      <c r="B1834" s="112" t="s">
        <v>3063</v>
      </c>
      <c r="C1834" s="114">
        <v>1</v>
      </c>
      <c r="D1834" s="113" t="s">
        <v>395</v>
      </c>
    </row>
    <row r="1835" spans="1:4" x14ac:dyDescent="0.2">
      <c r="A1835" s="301"/>
      <c r="B1835" s="88"/>
      <c r="C1835" s="114">
        <v>2</v>
      </c>
      <c r="D1835" s="113" t="s">
        <v>396</v>
      </c>
    </row>
    <row r="1836" spans="1:4" x14ac:dyDescent="0.2">
      <c r="A1836" s="301"/>
      <c r="B1836" s="88"/>
      <c r="C1836" s="114">
        <v>-1</v>
      </c>
      <c r="D1836" s="113" t="s">
        <v>394</v>
      </c>
    </row>
    <row r="1837" spans="1:4" x14ac:dyDescent="0.2">
      <c r="A1837" s="301"/>
      <c r="B1837" s="88"/>
      <c r="C1837" s="114">
        <v>-3</v>
      </c>
      <c r="D1837" s="113" t="s">
        <v>397</v>
      </c>
    </row>
    <row r="1838" spans="1:4" x14ac:dyDescent="0.2">
      <c r="A1838" s="296"/>
      <c r="B1838" s="75"/>
      <c r="C1838" s="115"/>
      <c r="D1838" s="87"/>
    </row>
    <row r="1839" spans="1:4" x14ac:dyDescent="0.2">
      <c r="A1839" s="296" t="s">
        <v>3053</v>
      </c>
      <c r="B1839" s="112" t="s">
        <v>3087</v>
      </c>
      <c r="C1839" s="114">
        <v>1</v>
      </c>
      <c r="D1839" s="113" t="s">
        <v>395</v>
      </c>
    </row>
    <row r="1840" spans="1:4" x14ac:dyDescent="0.2">
      <c r="A1840" s="301"/>
      <c r="B1840" s="88"/>
      <c r="C1840" s="114">
        <v>2</v>
      </c>
      <c r="D1840" s="113" t="s">
        <v>396</v>
      </c>
    </row>
    <row r="1841" spans="1:4" x14ac:dyDescent="0.2">
      <c r="A1841" s="301"/>
      <c r="B1841" s="88"/>
      <c r="C1841" s="114">
        <v>-1</v>
      </c>
      <c r="D1841" s="113" t="s">
        <v>394</v>
      </c>
    </row>
    <row r="1842" spans="1:4" x14ac:dyDescent="0.2">
      <c r="A1842" s="296"/>
      <c r="B1842" s="75"/>
      <c r="C1842" s="114">
        <v>-3</v>
      </c>
      <c r="D1842" s="113" t="s">
        <v>397</v>
      </c>
    </row>
    <row r="1843" spans="1:4" x14ac:dyDescent="0.2">
      <c r="A1843" s="296"/>
      <c r="B1843" s="75"/>
      <c r="C1843" s="115"/>
      <c r="D1843" s="87"/>
    </row>
    <row r="1844" spans="1:4" x14ac:dyDescent="0.2">
      <c r="A1844" s="296" t="s">
        <v>3054</v>
      </c>
      <c r="B1844" s="112" t="s">
        <v>3064</v>
      </c>
      <c r="C1844" s="114">
        <v>1</v>
      </c>
      <c r="D1844" s="113" t="s">
        <v>395</v>
      </c>
    </row>
    <row r="1845" spans="1:4" x14ac:dyDescent="0.2">
      <c r="A1845" s="301"/>
      <c r="B1845" s="88"/>
      <c r="C1845" s="114">
        <v>2</v>
      </c>
      <c r="D1845" s="113" t="s">
        <v>396</v>
      </c>
    </row>
    <row r="1846" spans="1:4" x14ac:dyDescent="0.2">
      <c r="A1846" s="296"/>
      <c r="B1846" s="75"/>
      <c r="C1846" s="114">
        <v>-1</v>
      </c>
      <c r="D1846" s="113" t="s">
        <v>394</v>
      </c>
    </row>
    <row r="1847" spans="1:4" x14ac:dyDescent="0.2">
      <c r="A1847" s="296"/>
      <c r="B1847" s="75"/>
      <c r="C1847" s="114">
        <v>-3</v>
      </c>
      <c r="D1847" s="113" t="s">
        <v>397</v>
      </c>
    </row>
    <row r="1848" spans="1:4" x14ac:dyDescent="0.2">
      <c r="A1848" s="296"/>
      <c r="B1848" s="75"/>
      <c r="C1848" s="115"/>
      <c r="D1848" s="87"/>
    </row>
    <row r="1849" spans="1:4" x14ac:dyDescent="0.2">
      <c r="A1849" s="296" t="s">
        <v>3055</v>
      </c>
      <c r="B1849" s="112" t="s">
        <v>3065</v>
      </c>
      <c r="C1849" s="115">
        <v>1</v>
      </c>
      <c r="D1849" s="87" t="s">
        <v>3082</v>
      </c>
    </row>
    <row r="1850" spans="1:4" x14ac:dyDescent="0.2">
      <c r="A1850" s="296"/>
      <c r="B1850" s="75"/>
      <c r="C1850" s="115">
        <v>2</v>
      </c>
      <c r="D1850" s="87" t="s">
        <v>3083</v>
      </c>
    </row>
    <row r="1851" spans="1:4" x14ac:dyDescent="0.2">
      <c r="A1851" s="296"/>
      <c r="B1851" s="75"/>
      <c r="C1851" s="115">
        <v>3</v>
      </c>
      <c r="D1851" s="87" t="s">
        <v>3084</v>
      </c>
    </row>
    <row r="1852" spans="1:4" x14ac:dyDescent="0.2">
      <c r="A1852" s="296"/>
      <c r="B1852" s="75"/>
      <c r="C1852" s="115">
        <v>4</v>
      </c>
      <c r="D1852" s="87" t="s">
        <v>3085</v>
      </c>
    </row>
    <row r="1853" spans="1:4" x14ac:dyDescent="0.2">
      <c r="A1853" s="296"/>
      <c r="B1853" s="75"/>
      <c r="C1853" s="114">
        <v>-1</v>
      </c>
      <c r="D1853" s="113" t="s">
        <v>394</v>
      </c>
    </row>
    <row r="1854" spans="1:4" x14ac:dyDescent="0.2">
      <c r="A1854" s="296"/>
      <c r="B1854" s="75"/>
      <c r="C1854" s="114">
        <v>-3</v>
      </c>
      <c r="D1854" s="113" t="s">
        <v>397</v>
      </c>
    </row>
    <row r="1855" spans="1:4" x14ac:dyDescent="0.2">
      <c r="A1855" s="296"/>
      <c r="B1855" s="75"/>
      <c r="C1855" s="114"/>
      <c r="D1855" s="113"/>
    </row>
    <row r="1856" spans="1:4" x14ac:dyDescent="0.2">
      <c r="A1856" s="296" t="s">
        <v>3780</v>
      </c>
      <c r="B1856" s="75" t="s">
        <v>3481</v>
      </c>
      <c r="C1856" s="75">
        <v>1</v>
      </c>
      <c r="D1856" s="87" t="s">
        <v>293</v>
      </c>
    </row>
    <row r="1857" spans="1:4" x14ac:dyDescent="0.2">
      <c r="A1857" s="296"/>
      <c r="B1857" s="75"/>
      <c r="C1857" s="75">
        <v>2</v>
      </c>
      <c r="D1857" s="87" t="s">
        <v>396</v>
      </c>
    </row>
    <row r="1858" spans="1:4" x14ac:dyDescent="0.2">
      <c r="A1858" s="296"/>
      <c r="B1858" s="75"/>
      <c r="C1858" s="75">
        <v>-1</v>
      </c>
      <c r="D1858" s="113" t="s">
        <v>394</v>
      </c>
    </row>
    <row r="1859" spans="1:4" x14ac:dyDescent="0.2">
      <c r="A1859" s="296"/>
      <c r="B1859" s="75"/>
      <c r="C1859" s="75">
        <v>-3</v>
      </c>
      <c r="D1859" s="113" t="s">
        <v>397</v>
      </c>
    </row>
    <row r="1860" spans="1:4" x14ac:dyDescent="0.2">
      <c r="A1860" s="296"/>
      <c r="B1860" s="75"/>
      <c r="C1860" s="75"/>
      <c r="D1860" s="75"/>
    </row>
    <row r="1861" spans="1:4" x14ac:dyDescent="0.2">
      <c r="A1861" s="296" t="s">
        <v>3781</v>
      </c>
      <c r="B1861" s="75" t="s">
        <v>3482</v>
      </c>
      <c r="C1861" s="75">
        <v>1</v>
      </c>
      <c r="D1861" s="75" t="s">
        <v>3691</v>
      </c>
    </row>
    <row r="1862" spans="1:4" x14ac:dyDescent="0.2">
      <c r="A1862" s="296"/>
      <c r="B1862" s="75"/>
      <c r="C1862" s="75">
        <v>2</v>
      </c>
      <c r="D1862" s="75" t="s">
        <v>3692</v>
      </c>
    </row>
    <row r="1863" spans="1:4" x14ac:dyDescent="0.2">
      <c r="A1863" s="296"/>
      <c r="B1863" s="75"/>
      <c r="C1863" s="75">
        <v>3</v>
      </c>
      <c r="D1863" s="75" t="s">
        <v>3693</v>
      </c>
    </row>
    <row r="1864" spans="1:4" x14ac:dyDescent="0.2">
      <c r="A1864" s="296"/>
      <c r="B1864" s="75"/>
      <c r="C1864" s="75">
        <v>-1</v>
      </c>
      <c r="D1864" s="75" t="s">
        <v>3681</v>
      </c>
    </row>
    <row r="1865" spans="1:4" x14ac:dyDescent="0.2">
      <c r="A1865" s="296"/>
      <c r="B1865" s="75"/>
      <c r="C1865" s="75">
        <v>-3</v>
      </c>
      <c r="D1865" s="75" t="s">
        <v>3682</v>
      </c>
    </row>
    <row r="1866" spans="1:4" x14ac:dyDescent="0.2">
      <c r="A1866" s="296"/>
      <c r="B1866" s="75"/>
      <c r="C1866" s="75"/>
      <c r="D1866" s="75"/>
    </row>
    <row r="1867" spans="1:4" ht="12" customHeight="1" x14ac:dyDescent="0.2">
      <c r="A1867" s="296" t="s">
        <v>3782</v>
      </c>
      <c r="B1867" s="75" t="s">
        <v>3483</v>
      </c>
      <c r="C1867" s="75">
        <v>1</v>
      </c>
      <c r="D1867" s="75" t="s">
        <v>3694</v>
      </c>
    </row>
    <row r="1868" spans="1:4" ht="12" customHeight="1" x14ac:dyDescent="0.2">
      <c r="A1868" s="296"/>
      <c r="B1868" s="75"/>
      <c r="C1868" s="75">
        <v>2</v>
      </c>
      <c r="D1868" s="75" t="s">
        <v>3695</v>
      </c>
    </row>
    <row r="1869" spans="1:4" ht="12" customHeight="1" x14ac:dyDescent="0.2">
      <c r="A1869" s="296"/>
      <c r="B1869" s="75"/>
      <c r="C1869" s="75">
        <v>3</v>
      </c>
      <c r="D1869" s="75" t="s">
        <v>3696</v>
      </c>
    </row>
    <row r="1870" spans="1:4" ht="12" customHeight="1" x14ac:dyDescent="0.2">
      <c r="A1870" s="296"/>
      <c r="B1870" s="75"/>
      <c r="C1870" s="75">
        <v>-1</v>
      </c>
      <c r="D1870" s="75" t="s">
        <v>3681</v>
      </c>
    </row>
    <row r="1871" spans="1:4" ht="12" customHeight="1" x14ac:dyDescent="0.2">
      <c r="A1871" s="296"/>
      <c r="B1871" s="75"/>
      <c r="C1871" s="75">
        <v>-3</v>
      </c>
      <c r="D1871" s="75" t="s">
        <v>3682</v>
      </c>
    </row>
    <row r="1872" spans="1:4" ht="12" customHeight="1" x14ac:dyDescent="0.2">
      <c r="A1872" s="296"/>
      <c r="B1872" s="75"/>
      <c r="C1872" s="75"/>
      <c r="D1872" s="75"/>
    </row>
    <row r="1873" spans="1:4" ht="12" customHeight="1" x14ac:dyDescent="0.2">
      <c r="A1873" s="296" t="s">
        <v>3783</v>
      </c>
      <c r="B1873" s="75" t="s">
        <v>3484</v>
      </c>
      <c r="C1873" s="75">
        <v>1</v>
      </c>
      <c r="D1873" s="87" t="s">
        <v>293</v>
      </c>
    </row>
    <row r="1874" spans="1:4" ht="12" customHeight="1" x14ac:dyDescent="0.2">
      <c r="A1874" s="296"/>
      <c r="B1874" s="75"/>
      <c r="C1874" s="75">
        <v>2</v>
      </c>
      <c r="D1874" s="87" t="s">
        <v>396</v>
      </c>
    </row>
    <row r="1875" spans="1:4" ht="12" customHeight="1" x14ac:dyDescent="0.2">
      <c r="A1875" s="296"/>
      <c r="B1875" s="75"/>
      <c r="C1875" s="75">
        <v>-1</v>
      </c>
      <c r="D1875" s="113" t="s">
        <v>394</v>
      </c>
    </row>
    <row r="1876" spans="1:4" ht="12" customHeight="1" x14ac:dyDescent="0.2">
      <c r="A1876" s="296"/>
      <c r="B1876" s="75"/>
      <c r="C1876" s="75">
        <v>-3</v>
      </c>
      <c r="D1876" s="113" t="s">
        <v>397</v>
      </c>
    </row>
    <row r="1877" spans="1:4" ht="12" customHeight="1" x14ac:dyDescent="0.2">
      <c r="A1877" s="296"/>
      <c r="B1877" s="75"/>
      <c r="C1877" s="75"/>
      <c r="D1877" s="75"/>
    </row>
    <row r="1878" spans="1:4" ht="12" customHeight="1" x14ac:dyDescent="0.2">
      <c r="A1878" s="296" t="s">
        <v>3784</v>
      </c>
      <c r="B1878" s="75" t="s">
        <v>3485</v>
      </c>
      <c r="C1878" s="75">
        <v>1</v>
      </c>
      <c r="D1878" s="87" t="s">
        <v>293</v>
      </c>
    </row>
    <row r="1879" spans="1:4" ht="12" customHeight="1" x14ac:dyDescent="0.2">
      <c r="A1879" s="296"/>
      <c r="B1879" s="75"/>
      <c r="C1879" s="75">
        <v>2</v>
      </c>
      <c r="D1879" s="87" t="s">
        <v>396</v>
      </c>
    </row>
    <row r="1880" spans="1:4" ht="12" customHeight="1" x14ac:dyDescent="0.2">
      <c r="A1880" s="296"/>
      <c r="B1880" s="75"/>
      <c r="C1880" s="75">
        <v>-1</v>
      </c>
      <c r="D1880" s="113" t="s">
        <v>394</v>
      </c>
    </row>
    <row r="1881" spans="1:4" ht="12" customHeight="1" x14ac:dyDescent="0.2">
      <c r="A1881" s="296"/>
      <c r="B1881" s="75"/>
      <c r="C1881" s="75">
        <v>-3</v>
      </c>
      <c r="D1881" s="113" t="s">
        <v>397</v>
      </c>
    </row>
    <row r="1882" spans="1:4" ht="12" customHeight="1" x14ac:dyDescent="0.2">
      <c r="A1882" s="296"/>
      <c r="B1882" s="75"/>
      <c r="C1882" s="75"/>
      <c r="D1882" s="75"/>
    </row>
    <row r="1883" spans="1:4" x14ac:dyDescent="0.2">
      <c r="A1883" s="296" t="s">
        <v>3785</v>
      </c>
      <c r="B1883" s="75" t="s">
        <v>3486</v>
      </c>
      <c r="C1883" s="75">
        <v>1</v>
      </c>
      <c r="D1883" s="87" t="s">
        <v>293</v>
      </c>
    </row>
    <row r="1884" spans="1:4" x14ac:dyDescent="0.2">
      <c r="A1884" s="296"/>
      <c r="B1884" s="75"/>
      <c r="C1884" s="75">
        <v>2</v>
      </c>
      <c r="D1884" s="87" t="s">
        <v>396</v>
      </c>
    </row>
    <row r="1885" spans="1:4" x14ac:dyDescent="0.2">
      <c r="A1885" s="296"/>
      <c r="B1885" s="75"/>
      <c r="C1885" s="75">
        <v>-1</v>
      </c>
      <c r="D1885" s="113" t="s">
        <v>394</v>
      </c>
    </row>
    <row r="1886" spans="1:4" x14ac:dyDescent="0.2">
      <c r="A1886" s="296"/>
      <c r="B1886" s="75"/>
      <c r="C1886" s="75">
        <v>-3</v>
      </c>
      <c r="D1886" s="113" t="s">
        <v>397</v>
      </c>
    </row>
    <row r="1887" spans="1:4" x14ac:dyDescent="0.2">
      <c r="A1887" s="296"/>
      <c r="B1887" s="75"/>
      <c r="C1887" s="75"/>
      <c r="D1887" s="75"/>
    </row>
    <row r="1888" spans="1:4" x14ac:dyDescent="0.2">
      <c r="A1888" s="296" t="s">
        <v>3786</v>
      </c>
      <c r="B1888" s="75" t="s">
        <v>3487</v>
      </c>
      <c r="C1888" s="75">
        <v>1</v>
      </c>
      <c r="D1888" s="75" t="s">
        <v>3697</v>
      </c>
    </row>
    <row r="1889" spans="1:4" x14ac:dyDescent="0.2">
      <c r="A1889" s="296"/>
      <c r="B1889" s="75"/>
      <c r="C1889" s="75">
        <v>2</v>
      </c>
      <c r="D1889" s="75" t="s">
        <v>3698</v>
      </c>
    </row>
    <row r="1890" spans="1:4" x14ac:dyDescent="0.2">
      <c r="A1890" s="296"/>
      <c r="B1890" s="75"/>
      <c r="C1890" s="75">
        <v>3</v>
      </c>
      <c r="D1890" s="75" t="s">
        <v>3699</v>
      </c>
    </row>
    <row r="1891" spans="1:4" x14ac:dyDescent="0.2">
      <c r="A1891" s="296"/>
      <c r="B1891" s="75"/>
      <c r="C1891" s="75">
        <v>4</v>
      </c>
      <c r="D1891" s="75" t="s">
        <v>3700</v>
      </c>
    </row>
    <row r="1892" spans="1:4" x14ac:dyDescent="0.2">
      <c r="A1892" s="296"/>
      <c r="B1892" s="75"/>
      <c r="C1892" s="75">
        <v>-1</v>
      </c>
      <c r="D1892" s="75" t="s">
        <v>3681</v>
      </c>
    </row>
    <row r="1893" spans="1:4" x14ac:dyDescent="0.2">
      <c r="A1893" s="296"/>
      <c r="B1893" s="75"/>
      <c r="C1893" s="75">
        <v>-3</v>
      </c>
      <c r="D1893" s="75" t="s">
        <v>3682</v>
      </c>
    </row>
    <row r="1894" spans="1:4" x14ac:dyDescent="0.2">
      <c r="A1894" s="296"/>
      <c r="B1894" s="75"/>
      <c r="C1894" s="115"/>
      <c r="D1894" s="87"/>
    </row>
    <row r="1895" spans="1:4" x14ac:dyDescent="0.2">
      <c r="A1895" s="296" t="s">
        <v>2819</v>
      </c>
      <c r="B1895" s="75" t="s">
        <v>2820</v>
      </c>
      <c r="C1895" s="115">
        <v>1</v>
      </c>
      <c r="D1895" s="87" t="s">
        <v>293</v>
      </c>
    </row>
    <row r="1896" spans="1:4" x14ac:dyDescent="0.2">
      <c r="A1896" s="296"/>
      <c r="B1896" s="75"/>
      <c r="C1896" s="115">
        <v>2</v>
      </c>
      <c r="D1896" s="87" t="s">
        <v>396</v>
      </c>
    </row>
    <row r="1897" spans="1:4" x14ac:dyDescent="0.2">
      <c r="A1897" s="296"/>
      <c r="B1897" s="75"/>
      <c r="C1897" s="114">
        <v>-1</v>
      </c>
      <c r="D1897" s="113" t="s">
        <v>394</v>
      </c>
    </row>
    <row r="1898" spans="1:4" x14ac:dyDescent="0.2">
      <c r="A1898" s="296"/>
      <c r="B1898" s="75"/>
      <c r="C1898" s="114">
        <v>-3</v>
      </c>
      <c r="D1898" s="113" t="s">
        <v>397</v>
      </c>
    </row>
    <row r="1899" spans="1:4" x14ac:dyDescent="0.2">
      <c r="A1899" s="296"/>
      <c r="B1899" s="75"/>
      <c r="C1899" s="114"/>
      <c r="D1899" s="113"/>
    </row>
    <row r="1900" spans="1:4" x14ac:dyDescent="0.2">
      <c r="A1900" s="296" t="s">
        <v>2821</v>
      </c>
      <c r="B1900" s="75" t="s">
        <v>2822</v>
      </c>
      <c r="C1900" s="115">
        <v>1</v>
      </c>
      <c r="D1900" s="87" t="s">
        <v>1559</v>
      </c>
    </row>
    <row r="1901" spans="1:4" x14ac:dyDescent="0.2">
      <c r="A1901" s="296"/>
      <c r="B1901" s="75"/>
      <c r="C1901" s="115">
        <v>2</v>
      </c>
      <c r="D1901" s="87" t="s">
        <v>2915</v>
      </c>
    </row>
    <row r="1902" spans="1:4" x14ac:dyDescent="0.2">
      <c r="A1902" s="296"/>
      <c r="B1902" s="75"/>
      <c r="C1902" s="115">
        <v>3</v>
      </c>
      <c r="D1902" s="87" t="s">
        <v>2916</v>
      </c>
    </row>
    <row r="1903" spans="1:4" x14ac:dyDescent="0.2">
      <c r="A1903" s="296"/>
      <c r="B1903" s="75"/>
      <c r="C1903" s="115">
        <v>4</v>
      </c>
      <c r="D1903" s="87" t="s">
        <v>2917</v>
      </c>
    </row>
    <row r="1904" spans="1:4" x14ac:dyDescent="0.2">
      <c r="A1904" s="296"/>
      <c r="B1904" s="75"/>
      <c r="C1904" s="115">
        <v>5</v>
      </c>
      <c r="D1904" s="87" t="s">
        <v>738</v>
      </c>
    </row>
    <row r="1905" spans="1:4" x14ac:dyDescent="0.2">
      <c r="A1905" s="296"/>
      <c r="B1905" s="75"/>
      <c r="C1905" s="115">
        <v>6</v>
      </c>
      <c r="D1905" s="87" t="s">
        <v>69</v>
      </c>
    </row>
    <row r="1906" spans="1:4" x14ac:dyDescent="0.2">
      <c r="A1906" s="296"/>
      <c r="B1906" s="75"/>
      <c r="C1906" s="114">
        <v>-1</v>
      </c>
      <c r="D1906" s="113" t="s">
        <v>394</v>
      </c>
    </row>
    <row r="1907" spans="1:4" x14ac:dyDescent="0.2">
      <c r="A1907" s="296"/>
      <c r="B1907" s="75"/>
      <c r="C1907" s="114">
        <v>-3</v>
      </c>
      <c r="D1907" s="113" t="s">
        <v>397</v>
      </c>
    </row>
    <row r="1908" spans="1:4" x14ac:dyDescent="0.2">
      <c r="A1908" s="296"/>
      <c r="B1908" s="75"/>
      <c r="C1908" s="115"/>
      <c r="D1908" s="87"/>
    </row>
    <row r="1909" spans="1:4" x14ac:dyDescent="0.2">
      <c r="A1909" s="296" t="s">
        <v>2823</v>
      </c>
      <c r="B1909" s="75" t="s">
        <v>2824</v>
      </c>
      <c r="C1909" s="115">
        <v>1</v>
      </c>
      <c r="D1909" s="87" t="s">
        <v>1559</v>
      </c>
    </row>
    <row r="1910" spans="1:4" x14ac:dyDescent="0.2">
      <c r="A1910" s="296"/>
      <c r="B1910" s="75"/>
      <c r="C1910" s="115">
        <v>2</v>
      </c>
      <c r="D1910" s="87" t="s">
        <v>2915</v>
      </c>
    </row>
    <row r="1911" spans="1:4" x14ac:dyDescent="0.2">
      <c r="A1911" s="296"/>
      <c r="B1911" s="75"/>
      <c r="C1911" s="115">
        <v>3</v>
      </c>
      <c r="D1911" s="87" t="s">
        <v>2916</v>
      </c>
    </row>
    <row r="1912" spans="1:4" x14ac:dyDescent="0.2">
      <c r="A1912" s="296"/>
      <c r="B1912" s="75"/>
      <c r="C1912" s="115">
        <v>4</v>
      </c>
      <c r="D1912" s="87" t="s">
        <v>2917</v>
      </c>
    </row>
    <row r="1913" spans="1:4" x14ac:dyDescent="0.2">
      <c r="A1913" s="296"/>
      <c r="B1913" s="75"/>
      <c r="C1913" s="115">
        <v>5</v>
      </c>
      <c r="D1913" s="87" t="s">
        <v>738</v>
      </c>
    </row>
    <row r="1914" spans="1:4" x14ac:dyDescent="0.2">
      <c r="A1914" s="296"/>
      <c r="B1914" s="75"/>
      <c r="C1914" s="115">
        <v>6</v>
      </c>
      <c r="D1914" s="87" t="s">
        <v>69</v>
      </c>
    </row>
    <row r="1915" spans="1:4" x14ac:dyDescent="0.2">
      <c r="A1915" s="296"/>
      <c r="B1915" s="75"/>
      <c r="C1915" s="114">
        <v>-1</v>
      </c>
      <c r="D1915" s="113" t="s">
        <v>394</v>
      </c>
    </row>
    <row r="1916" spans="1:4" x14ac:dyDescent="0.2">
      <c r="A1916" s="296"/>
      <c r="B1916" s="75"/>
      <c r="C1916" s="114">
        <v>-3</v>
      </c>
      <c r="D1916" s="113" t="s">
        <v>397</v>
      </c>
    </row>
    <row r="1917" spans="1:4" x14ac:dyDescent="0.2">
      <c r="A1917" s="296"/>
      <c r="B1917" s="75"/>
      <c r="C1917" s="115"/>
      <c r="D1917" s="87"/>
    </row>
    <row r="1918" spans="1:4" x14ac:dyDescent="0.2">
      <c r="A1918" s="296" t="s">
        <v>2825</v>
      </c>
      <c r="B1918" s="75" t="s">
        <v>2826</v>
      </c>
      <c r="C1918" s="115">
        <v>1</v>
      </c>
      <c r="D1918" s="87" t="s">
        <v>1559</v>
      </c>
    </row>
    <row r="1919" spans="1:4" x14ac:dyDescent="0.2">
      <c r="A1919" s="296"/>
      <c r="B1919" s="75"/>
      <c r="C1919" s="115">
        <v>2</v>
      </c>
      <c r="D1919" s="87" t="s">
        <v>2915</v>
      </c>
    </row>
    <row r="1920" spans="1:4" x14ac:dyDescent="0.2">
      <c r="A1920" s="296"/>
      <c r="B1920" s="75"/>
      <c r="C1920" s="115">
        <v>3</v>
      </c>
      <c r="D1920" s="87" t="s">
        <v>2916</v>
      </c>
    </row>
    <row r="1921" spans="1:4" x14ac:dyDescent="0.2">
      <c r="A1921" s="296"/>
      <c r="B1921" s="75"/>
      <c r="C1921" s="115">
        <v>4</v>
      </c>
      <c r="D1921" s="87" t="s">
        <v>2917</v>
      </c>
    </row>
    <row r="1922" spans="1:4" x14ac:dyDescent="0.2">
      <c r="A1922" s="296"/>
      <c r="B1922" s="75"/>
      <c r="C1922" s="115">
        <v>5</v>
      </c>
      <c r="D1922" s="87" t="s">
        <v>738</v>
      </c>
    </row>
    <row r="1923" spans="1:4" x14ac:dyDescent="0.2">
      <c r="A1923" s="296"/>
      <c r="B1923" s="75"/>
      <c r="C1923" s="115">
        <v>6</v>
      </c>
      <c r="D1923" s="87" t="s">
        <v>69</v>
      </c>
    </row>
    <row r="1924" spans="1:4" x14ac:dyDescent="0.2">
      <c r="A1924" s="296"/>
      <c r="B1924" s="75"/>
      <c r="C1924" s="114">
        <v>-1</v>
      </c>
      <c r="D1924" s="113" t="s">
        <v>394</v>
      </c>
    </row>
    <row r="1925" spans="1:4" x14ac:dyDescent="0.2">
      <c r="A1925" s="296"/>
      <c r="B1925" s="75"/>
      <c r="C1925" s="114">
        <v>-3</v>
      </c>
      <c r="D1925" s="113" t="s">
        <v>397</v>
      </c>
    </row>
    <row r="1926" spans="1:4" x14ac:dyDescent="0.2">
      <c r="A1926" s="296"/>
      <c r="B1926" s="75"/>
      <c r="C1926" s="115"/>
      <c r="D1926" s="87"/>
    </row>
    <row r="1927" spans="1:4" x14ac:dyDescent="0.2">
      <c r="A1927" s="296" t="s">
        <v>2827</v>
      </c>
      <c r="B1927" s="75" t="s">
        <v>2828</v>
      </c>
      <c r="C1927" s="115">
        <v>1</v>
      </c>
      <c r="D1927" s="87" t="s">
        <v>1559</v>
      </c>
    </row>
    <row r="1928" spans="1:4" x14ac:dyDescent="0.2">
      <c r="A1928" s="296"/>
      <c r="B1928" s="75"/>
      <c r="C1928" s="115">
        <v>2</v>
      </c>
      <c r="D1928" s="87" t="s">
        <v>2915</v>
      </c>
    </row>
    <row r="1929" spans="1:4" x14ac:dyDescent="0.2">
      <c r="A1929" s="296"/>
      <c r="B1929" s="75"/>
      <c r="C1929" s="115">
        <v>3</v>
      </c>
      <c r="D1929" s="87" t="s">
        <v>2916</v>
      </c>
    </row>
    <row r="1930" spans="1:4" x14ac:dyDescent="0.2">
      <c r="A1930" s="296"/>
      <c r="B1930" s="75"/>
      <c r="C1930" s="115">
        <v>4</v>
      </c>
      <c r="D1930" s="87" t="s">
        <v>2917</v>
      </c>
    </row>
    <row r="1931" spans="1:4" x14ac:dyDescent="0.2">
      <c r="A1931" s="296"/>
      <c r="B1931" s="75"/>
      <c r="C1931" s="115">
        <v>5</v>
      </c>
      <c r="D1931" s="87" t="s">
        <v>738</v>
      </c>
    </row>
    <row r="1932" spans="1:4" x14ac:dyDescent="0.2">
      <c r="A1932" s="296"/>
      <c r="B1932" s="75"/>
      <c r="C1932" s="115">
        <v>6</v>
      </c>
      <c r="D1932" s="87" t="s">
        <v>69</v>
      </c>
    </row>
    <row r="1933" spans="1:4" x14ac:dyDescent="0.2">
      <c r="A1933" s="296"/>
      <c r="B1933" s="75"/>
      <c r="C1933" s="114">
        <v>-1</v>
      </c>
      <c r="D1933" s="113" t="s">
        <v>394</v>
      </c>
    </row>
    <row r="1934" spans="1:4" x14ac:dyDescent="0.2">
      <c r="A1934" s="296"/>
      <c r="B1934" s="75"/>
      <c r="C1934" s="114">
        <v>-3</v>
      </c>
      <c r="D1934" s="113" t="s">
        <v>397</v>
      </c>
    </row>
    <row r="1935" spans="1:4" x14ac:dyDescent="0.2">
      <c r="A1935" s="296"/>
      <c r="B1935" s="75"/>
      <c r="C1935" s="115"/>
      <c r="D1935" s="87"/>
    </row>
    <row r="1936" spans="1:4" x14ac:dyDescent="0.2">
      <c r="A1936" s="296" t="s">
        <v>2829</v>
      </c>
      <c r="B1936" s="75" t="s">
        <v>2830</v>
      </c>
      <c r="C1936" s="115">
        <v>1</v>
      </c>
      <c r="D1936" s="87" t="s">
        <v>1559</v>
      </c>
    </row>
    <row r="1937" spans="1:4" x14ac:dyDescent="0.2">
      <c r="A1937" s="296"/>
      <c r="B1937" s="75"/>
      <c r="C1937" s="115">
        <v>2</v>
      </c>
      <c r="D1937" s="87" t="s">
        <v>2915</v>
      </c>
    </row>
    <row r="1938" spans="1:4" x14ac:dyDescent="0.2">
      <c r="A1938" s="296"/>
      <c r="B1938" s="75"/>
      <c r="C1938" s="115">
        <v>3</v>
      </c>
      <c r="D1938" s="87" t="s">
        <v>2916</v>
      </c>
    </row>
    <row r="1939" spans="1:4" x14ac:dyDescent="0.2">
      <c r="A1939" s="296"/>
      <c r="B1939" s="75"/>
      <c r="C1939" s="115">
        <v>4</v>
      </c>
      <c r="D1939" s="87" t="s">
        <v>2917</v>
      </c>
    </row>
    <row r="1940" spans="1:4" x14ac:dyDescent="0.2">
      <c r="A1940" s="296"/>
      <c r="B1940" s="75"/>
      <c r="C1940" s="115">
        <v>5</v>
      </c>
      <c r="D1940" s="87" t="s">
        <v>738</v>
      </c>
    </row>
    <row r="1941" spans="1:4" x14ac:dyDescent="0.2">
      <c r="A1941" s="296"/>
      <c r="B1941" s="75"/>
      <c r="C1941" s="115">
        <v>6</v>
      </c>
      <c r="D1941" s="87" t="s">
        <v>69</v>
      </c>
    </row>
    <row r="1942" spans="1:4" x14ac:dyDescent="0.2">
      <c r="A1942" s="296"/>
      <c r="B1942" s="75"/>
      <c r="C1942" s="114">
        <v>-1</v>
      </c>
      <c r="D1942" s="113" t="s">
        <v>394</v>
      </c>
    </row>
    <row r="1943" spans="1:4" x14ac:dyDescent="0.2">
      <c r="A1943" s="296"/>
      <c r="B1943" s="75"/>
      <c r="C1943" s="114">
        <v>-3</v>
      </c>
      <c r="D1943" s="113" t="s">
        <v>397</v>
      </c>
    </row>
    <row r="1944" spans="1:4" x14ac:dyDescent="0.2">
      <c r="A1944" s="296"/>
      <c r="B1944" s="75"/>
      <c r="C1944" s="115"/>
      <c r="D1944" s="87"/>
    </row>
    <row r="1945" spans="1:4" x14ac:dyDescent="0.2">
      <c r="A1945" s="296" t="s">
        <v>2831</v>
      </c>
      <c r="B1945" s="75" t="s">
        <v>2832</v>
      </c>
      <c r="C1945" s="115">
        <v>1</v>
      </c>
      <c r="D1945" s="87" t="s">
        <v>1559</v>
      </c>
    </row>
    <row r="1946" spans="1:4" x14ac:dyDescent="0.2">
      <c r="A1946" s="296"/>
      <c r="B1946" s="75"/>
      <c r="C1946" s="115">
        <v>2</v>
      </c>
      <c r="D1946" s="87" t="s">
        <v>2915</v>
      </c>
    </row>
    <row r="1947" spans="1:4" x14ac:dyDescent="0.2">
      <c r="A1947" s="296"/>
      <c r="B1947" s="75"/>
      <c r="C1947" s="115">
        <v>3</v>
      </c>
      <c r="D1947" s="87" t="s">
        <v>2916</v>
      </c>
    </row>
    <row r="1948" spans="1:4" x14ac:dyDescent="0.2">
      <c r="A1948" s="296"/>
      <c r="B1948" s="75"/>
      <c r="C1948" s="115">
        <v>4</v>
      </c>
      <c r="D1948" s="87" t="s">
        <v>2917</v>
      </c>
    </row>
    <row r="1949" spans="1:4" x14ac:dyDescent="0.2">
      <c r="A1949" s="296"/>
      <c r="B1949" s="75"/>
      <c r="C1949" s="115">
        <v>5</v>
      </c>
      <c r="D1949" s="87" t="s">
        <v>738</v>
      </c>
    </row>
    <row r="1950" spans="1:4" x14ac:dyDescent="0.2">
      <c r="A1950" s="296"/>
      <c r="B1950" s="75"/>
      <c r="C1950" s="115">
        <v>6</v>
      </c>
      <c r="D1950" s="87" t="s">
        <v>69</v>
      </c>
    </row>
    <row r="1951" spans="1:4" x14ac:dyDescent="0.2">
      <c r="A1951" s="296"/>
      <c r="B1951" s="75"/>
      <c r="C1951" s="114">
        <v>-1</v>
      </c>
      <c r="D1951" s="113" t="s">
        <v>394</v>
      </c>
    </row>
    <row r="1952" spans="1:4" x14ac:dyDescent="0.2">
      <c r="A1952" s="296"/>
      <c r="B1952" s="75"/>
      <c r="C1952" s="114">
        <v>-3</v>
      </c>
      <c r="D1952" s="113" t="s">
        <v>397</v>
      </c>
    </row>
    <row r="1953" spans="1:4" x14ac:dyDescent="0.2">
      <c r="A1953" s="296"/>
      <c r="B1953" s="75"/>
      <c r="C1953" s="115"/>
      <c r="D1953" s="87"/>
    </row>
    <row r="1954" spans="1:4" x14ac:dyDescent="0.2">
      <c r="A1954" s="296" t="s">
        <v>2833</v>
      </c>
      <c r="B1954" s="75" t="s">
        <v>2834</v>
      </c>
      <c r="C1954" s="115">
        <v>1</v>
      </c>
      <c r="D1954" s="87" t="s">
        <v>1559</v>
      </c>
    </row>
    <row r="1955" spans="1:4" x14ac:dyDescent="0.2">
      <c r="A1955" s="296"/>
      <c r="B1955" s="75"/>
      <c r="C1955" s="115">
        <v>2</v>
      </c>
      <c r="D1955" s="87" t="s">
        <v>2915</v>
      </c>
    </row>
    <row r="1956" spans="1:4" x14ac:dyDescent="0.2">
      <c r="A1956" s="296"/>
      <c r="B1956" s="75"/>
      <c r="C1956" s="115">
        <v>3</v>
      </c>
      <c r="D1956" s="87" t="s">
        <v>2916</v>
      </c>
    </row>
    <row r="1957" spans="1:4" x14ac:dyDescent="0.2">
      <c r="A1957" s="296"/>
      <c r="B1957" s="75"/>
      <c r="C1957" s="115">
        <v>4</v>
      </c>
      <c r="D1957" s="87" t="s">
        <v>2917</v>
      </c>
    </row>
    <row r="1958" spans="1:4" x14ac:dyDescent="0.2">
      <c r="A1958" s="296"/>
      <c r="B1958" s="75"/>
      <c r="C1958" s="115">
        <v>5</v>
      </c>
      <c r="D1958" s="87" t="s">
        <v>738</v>
      </c>
    </row>
    <row r="1959" spans="1:4" x14ac:dyDescent="0.2">
      <c r="A1959" s="296"/>
      <c r="B1959" s="75"/>
      <c r="C1959" s="115">
        <v>6</v>
      </c>
      <c r="D1959" s="87" t="s">
        <v>69</v>
      </c>
    </row>
    <row r="1960" spans="1:4" x14ac:dyDescent="0.2">
      <c r="A1960" s="296"/>
      <c r="B1960" s="75"/>
      <c r="C1960" s="114">
        <v>-1</v>
      </c>
      <c r="D1960" s="113" t="s">
        <v>394</v>
      </c>
    </row>
    <row r="1961" spans="1:4" x14ac:dyDescent="0.2">
      <c r="A1961" s="296"/>
      <c r="B1961" s="75"/>
      <c r="C1961" s="114">
        <v>-3</v>
      </c>
      <c r="D1961" s="113" t="s">
        <v>397</v>
      </c>
    </row>
    <row r="1962" spans="1:4" x14ac:dyDescent="0.2">
      <c r="A1962" s="296"/>
      <c r="B1962" s="75"/>
      <c r="C1962" s="115"/>
      <c r="D1962" s="87"/>
    </row>
    <row r="1963" spans="1:4" x14ac:dyDescent="0.2">
      <c r="A1963" s="296" t="s">
        <v>2835</v>
      </c>
      <c r="B1963" s="75" t="s">
        <v>2836</v>
      </c>
      <c r="C1963" s="115">
        <v>1</v>
      </c>
      <c r="D1963" s="87" t="s">
        <v>1559</v>
      </c>
    </row>
    <row r="1964" spans="1:4" x14ac:dyDescent="0.2">
      <c r="A1964" s="296"/>
      <c r="B1964" s="75"/>
      <c r="C1964" s="115">
        <v>2</v>
      </c>
      <c r="D1964" s="87" t="s">
        <v>2915</v>
      </c>
    </row>
    <row r="1965" spans="1:4" x14ac:dyDescent="0.2">
      <c r="A1965" s="296"/>
      <c r="B1965" s="75"/>
      <c r="C1965" s="115">
        <v>3</v>
      </c>
      <c r="D1965" s="87" t="s">
        <v>2916</v>
      </c>
    </row>
    <row r="1966" spans="1:4" x14ac:dyDescent="0.2">
      <c r="A1966" s="296"/>
      <c r="B1966" s="75"/>
      <c r="C1966" s="115">
        <v>4</v>
      </c>
      <c r="D1966" s="87" t="s">
        <v>2917</v>
      </c>
    </row>
    <row r="1967" spans="1:4" x14ac:dyDescent="0.2">
      <c r="A1967" s="296"/>
      <c r="B1967" s="75"/>
      <c r="C1967" s="115">
        <v>5</v>
      </c>
      <c r="D1967" s="87" t="s">
        <v>738</v>
      </c>
    </row>
    <row r="1968" spans="1:4" x14ac:dyDescent="0.2">
      <c r="A1968" s="296"/>
      <c r="B1968" s="75"/>
      <c r="C1968" s="115">
        <v>6</v>
      </c>
      <c r="D1968" s="87" t="s">
        <v>69</v>
      </c>
    </row>
    <row r="1969" spans="1:4" x14ac:dyDescent="0.2">
      <c r="A1969" s="296"/>
      <c r="B1969" s="75"/>
      <c r="C1969" s="114">
        <v>-1</v>
      </c>
      <c r="D1969" s="113" t="s">
        <v>394</v>
      </c>
    </row>
    <row r="1970" spans="1:4" x14ac:dyDescent="0.2">
      <c r="A1970" s="296"/>
      <c r="B1970" s="75"/>
      <c r="C1970" s="114">
        <v>-3</v>
      </c>
      <c r="D1970" s="113" t="s">
        <v>397</v>
      </c>
    </row>
    <row r="1971" spans="1:4" x14ac:dyDescent="0.2">
      <c r="A1971" s="296"/>
      <c r="B1971" s="75"/>
      <c r="C1971" s="115"/>
      <c r="D1971" s="87"/>
    </row>
    <row r="1972" spans="1:4" x14ac:dyDescent="0.2">
      <c r="A1972" s="296" t="s">
        <v>2837</v>
      </c>
      <c r="B1972" s="75" t="s">
        <v>2838</v>
      </c>
      <c r="C1972" s="115">
        <v>1</v>
      </c>
      <c r="D1972" s="87" t="s">
        <v>1559</v>
      </c>
    </row>
    <row r="1973" spans="1:4" x14ac:dyDescent="0.2">
      <c r="A1973" s="296"/>
      <c r="B1973" s="75"/>
      <c r="C1973" s="115">
        <v>2</v>
      </c>
      <c r="D1973" s="87" t="s">
        <v>2915</v>
      </c>
    </row>
    <row r="1974" spans="1:4" x14ac:dyDescent="0.2">
      <c r="A1974" s="296"/>
      <c r="B1974" s="75"/>
      <c r="C1974" s="115">
        <v>3</v>
      </c>
      <c r="D1974" s="87" t="s">
        <v>2916</v>
      </c>
    </row>
    <row r="1975" spans="1:4" x14ac:dyDescent="0.2">
      <c r="A1975" s="296"/>
      <c r="B1975" s="75"/>
      <c r="C1975" s="115">
        <v>4</v>
      </c>
      <c r="D1975" s="87" t="s">
        <v>2917</v>
      </c>
    </row>
    <row r="1976" spans="1:4" x14ac:dyDescent="0.2">
      <c r="A1976" s="296"/>
      <c r="B1976" s="75"/>
      <c r="C1976" s="115">
        <v>5</v>
      </c>
      <c r="D1976" s="87" t="s">
        <v>738</v>
      </c>
    </row>
    <row r="1977" spans="1:4" x14ac:dyDescent="0.2">
      <c r="A1977" s="296"/>
      <c r="B1977" s="75"/>
      <c r="C1977" s="115">
        <v>6</v>
      </c>
      <c r="D1977" s="87" t="s">
        <v>69</v>
      </c>
    </row>
    <row r="1978" spans="1:4" x14ac:dyDescent="0.2">
      <c r="A1978" s="296"/>
      <c r="B1978" s="75"/>
      <c r="C1978" s="114">
        <v>-1</v>
      </c>
      <c r="D1978" s="113" t="s">
        <v>394</v>
      </c>
    </row>
    <row r="1979" spans="1:4" x14ac:dyDescent="0.2">
      <c r="A1979" s="296"/>
      <c r="B1979" s="75"/>
      <c r="C1979" s="114">
        <v>-3</v>
      </c>
      <c r="D1979" s="113" t="s">
        <v>397</v>
      </c>
    </row>
    <row r="1980" spans="1:4" x14ac:dyDescent="0.2">
      <c r="A1980" s="296"/>
      <c r="B1980" s="75"/>
      <c r="C1980" s="115"/>
      <c r="D1980" s="87"/>
    </row>
    <row r="1981" spans="1:4" x14ac:dyDescent="0.2">
      <c r="A1981" s="296" t="s">
        <v>2839</v>
      </c>
      <c r="B1981" s="75" t="s">
        <v>2840</v>
      </c>
      <c r="C1981" s="115">
        <v>1</v>
      </c>
      <c r="D1981" s="87" t="s">
        <v>1559</v>
      </c>
    </row>
    <row r="1982" spans="1:4" x14ac:dyDescent="0.2">
      <c r="A1982" s="296"/>
      <c r="B1982" s="75"/>
      <c r="C1982" s="115">
        <v>2</v>
      </c>
      <c r="D1982" s="87" t="s">
        <v>2915</v>
      </c>
    </row>
    <row r="1983" spans="1:4" x14ac:dyDescent="0.2">
      <c r="A1983" s="296"/>
      <c r="B1983" s="75"/>
      <c r="C1983" s="115">
        <v>3</v>
      </c>
      <c r="D1983" s="87" t="s">
        <v>2916</v>
      </c>
    </row>
    <row r="1984" spans="1:4" x14ac:dyDescent="0.2">
      <c r="A1984" s="296"/>
      <c r="B1984" s="75"/>
      <c r="C1984" s="115">
        <v>4</v>
      </c>
      <c r="D1984" s="87" t="s">
        <v>2917</v>
      </c>
    </row>
    <row r="1985" spans="1:4" x14ac:dyDescent="0.2">
      <c r="A1985" s="296"/>
      <c r="B1985" s="75"/>
      <c r="C1985" s="115">
        <v>5</v>
      </c>
      <c r="D1985" s="87" t="s">
        <v>738</v>
      </c>
    </row>
    <row r="1986" spans="1:4" x14ac:dyDescent="0.2">
      <c r="A1986" s="296"/>
      <c r="B1986" s="75"/>
      <c r="C1986" s="115">
        <v>6</v>
      </c>
      <c r="D1986" s="87" t="s">
        <v>69</v>
      </c>
    </row>
    <row r="1987" spans="1:4" x14ac:dyDescent="0.2">
      <c r="A1987" s="296"/>
      <c r="B1987" s="75"/>
      <c r="C1987" s="114">
        <v>-1</v>
      </c>
      <c r="D1987" s="113" t="s">
        <v>394</v>
      </c>
    </row>
    <row r="1988" spans="1:4" x14ac:dyDescent="0.2">
      <c r="A1988" s="296"/>
      <c r="B1988" s="75"/>
      <c r="C1988" s="114">
        <v>-3</v>
      </c>
      <c r="D1988" s="113" t="s">
        <v>397</v>
      </c>
    </row>
    <row r="1989" spans="1:4" x14ac:dyDescent="0.2">
      <c r="A1989" s="296"/>
      <c r="B1989" s="75"/>
      <c r="C1989" s="115"/>
      <c r="D1989" s="87"/>
    </row>
    <row r="1990" spans="1:4" x14ac:dyDescent="0.2">
      <c r="A1990" s="296" t="s">
        <v>2841</v>
      </c>
      <c r="B1990" s="75" t="s">
        <v>2842</v>
      </c>
      <c r="C1990" s="115">
        <v>1</v>
      </c>
      <c r="D1990" s="87" t="s">
        <v>1559</v>
      </c>
    </row>
    <row r="1991" spans="1:4" x14ac:dyDescent="0.2">
      <c r="A1991" s="296"/>
      <c r="B1991" s="75"/>
      <c r="C1991" s="115">
        <v>2</v>
      </c>
      <c r="D1991" s="87" t="s">
        <v>2915</v>
      </c>
    </row>
    <row r="1992" spans="1:4" x14ac:dyDescent="0.2">
      <c r="A1992" s="296"/>
      <c r="B1992" s="75"/>
      <c r="C1992" s="115">
        <v>3</v>
      </c>
      <c r="D1992" s="87" t="s">
        <v>2916</v>
      </c>
    </row>
    <row r="1993" spans="1:4" x14ac:dyDescent="0.2">
      <c r="A1993" s="296"/>
      <c r="B1993" s="75"/>
      <c r="C1993" s="115">
        <v>4</v>
      </c>
      <c r="D1993" s="87" t="s">
        <v>2917</v>
      </c>
    </row>
    <row r="1994" spans="1:4" x14ac:dyDescent="0.2">
      <c r="A1994" s="296"/>
      <c r="B1994" s="75"/>
      <c r="C1994" s="115">
        <v>5</v>
      </c>
      <c r="D1994" s="87" t="s">
        <v>738</v>
      </c>
    </row>
    <row r="1995" spans="1:4" x14ac:dyDescent="0.2">
      <c r="A1995" s="296"/>
      <c r="B1995" s="75"/>
      <c r="C1995" s="115">
        <v>6</v>
      </c>
      <c r="D1995" s="87" t="s">
        <v>69</v>
      </c>
    </row>
    <row r="1996" spans="1:4" x14ac:dyDescent="0.2">
      <c r="A1996" s="296"/>
      <c r="B1996" s="75"/>
      <c r="C1996" s="114">
        <v>-1</v>
      </c>
      <c r="D1996" s="113" t="s">
        <v>394</v>
      </c>
    </row>
    <row r="1997" spans="1:4" x14ac:dyDescent="0.2">
      <c r="A1997" s="296"/>
      <c r="B1997" s="75"/>
      <c r="C1997" s="114">
        <v>-3</v>
      </c>
      <c r="D1997" s="113" t="s">
        <v>397</v>
      </c>
    </row>
    <row r="1998" spans="1:4" x14ac:dyDescent="0.2">
      <c r="A1998" s="296"/>
      <c r="B1998" s="75"/>
      <c r="C1998" s="115"/>
      <c r="D1998" s="87"/>
    </row>
    <row r="1999" spans="1:4" x14ac:dyDescent="0.2">
      <c r="A1999" s="296" t="s">
        <v>2843</v>
      </c>
      <c r="B1999" s="75" t="s">
        <v>2844</v>
      </c>
      <c r="C1999" s="115">
        <v>1</v>
      </c>
      <c r="D1999" s="87" t="s">
        <v>1559</v>
      </c>
    </row>
    <row r="2000" spans="1:4" x14ac:dyDescent="0.2">
      <c r="A2000" s="296"/>
      <c r="B2000" s="75"/>
      <c r="C2000" s="115">
        <v>2</v>
      </c>
      <c r="D2000" s="87" t="s">
        <v>2915</v>
      </c>
    </row>
    <row r="2001" spans="1:4" x14ac:dyDescent="0.2">
      <c r="A2001" s="296"/>
      <c r="B2001" s="75"/>
      <c r="C2001" s="115">
        <v>3</v>
      </c>
      <c r="D2001" s="87" t="s">
        <v>2916</v>
      </c>
    </row>
    <row r="2002" spans="1:4" x14ac:dyDescent="0.2">
      <c r="A2002" s="296"/>
      <c r="B2002" s="75"/>
      <c r="C2002" s="115">
        <v>4</v>
      </c>
      <c r="D2002" s="87" t="s">
        <v>2917</v>
      </c>
    </row>
    <row r="2003" spans="1:4" x14ac:dyDescent="0.2">
      <c r="A2003" s="296"/>
      <c r="B2003" s="75"/>
      <c r="C2003" s="115">
        <v>5</v>
      </c>
      <c r="D2003" s="87" t="s">
        <v>738</v>
      </c>
    </row>
    <row r="2004" spans="1:4" x14ac:dyDescent="0.2">
      <c r="A2004" s="296"/>
      <c r="B2004" s="75"/>
      <c r="C2004" s="115">
        <v>6</v>
      </c>
      <c r="D2004" s="87" t="s">
        <v>69</v>
      </c>
    </row>
    <row r="2005" spans="1:4" x14ac:dyDescent="0.2">
      <c r="A2005" s="296"/>
      <c r="B2005" s="75"/>
      <c r="C2005" s="114">
        <v>-1</v>
      </c>
      <c r="D2005" s="113" t="s">
        <v>394</v>
      </c>
    </row>
    <row r="2006" spans="1:4" x14ac:dyDescent="0.2">
      <c r="A2006" s="296"/>
      <c r="B2006" s="75"/>
      <c r="C2006" s="114">
        <v>-3</v>
      </c>
      <c r="D2006" s="113" t="s">
        <v>397</v>
      </c>
    </row>
    <row r="2007" spans="1:4" x14ac:dyDescent="0.2">
      <c r="A2007" s="296"/>
      <c r="B2007" s="75"/>
      <c r="C2007" s="115"/>
      <c r="D2007" s="87"/>
    </row>
    <row r="2008" spans="1:4" x14ac:dyDescent="0.2">
      <c r="A2008" s="296" t="s">
        <v>2845</v>
      </c>
      <c r="B2008" s="75" t="s">
        <v>2846</v>
      </c>
      <c r="C2008" s="115">
        <v>1</v>
      </c>
      <c r="D2008" s="87" t="s">
        <v>1559</v>
      </c>
    </row>
    <row r="2009" spans="1:4" x14ac:dyDescent="0.2">
      <c r="A2009" s="296"/>
      <c r="B2009" s="75"/>
      <c r="C2009" s="115">
        <v>2</v>
      </c>
      <c r="D2009" s="87" t="s">
        <v>2915</v>
      </c>
    </row>
    <row r="2010" spans="1:4" x14ac:dyDescent="0.2">
      <c r="A2010" s="296"/>
      <c r="B2010" s="75"/>
      <c r="C2010" s="115">
        <v>3</v>
      </c>
      <c r="D2010" s="87" t="s">
        <v>2916</v>
      </c>
    </row>
    <row r="2011" spans="1:4" x14ac:dyDescent="0.2">
      <c r="A2011" s="296"/>
      <c r="B2011" s="75"/>
      <c r="C2011" s="115">
        <v>4</v>
      </c>
      <c r="D2011" s="87" t="s">
        <v>2917</v>
      </c>
    </row>
    <row r="2012" spans="1:4" x14ac:dyDescent="0.2">
      <c r="A2012" s="296"/>
      <c r="B2012" s="75"/>
      <c r="C2012" s="115">
        <v>5</v>
      </c>
      <c r="D2012" s="87" t="s">
        <v>738</v>
      </c>
    </row>
    <row r="2013" spans="1:4" x14ac:dyDescent="0.2">
      <c r="A2013" s="296"/>
      <c r="B2013" s="75"/>
      <c r="C2013" s="115">
        <v>6</v>
      </c>
      <c r="D2013" s="87" t="s">
        <v>69</v>
      </c>
    </row>
    <row r="2014" spans="1:4" x14ac:dyDescent="0.2">
      <c r="A2014" s="296"/>
      <c r="B2014" s="75"/>
      <c r="C2014" s="114">
        <v>-1</v>
      </c>
      <c r="D2014" s="113" t="s">
        <v>394</v>
      </c>
    </row>
    <row r="2015" spans="1:4" x14ac:dyDescent="0.2">
      <c r="A2015" s="296"/>
      <c r="B2015" s="75"/>
      <c r="C2015" s="114">
        <v>-3</v>
      </c>
      <c r="D2015" s="113" t="s">
        <v>397</v>
      </c>
    </row>
    <row r="2016" spans="1:4" x14ac:dyDescent="0.2">
      <c r="A2016" s="296"/>
      <c r="B2016" s="75"/>
      <c r="C2016" s="115"/>
      <c r="D2016" s="87"/>
    </row>
    <row r="2017" spans="1:4" x14ac:dyDescent="0.2">
      <c r="A2017" s="296" t="s">
        <v>2847</v>
      </c>
      <c r="B2017" s="75" t="s">
        <v>2848</v>
      </c>
      <c r="C2017" s="115">
        <v>1</v>
      </c>
      <c r="D2017" s="87" t="s">
        <v>1559</v>
      </c>
    </row>
    <row r="2018" spans="1:4" x14ac:dyDescent="0.2">
      <c r="A2018" s="296"/>
      <c r="B2018" s="75"/>
      <c r="C2018" s="115">
        <v>2</v>
      </c>
      <c r="D2018" s="87" t="s">
        <v>2915</v>
      </c>
    </row>
    <row r="2019" spans="1:4" x14ac:dyDescent="0.2">
      <c r="A2019" s="296"/>
      <c r="B2019" s="75"/>
      <c r="C2019" s="115">
        <v>3</v>
      </c>
      <c r="D2019" s="87" t="s">
        <v>2916</v>
      </c>
    </row>
    <row r="2020" spans="1:4" x14ac:dyDescent="0.2">
      <c r="A2020" s="296"/>
      <c r="B2020" s="75"/>
      <c r="C2020" s="115">
        <v>4</v>
      </c>
      <c r="D2020" s="87" t="s">
        <v>2917</v>
      </c>
    </row>
    <row r="2021" spans="1:4" x14ac:dyDescent="0.2">
      <c r="A2021" s="296"/>
      <c r="B2021" s="75"/>
      <c r="C2021" s="115">
        <v>5</v>
      </c>
      <c r="D2021" s="87" t="s">
        <v>738</v>
      </c>
    </row>
    <row r="2022" spans="1:4" x14ac:dyDescent="0.2">
      <c r="A2022" s="296"/>
      <c r="B2022" s="75"/>
      <c r="C2022" s="115">
        <v>6</v>
      </c>
      <c r="D2022" s="87" t="s">
        <v>69</v>
      </c>
    </row>
    <row r="2023" spans="1:4" x14ac:dyDescent="0.2">
      <c r="A2023" s="296"/>
      <c r="B2023" s="75"/>
      <c r="C2023" s="114">
        <v>-1</v>
      </c>
      <c r="D2023" s="113" t="s">
        <v>394</v>
      </c>
    </row>
    <row r="2024" spans="1:4" x14ac:dyDescent="0.2">
      <c r="A2024" s="296"/>
      <c r="B2024" s="75"/>
      <c r="C2024" s="114">
        <v>-3</v>
      </c>
      <c r="D2024" s="113" t="s">
        <v>397</v>
      </c>
    </row>
    <row r="2025" spans="1:4" x14ac:dyDescent="0.2">
      <c r="A2025" s="296"/>
      <c r="B2025" s="75"/>
      <c r="C2025" s="115"/>
      <c r="D2025" s="87"/>
    </row>
    <row r="2026" spans="1:4" x14ac:dyDescent="0.2">
      <c r="A2026" s="296" t="s">
        <v>2849</v>
      </c>
      <c r="B2026" s="75" t="s">
        <v>2850</v>
      </c>
      <c r="C2026" s="115">
        <v>1</v>
      </c>
      <c r="D2026" s="87" t="s">
        <v>1559</v>
      </c>
    </row>
    <row r="2027" spans="1:4" x14ac:dyDescent="0.2">
      <c r="A2027" s="296"/>
      <c r="B2027" s="75"/>
      <c r="C2027" s="115">
        <v>2</v>
      </c>
      <c r="D2027" s="87" t="s">
        <v>2915</v>
      </c>
    </row>
    <row r="2028" spans="1:4" x14ac:dyDescent="0.2">
      <c r="A2028" s="296"/>
      <c r="B2028" s="75"/>
      <c r="C2028" s="115">
        <v>3</v>
      </c>
      <c r="D2028" s="87" t="s">
        <v>2916</v>
      </c>
    </row>
    <row r="2029" spans="1:4" x14ac:dyDescent="0.2">
      <c r="A2029" s="296"/>
      <c r="B2029" s="75"/>
      <c r="C2029" s="115">
        <v>4</v>
      </c>
      <c r="D2029" s="87" t="s">
        <v>2917</v>
      </c>
    </row>
    <row r="2030" spans="1:4" x14ac:dyDescent="0.2">
      <c r="A2030" s="296"/>
      <c r="B2030" s="75"/>
      <c r="C2030" s="115">
        <v>5</v>
      </c>
      <c r="D2030" s="87" t="s">
        <v>738</v>
      </c>
    </row>
    <row r="2031" spans="1:4" x14ac:dyDescent="0.2">
      <c r="A2031" s="296"/>
      <c r="B2031" s="75"/>
      <c r="C2031" s="115">
        <v>6</v>
      </c>
      <c r="D2031" s="87" t="s">
        <v>69</v>
      </c>
    </row>
    <row r="2032" spans="1:4" x14ac:dyDescent="0.2">
      <c r="A2032" s="296"/>
      <c r="B2032" s="75"/>
      <c r="C2032" s="114">
        <v>-1</v>
      </c>
      <c r="D2032" s="113" t="s">
        <v>394</v>
      </c>
    </row>
    <row r="2033" spans="1:4" x14ac:dyDescent="0.2">
      <c r="A2033" s="296"/>
      <c r="B2033" s="75"/>
      <c r="C2033" s="114">
        <v>-3</v>
      </c>
      <c r="D2033" s="113" t="s">
        <v>397</v>
      </c>
    </row>
    <row r="2034" spans="1:4" x14ac:dyDescent="0.2">
      <c r="A2034" s="296"/>
      <c r="B2034" s="75"/>
      <c r="C2034" s="115"/>
      <c r="D2034" s="87"/>
    </row>
    <row r="2035" spans="1:4" x14ac:dyDescent="0.2">
      <c r="A2035" s="296" t="s">
        <v>2851</v>
      </c>
      <c r="B2035" s="75" t="s">
        <v>2852</v>
      </c>
      <c r="C2035" s="115">
        <v>1</v>
      </c>
      <c r="D2035" s="87" t="s">
        <v>1559</v>
      </c>
    </row>
    <row r="2036" spans="1:4" x14ac:dyDescent="0.2">
      <c r="A2036" s="296"/>
      <c r="B2036" s="75"/>
      <c r="C2036" s="115">
        <v>2</v>
      </c>
      <c r="D2036" s="87" t="s">
        <v>2915</v>
      </c>
    </row>
    <row r="2037" spans="1:4" x14ac:dyDescent="0.2">
      <c r="A2037" s="296"/>
      <c r="B2037" s="75"/>
      <c r="C2037" s="115">
        <v>3</v>
      </c>
      <c r="D2037" s="87" t="s">
        <v>2916</v>
      </c>
    </row>
    <row r="2038" spans="1:4" x14ac:dyDescent="0.2">
      <c r="A2038" s="296"/>
      <c r="B2038" s="75"/>
      <c r="C2038" s="115">
        <v>4</v>
      </c>
      <c r="D2038" s="87" t="s">
        <v>2917</v>
      </c>
    </row>
    <row r="2039" spans="1:4" x14ac:dyDescent="0.2">
      <c r="A2039" s="296"/>
      <c r="B2039" s="75"/>
      <c r="C2039" s="115">
        <v>5</v>
      </c>
      <c r="D2039" s="87" t="s">
        <v>738</v>
      </c>
    </row>
    <row r="2040" spans="1:4" x14ac:dyDescent="0.2">
      <c r="A2040" s="296"/>
      <c r="B2040" s="75"/>
      <c r="C2040" s="115">
        <v>6</v>
      </c>
      <c r="D2040" s="87" t="s">
        <v>69</v>
      </c>
    </row>
    <row r="2041" spans="1:4" x14ac:dyDescent="0.2">
      <c r="A2041" s="296"/>
      <c r="B2041" s="75"/>
      <c r="C2041" s="114">
        <v>-1</v>
      </c>
      <c r="D2041" s="113" t="s">
        <v>394</v>
      </c>
    </row>
    <row r="2042" spans="1:4" x14ac:dyDescent="0.2">
      <c r="A2042" s="296"/>
      <c r="B2042" s="75"/>
      <c r="C2042" s="114">
        <v>-3</v>
      </c>
      <c r="D2042" s="113" t="s">
        <v>397</v>
      </c>
    </row>
    <row r="2043" spans="1:4" x14ac:dyDescent="0.2">
      <c r="A2043" s="296"/>
      <c r="B2043" s="75"/>
      <c r="C2043" s="115"/>
      <c r="D2043" s="87"/>
    </row>
    <row r="2044" spans="1:4" x14ac:dyDescent="0.2">
      <c r="A2044" s="296" t="s">
        <v>2853</v>
      </c>
      <c r="B2044" s="75" t="s">
        <v>2854</v>
      </c>
      <c r="C2044" s="115">
        <v>1</v>
      </c>
      <c r="D2044" s="87" t="s">
        <v>1559</v>
      </c>
    </row>
    <row r="2045" spans="1:4" x14ac:dyDescent="0.2">
      <c r="A2045" s="296"/>
      <c r="B2045" s="75"/>
      <c r="C2045" s="115">
        <v>2</v>
      </c>
      <c r="D2045" s="87" t="s">
        <v>2915</v>
      </c>
    </row>
    <row r="2046" spans="1:4" x14ac:dyDescent="0.2">
      <c r="A2046" s="296"/>
      <c r="B2046" s="75"/>
      <c r="C2046" s="115">
        <v>3</v>
      </c>
      <c r="D2046" s="87" t="s">
        <v>2916</v>
      </c>
    </row>
    <row r="2047" spans="1:4" x14ac:dyDescent="0.2">
      <c r="A2047" s="296"/>
      <c r="B2047" s="75"/>
      <c r="C2047" s="115">
        <v>4</v>
      </c>
      <c r="D2047" s="87" t="s">
        <v>2917</v>
      </c>
    </row>
    <row r="2048" spans="1:4" x14ac:dyDescent="0.2">
      <c r="A2048" s="296"/>
      <c r="B2048" s="75"/>
      <c r="C2048" s="115">
        <v>5</v>
      </c>
      <c r="D2048" s="87" t="s">
        <v>738</v>
      </c>
    </row>
    <row r="2049" spans="1:4" x14ac:dyDescent="0.2">
      <c r="A2049" s="296"/>
      <c r="B2049" s="75"/>
      <c r="C2049" s="115">
        <v>6</v>
      </c>
      <c r="D2049" s="87" t="s">
        <v>69</v>
      </c>
    </row>
    <row r="2050" spans="1:4" x14ac:dyDescent="0.2">
      <c r="A2050" s="296"/>
      <c r="B2050" s="75"/>
      <c r="C2050" s="114">
        <v>-1</v>
      </c>
      <c r="D2050" s="113" t="s">
        <v>394</v>
      </c>
    </row>
    <row r="2051" spans="1:4" x14ac:dyDescent="0.2">
      <c r="A2051" s="296"/>
      <c r="B2051" s="75"/>
      <c r="C2051" s="114">
        <v>-3</v>
      </c>
      <c r="D2051" s="113" t="s">
        <v>397</v>
      </c>
    </row>
    <row r="2052" spans="1:4" x14ac:dyDescent="0.2">
      <c r="A2052" s="296"/>
      <c r="B2052" s="75"/>
      <c r="C2052" s="115"/>
      <c r="D2052" s="87"/>
    </row>
    <row r="2053" spans="1:4" x14ac:dyDescent="0.2">
      <c r="A2053" s="296" t="s">
        <v>2855</v>
      </c>
      <c r="B2053" s="75" t="s">
        <v>2856</v>
      </c>
      <c r="C2053" s="115">
        <v>1</v>
      </c>
      <c r="D2053" s="87" t="s">
        <v>1559</v>
      </c>
    </row>
    <row r="2054" spans="1:4" x14ac:dyDescent="0.2">
      <c r="A2054" s="296"/>
      <c r="B2054" s="75"/>
      <c r="C2054" s="115">
        <v>2</v>
      </c>
      <c r="D2054" s="87" t="s">
        <v>2915</v>
      </c>
    </row>
    <row r="2055" spans="1:4" x14ac:dyDescent="0.2">
      <c r="A2055" s="296"/>
      <c r="B2055" s="75"/>
      <c r="C2055" s="115">
        <v>3</v>
      </c>
      <c r="D2055" s="87" t="s">
        <v>2916</v>
      </c>
    </row>
    <row r="2056" spans="1:4" x14ac:dyDescent="0.2">
      <c r="A2056" s="296"/>
      <c r="B2056" s="75"/>
      <c r="C2056" s="115">
        <v>4</v>
      </c>
      <c r="D2056" s="87" t="s">
        <v>2917</v>
      </c>
    </row>
    <row r="2057" spans="1:4" x14ac:dyDescent="0.2">
      <c r="A2057" s="296"/>
      <c r="B2057" s="75"/>
      <c r="C2057" s="115">
        <v>5</v>
      </c>
      <c r="D2057" s="87" t="s">
        <v>738</v>
      </c>
    </row>
    <row r="2058" spans="1:4" x14ac:dyDescent="0.2">
      <c r="A2058" s="296"/>
      <c r="B2058" s="75"/>
      <c r="C2058" s="115">
        <v>6</v>
      </c>
      <c r="D2058" s="87" t="s">
        <v>69</v>
      </c>
    </row>
    <row r="2059" spans="1:4" x14ac:dyDescent="0.2">
      <c r="A2059" s="301"/>
      <c r="B2059" s="88"/>
      <c r="C2059" s="114">
        <v>-1</v>
      </c>
      <c r="D2059" s="113" t="s">
        <v>394</v>
      </c>
    </row>
    <row r="2060" spans="1:4" x14ac:dyDescent="0.2">
      <c r="A2060" s="296"/>
      <c r="B2060" s="75"/>
      <c r="C2060" s="114">
        <v>-3</v>
      </c>
      <c r="D2060" s="113" t="s">
        <v>397</v>
      </c>
    </row>
    <row r="2061" spans="1:4" x14ac:dyDescent="0.2">
      <c r="A2061" s="296"/>
      <c r="B2061" s="75"/>
      <c r="C2061" s="115"/>
      <c r="D2061" s="87"/>
    </row>
    <row r="2062" spans="1:4" x14ac:dyDescent="0.2">
      <c r="A2062" s="296" t="s">
        <v>2857</v>
      </c>
      <c r="B2062" s="75" t="s">
        <v>2858</v>
      </c>
      <c r="C2062" s="115">
        <v>1</v>
      </c>
      <c r="D2062" s="87" t="s">
        <v>395</v>
      </c>
    </row>
    <row r="2063" spans="1:4" x14ac:dyDescent="0.2">
      <c r="A2063" s="296"/>
      <c r="B2063" s="75"/>
      <c r="C2063" s="115">
        <v>2</v>
      </c>
      <c r="D2063" s="87" t="s">
        <v>396</v>
      </c>
    </row>
    <row r="2064" spans="1:4" x14ac:dyDescent="0.2">
      <c r="A2064" s="296"/>
      <c r="B2064" s="75"/>
      <c r="C2064" s="114">
        <v>-1</v>
      </c>
      <c r="D2064" s="113" t="s">
        <v>394</v>
      </c>
    </row>
    <row r="2065" spans="1:4" x14ac:dyDescent="0.2">
      <c r="A2065" s="296"/>
      <c r="B2065" s="75"/>
      <c r="C2065" s="114">
        <v>-3</v>
      </c>
      <c r="D2065" s="113" t="s">
        <v>397</v>
      </c>
    </row>
    <row r="2066" spans="1:4" x14ac:dyDescent="0.2">
      <c r="A2066" s="296"/>
      <c r="B2066" s="75"/>
      <c r="C2066" s="115"/>
      <c r="D2066" s="87"/>
    </row>
    <row r="2067" spans="1:4" x14ac:dyDescent="0.2">
      <c r="A2067" s="296" t="s">
        <v>2859</v>
      </c>
      <c r="B2067" s="75" t="s">
        <v>2860</v>
      </c>
      <c r="C2067" s="115" t="s">
        <v>120</v>
      </c>
      <c r="D2067" s="87" t="s">
        <v>2918</v>
      </c>
    </row>
    <row r="2068" spans="1:4" x14ac:dyDescent="0.2">
      <c r="A2068" s="296"/>
      <c r="B2068" s="75"/>
      <c r="C2068" s="114">
        <v>-1</v>
      </c>
      <c r="D2068" s="113" t="s">
        <v>394</v>
      </c>
    </row>
    <row r="2069" spans="1:4" x14ac:dyDescent="0.2">
      <c r="A2069" s="296"/>
      <c r="B2069" s="75"/>
      <c r="C2069" s="114">
        <v>-3</v>
      </c>
      <c r="D2069" s="113" t="s">
        <v>397</v>
      </c>
    </row>
    <row r="2070" spans="1:4" x14ac:dyDescent="0.2">
      <c r="A2070" s="296"/>
      <c r="B2070" s="75"/>
      <c r="C2070" s="115"/>
      <c r="D2070" s="87"/>
    </row>
    <row r="2071" spans="1:4" x14ac:dyDescent="0.2">
      <c r="A2071" s="296" t="s">
        <v>2861</v>
      </c>
      <c r="B2071" s="75" t="s">
        <v>2862</v>
      </c>
      <c r="C2071" s="115">
        <v>1</v>
      </c>
      <c r="D2071" s="87" t="s">
        <v>2919</v>
      </c>
    </row>
    <row r="2072" spans="1:4" x14ac:dyDescent="0.2">
      <c r="A2072" s="296"/>
      <c r="B2072" s="75"/>
      <c r="C2072" s="115">
        <v>2</v>
      </c>
      <c r="D2072" s="87" t="s">
        <v>16</v>
      </c>
    </row>
    <row r="2073" spans="1:4" x14ac:dyDescent="0.2">
      <c r="A2073" s="296"/>
      <c r="B2073" s="75"/>
      <c r="C2073" s="115">
        <v>3</v>
      </c>
      <c r="D2073" s="87" t="s">
        <v>2920</v>
      </c>
    </row>
    <row r="2074" spans="1:4" x14ac:dyDescent="0.2">
      <c r="A2074" s="296"/>
      <c r="B2074" s="75"/>
      <c r="C2074" s="115">
        <v>4</v>
      </c>
      <c r="D2074" s="87" t="s">
        <v>69</v>
      </c>
    </row>
    <row r="2075" spans="1:4" x14ac:dyDescent="0.2">
      <c r="A2075" s="296"/>
      <c r="B2075" s="75"/>
      <c r="C2075" s="114">
        <v>-1</v>
      </c>
      <c r="D2075" s="113" t="s">
        <v>394</v>
      </c>
    </row>
    <row r="2076" spans="1:4" x14ac:dyDescent="0.2">
      <c r="A2076" s="296"/>
      <c r="B2076" s="75"/>
      <c r="C2076" s="114">
        <v>-3</v>
      </c>
      <c r="D2076" s="113" t="s">
        <v>397</v>
      </c>
    </row>
    <row r="2077" spans="1:4" x14ac:dyDescent="0.2">
      <c r="A2077" s="296"/>
      <c r="B2077" s="75"/>
      <c r="C2077" s="115"/>
      <c r="D2077" s="87"/>
    </row>
    <row r="2078" spans="1:4" x14ac:dyDescent="0.2">
      <c r="A2078" s="296" t="s">
        <v>2863</v>
      </c>
      <c r="B2078" s="75" t="s">
        <v>2864</v>
      </c>
      <c r="C2078" s="115">
        <v>1</v>
      </c>
      <c r="D2078" s="87" t="s">
        <v>2919</v>
      </c>
    </row>
    <row r="2079" spans="1:4" x14ac:dyDescent="0.2">
      <c r="A2079" s="296"/>
      <c r="B2079" s="75"/>
      <c r="C2079" s="115">
        <v>2</v>
      </c>
      <c r="D2079" s="87" t="s">
        <v>16</v>
      </c>
    </row>
    <row r="2080" spans="1:4" x14ac:dyDescent="0.2">
      <c r="A2080" s="296"/>
      <c r="B2080" s="75"/>
      <c r="C2080" s="115">
        <v>3</v>
      </c>
      <c r="D2080" s="87" t="s">
        <v>2920</v>
      </c>
    </row>
    <row r="2081" spans="1:4" x14ac:dyDescent="0.2">
      <c r="A2081" s="296"/>
      <c r="B2081" s="75"/>
      <c r="C2081" s="115">
        <v>4</v>
      </c>
      <c r="D2081" s="87" t="s">
        <v>69</v>
      </c>
    </row>
    <row r="2082" spans="1:4" x14ac:dyDescent="0.2">
      <c r="A2082" s="296"/>
      <c r="B2082" s="75"/>
      <c r="C2082" s="114">
        <v>-1</v>
      </c>
      <c r="D2082" s="113" t="s">
        <v>394</v>
      </c>
    </row>
    <row r="2083" spans="1:4" x14ac:dyDescent="0.2">
      <c r="A2083" s="296"/>
      <c r="B2083" s="75"/>
      <c r="C2083" s="114">
        <v>-3</v>
      </c>
      <c r="D2083" s="113" t="s">
        <v>397</v>
      </c>
    </row>
    <row r="2084" spans="1:4" x14ac:dyDescent="0.2">
      <c r="A2084" s="296"/>
      <c r="B2084" s="75"/>
      <c r="C2084" s="115"/>
      <c r="D2084" s="87"/>
    </row>
    <row r="2085" spans="1:4" x14ac:dyDescent="0.2">
      <c r="A2085" s="296" t="s">
        <v>2865</v>
      </c>
      <c r="B2085" s="75" t="s">
        <v>2866</v>
      </c>
      <c r="C2085" s="115">
        <v>1</v>
      </c>
      <c r="D2085" s="87" t="s">
        <v>2919</v>
      </c>
    </row>
    <row r="2086" spans="1:4" x14ac:dyDescent="0.2">
      <c r="A2086" s="296"/>
      <c r="B2086" s="75"/>
      <c r="C2086" s="115">
        <v>2</v>
      </c>
      <c r="D2086" s="87" t="s">
        <v>16</v>
      </c>
    </row>
    <row r="2087" spans="1:4" x14ac:dyDescent="0.2">
      <c r="A2087" s="296"/>
      <c r="B2087" s="75"/>
      <c r="C2087" s="115">
        <v>3</v>
      </c>
      <c r="D2087" s="87" t="s">
        <v>2920</v>
      </c>
    </row>
    <row r="2088" spans="1:4" x14ac:dyDescent="0.2">
      <c r="A2088" s="296"/>
      <c r="B2088" s="75"/>
      <c r="C2088" s="115">
        <v>4</v>
      </c>
      <c r="D2088" s="87" t="s">
        <v>69</v>
      </c>
    </row>
    <row r="2089" spans="1:4" x14ac:dyDescent="0.2">
      <c r="A2089" s="296"/>
      <c r="B2089" s="75"/>
      <c r="C2089" s="114">
        <v>-1</v>
      </c>
      <c r="D2089" s="113" t="s">
        <v>394</v>
      </c>
    </row>
    <row r="2090" spans="1:4" x14ac:dyDescent="0.2">
      <c r="A2090" s="296"/>
      <c r="B2090" s="75"/>
      <c r="C2090" s="114">
        <v>-3</v>
      </c>
      <c r="D2090" s="113" t="s">
        <v>397</v>
      </c>
    </row>
    <row r="2091" spans="1:4" x14ac:dyDescent="0.2">
      <c r="A2091" s="296"/>
      <c r="B2091" s="75"/>
      <c r="C2091" s="115"/>
      <c r="D2091" s="87"/>
    </row>
    <row r="2092" spans="1:4" x14ac:dyDescent="0.2">
      <c r="A2092" s="296" t="s">
        <v>2867</v>
      </c>
      <c r="B2092" s="75" t="s">
        <v>2868</v>
      </c>
      <c r="C2092" s="115">
        <v>1</v>
      </c>
      <c r="D2092" s="87" t="s">
        <v>2919</v>
      </c>
    </row>
    <row r="2093" spans="1:4" x14ac:dyDescent="0.2">
      <c r="A2093" s="296"/>
      <c r="B2093" s="75"/>
      <c r="C2093" s="115">
        <v>2</v>
      </c>
      <c r="D2093" s="87" t="s">
        <v>16</v>
      </c>
    </row>
    <row r="2094" spans="1:4" x14ac:dyDescent="0.2">
      <c r="A2094" s="296"/>
      <c r="B2094" s="75"/>
      <c r="C2094" s="115">
        <v>3</v>
      </c>
      <c r="D2094" s="87" t="s">
        <v>2920</v>
      </c>
    </row>
    <row r="2095" spans="1:4" x14ac:dyDescent="0.2">
      <c r="A2095" s="296"/>
      <c r="B2095" s="75"/>
      <c r="C2095" s="115">
        <v>4</v>
      </c>
      <c r="D2095" s="87" t="s">
        <v>69</v>
      </c>
    </row>
    <row r="2096" spans="1:4" x14ac:dyDescent="0.2">
      <c r="A2096" s="296"/>
      <c r="B2096" s="75"/>
      <c r="C2096" s="114">
        <v>-1</v>
      </c>
      <c r="D2096" s="113" t="s">
        <v>394</v>
      </c>
    </row>
    <row r="2097" spans="1:4" x14ac:dyDescent="0.2">
      <c r="A2097" s="296"/>
      <c r="B2097" s="75"/>
      <c r="C2097" s="114">
        <v>-3</v>
      </c>
      <c r="D2097" s="113" t="s">
        <v>397</v>
      </c>
    </row>
    <row r="2098" spans="1:4" x14ac:dyDescent="0.2">
      <c r="A2098" s="296"/>
      <c r="B2098" s="75"/>
      <c r="C2098" s="115"/>
      <c r="D2098" s="87"/>
    </row>
    <row r="2099" spans="1:4" x14ac:dyDescent="0.2">
      <c r="A2099" s="296" t="s">
        <v>2869</v>
      </c>
      <c r="B2099" s="75" t="s">
        <v>2870</v>
      </c>
      <c r="C2099" s="115">
        <v>1</v>
      </c>
      <c r="D2099" s="87" t="s">
        <v>2919</v>
      </c>
    </row>
    <row r="2100" spans="1:4" x14ac:dyDescent="0.2">
      <c r="A2100" s="296"/>
      <c r="B2100" s="75"/>
      <c r="C2100" s="115">
        <v>2</v>
      </c>
      <c r="D2100" s="87" t="s">
        <v>16</v>
      </c>
    </row>
    <row r="2101" spans="1:4" x14ac:dyDescent="0.2">
      <c r="A2101" s="296"/>
      <c r="B2101" s="75"/>
      <c r="C2101" s="115">
        <v>3</v>
      </c>
      <c r="D2101" s="87" t="s">
        <v>2920</v>
      </c>
    </row>
    <row r="2102" spans="1:4" x14ac:dyDescent="0.2">
      <c r="A2102" s="296"/>
      <c r="B2102" s="75"/>
      <c r="C2102" s="115">
        <v>4</v>
      </c>
      <c r="D2102" s="87" t="s">
        <v>69</v>
      </c>
    </row>
    <row r="2103" spans="1:4" x14ac:dyDescent="0.2">
      <c r="A2103" s="296"/>
      <c r="B2103" s="75"/>
      <c r="C2103" s="114">
        <v>-1</v>
      </c>
      <c r="D2103" s="113" t="s">
        <v>394</v>
      </c>
    </row>
    <row r="2104" spans="1:4" x14ac:dyDescent="0.2">
      <c r="A2104" s="296"/>
      <c r="B2104" s="75"/>
      <c r="C2104" s="114">
        <v>-3</v>
      </c>
      <c r="D2104" s="113" t="s">
        <v>397</v>
      </c>
    </row>
    <row r="2105" spans="1:4" x14ac:dyDescent="0.2">
      <c r="A2105" s="296"/>
      <c r="B2105" s="75"/>
      <c r="C2105" s="115"/>
      <c r="D2105" s="87"/>
    </row>
    <row r="2106" spans="1:4" x14ac:dyDescent="0.2">
      <c r="A2106" s="296" t="s">
        <v>2871</v>
      </c>
      <c r="B2106" s="75" t="s">
        <v>2872</v>
      </c>
      <c r="C2106" s="115">
        <v>1</v>
      </c>
      <c r="D2106" s="87" t="s">
        <v>2919</v>
      </c>
    </row>
    <row r="2107" spans="1:4" x14ac:dyDescent="0.2">
      <c r="A2107" s="296"/>
      <c r="B2107" s="75"/>
      <c r="C2107" s="115">
        <v>2</v>
      </c>
      <c r="D2107" s="87" t="s">
        <v>16</v>
      </c>
    </row>
    <row r="2108" spans="1:4" x14ac:dyDescent="0.2">
      <c r="A2108" s="296"/>
      <c r="B2108" s="75"/>
      <c r="C2108" s="115">
        <v>3</v>
      </c>
      <c r="D2108" s="87" t="s">
        <v>2920</v>
      </c>
    </row>
    <row r="2109" spans="1:4" x14ac:dyDescent="0.2">
      <c r="A2109" s="296"/>
      <c r="B2109" s="75"/>
      <c r="C2109" s="115">
        <v>4</v>
      </c>
      <c r="D2109" s="87" t="s">
        <v>69</v>
      </c>
    </row>
    <row r="2110" spans="1:4" x14ac:dyDescent="0.2">
      <c r="A2110" s="296"/>
      <c r="B2110" s="75"/>
      <c r="C2110" s="114">
        <v>-1</v>
      </c>
      <c r="D2110" s="113" t="s">
        <v>394</v>
      </c>
    </row>
    <row r="2111" spans="1:4" x14ac:dyDescent="0.2">
      <c r="A2111" s="296"/>
      <c r="B2111" s="75"/>
      <c r="C2111" s="114">
        <v>-3</v>
      </c>
      <c r="D2111" s="113" t="s">
        <v>397</v>
      </c>
    </row>
    <row r="2112" spans="1:4" x14ac:dyDescent="0.2">
      <c r="A2112" s="296"/>
      <c r="B2112" s="75"/>
      <c r="C2112" s="115"/>
      <c r="D2112" s="87"/>
    </row>
    <row r="2113" spans="1:4" x14ac:dyDescent="0.2">
      <c r="A2113" s="296" t="s">
        <v>2873</v>
      </c>
      <c r="B2113" s="75" t="s">
        <v>2874</v>
      </c>
      <c r="C2113" s="115">
        <v>1</v>
      </c>
      <c r="D2113" s="87" t="s">
        <v>2919</v>
      </c>
    </row>
    <row r="2114" spans="1:4" x14ac:dyDescent="0.2">
      <c r="A2114" s="296"/>
      <c r="B2114" s="75"/>
      <c r="C2114" s="115">
        <v>2</v>
      </c>
      <c r="D2114" s="87" t="s">
        <v>16</v>
      </c>
    </row>
    <row r="2115" spans="1:4" x14ac:dyDescent="0.2">
      <c r="A2115" s="296"/>
      <c r="B2115" s="75"/>
      <c r="C2115" s="115">
        <v>3</v>
      </c>
      <c r="D2115" s="87" t="s">
        <v>2920</v>
      </c>
    </row>
    <row r="2116" spans="1:4" x14ac:dyDescent="0.2">
      <c r="A2116" s="296"/>
      <c r="B2116" s="75"/>
      <c r="C2116" s="115">
        <v>4</v>
      </c>
      <c r="D2116" s="87" t="s">
        <v>69</v>
      </c>
    </row>
    <row r="2117" spans="1:4" x14ac:dyDescent="0.2">
      <c r="A2117" s="296"/>
      <c r="B2117" s="75"/>
      <c r="C2117" s="114">
        <v>-1</v>
      </c>
      <c r="D2117" s="113" t="s">
        <v>394</v>
      </c>
    </row>
    <row r="2118" spans="1:4" x14ac:dyDescent="0.2">
      <c r="A2118" s="296"/>
      <c r="B2118" s="75"/>
      <c r="C2118" s="114">
        <v>-3</v>
      </c>
      <c r="D2118" s="113" t="s">
        <v>397</v>
      </c>
    </row>
    <row r="2119" spans="1:4" x14ac:dyDescent="0.2">
      <c r="A2119" s="296"/>
      <c r="B2119" s="75"/>
      <c r="C2119" s="115"/>
      <c r="D2119" s="87"/>
    </row>
    <row r="2120" spans="1:4" x14ac:dyDescent="0.2">
      <c r="A2120" s="296" t="s">
        <v>2875</v>
      </c>
      <c r="B2120" s="75" t="s">
        <v>2876</v>
      </c>
      <c r="C2120" s="115">
        <v>1</v>
      </c>
      <c r="D2120" s="87" t="s">
        <v>2919</v>
      </c>
    </row>
    <row r="2121" spans="1:4" x14ac:dyDescent="0.2">
      <c r="A2121" s="296"/>
      <c r="B2121" s="75"/>
      <c r="C2121" s="115">
        <v>2</v>
      </c>
      <c r="D2121" s="87" t="s">
        <v>16</v>
      </c>
    </row>
    <row r="2122" spans="1:4" x14ac:dyDescent="0.2">
      <c r="A2122" s="296"/>
      <c r="B2122" s="75"/>
      <c r="C2122" s="115">
        <v>3</v>
      </c>
      <c r="D2122" s="87" t="s">
        <v>2920</v>
      </c>
    </row>
    <row r="2123" spans="1:4" x14ac:dyDescent="0.2">
      <c r="A2123" s="296"/>
      <c r="B2123" s="75"/>
      <c r="C2123" s="115">
        <v>4</v>
      </c>
      <c r="D2123" s="87" t="s">
        <v>69</v>
      </c>
    </row>
    <row r="2124" spans="1:4" x14ac:dyDescent="0.2">
      <c r="A2124" s="296"/>
      <c r="B2124" s="75"/>
      <c r="C2124" s="114">
        <v>-1</v>
      </c>
      <c r="D2124" s="113" t="s">
        <v>394</v>
      </c>
    </row>
    <row r="2125" spans="1:4" x14ac:dyDescent="0.2">
      <c r="A2125" s="296"/>
      <c r="B2125" s="75"/>
      <c r="C2125" s="114">
        <v>-3</v>
      </c>
      <c r="D2125" s="113" t="s">
        <v>397</v>
      </c>
    </row>
    <row r="2126" spans="1:4" x14ac:dyDescent="0.2">
      <c r="A2126" s="296"/>
      <c r="B2126" s="75"/>
      <c r="C2126" s="115"/>
      <c r="D2126" s="87"/>
    </row>
    <row r="2127" spans="1:4" x14ac:dyDescent="0.2">
      <c r="A2127" s="296" t="s">
        <v>2877</v>
      </c>
      <c r="B2127" s="75" t="s">
        <v>2921</v>
      </c>
      <c r="C2127" s="115">
        <v>1</v>
      </c>
      <c r="D2127" s="87" t="s">
        <v>2919</v>
      </c>
    </row>
    <row r="2128" spans="1:4" x14ac:dyDescent="0.2">
      <c r="A2128" s="296"/>
      <c r="B2128" s="75"/>
      <c r="C2128" s="115">
        <v>2</v>
      </c>
      <c r="D2128" s="87" t="s">
        <v>16</v>
      </c>
    </row>
    <row r="2129" spans="1:4" x14ac:dyDescent="0.2">
      <c r="A2129" s="296"/>
      <c r="B2129" s="75"/>
      <c r="C2129" s="115">
        <v>3</v>
      </c>
      <c r="D2129" s="87" t="s">
        <v>2920</v>
      </c>
    </row>
    <row r="2130" spans="1:4" x14ac:dyDescent="0.2">
      <c r="A2130" s="296"/>
      <c r="B2130" s="75"/>
      <c r="C2130" s="115">
        <v>4</v>
      </c>
      <c r="D2130" s="87" t="s">
        <v>69</v>
      </c>
    </row>
    <row r="2131" spans="1:4" x14ac:dyDescent="0.2">
      <c r="A2131" s="296"/>
      <c r="B2131" s="75"/>
      <c r="C2131" s="114">
        <v>-1</v>
      </c>
      <c r="D2131" s="113" t="s">
        <v>394</v>
      </c>
    </row>
    <row r="2132" spans="1:4" x14ac:dyDescent="0.2">
      <c r="A2132" s="296"/>
      <c r="B2132" s="75"/>
      <c r="C2132" s="114">
        <v>-3</v>
      </c>
      <c r="D2132" s="113" t="s">
        <v>397</v>
      </c>
    </row>
    <row r="2133" spans="1:4" x14ac:dyDescent="0.2">
      <c r="A2133" s="296"/>
      <c r="B2133" s="75"/>
      <c r="C2133" s="115"/>
      <c r="D2133" s="87"/>
    </row>
    <row r="2134" spans="1:4" x14ac:dyDescent="0.2">
      <c r="A2134" s="296" t="s">
        <v>2879</v>
      </c>
      <c r="B2134" s="75" t="s">
        <v>2922</v>
      </c>
      <c r="C2134" s="115">
        <v>1</v>
      </c>
      <c r="D2134" s="87" t="s">
        <v>395</v>
      </c>
    </row>
    <row r="2135" spans="1:4" x14ac:dyDescent="0.2">
      <c r="A2135" s="296"/>
      <c r="B2135" s="75"/>
      <c r="C2135" s="115">
        <v>2</v>
      </c>
      <c r="D2135" s="87" t="s">
        <v>396</v>
      </c>
    </row>
    <row r="2136" spans="1:4" x14ac:dyDescent="0.2">
      <c r="A2136" s="296"/>
      <c r="B2136" s="75"/>
      <c r="C2136" s="114">
        <v>-1</v>
      </c>
      <c r="D2136" s="113" t="s">
        <v>394</v>
      </c>
    </row>
    <row r="2137" spans="1:4" x14ac:dyDescent="0.2">
      <c r="A2137" s="296"/>
      <c r="B2137" s="75"/>
      <c r="C2137" s="114">
        <v>-3</v>
      </c>
      <c r="D2137" s="113" t="s">
        <v>397</v>
      </c>
    </row>
    <row r="2138" spans="1:4" x14ac:dyDescent="0.2">
      <c r="A2138" s="296"/>
      <c r="B2138" s="75"/>
      <c r="C2138" s="115"/>
      <c r="D2138" s="87"/>
    </row>
    <row r="2139" spans="1:4" x14ac:dyDescent="0.2">
      <c r="A2139" s="296" t="s">
        <v>2890</v>
      </c>
      <c r="B2139" s="75" t="s">
        <v>2882</v>
      </c>
      <c r="C2139" s="115">
        <v>1</v>
      </c>
      <c r="D2139" s="87" t="s">
        <v>395</v>
      </c>
    </row>
    <row r="2140" spans="1:4" x14ac:dyDescent="0.2">
      <c r="A2140" s="296"/>
      <c r="B2140" s="75"/>
      <c r="C2140" s="115">
        <v>2</v>
      </c>
      <c r="D2140" s="87" t="s">
        <v>396</v>
      </c>
    </row>
    <row r="2141" spans="1:4" x14ac:dyDescent="0.2">
      <c r="A2141" s="296"/>
      <c r="B2141" s="75"/>
      <c r="C2141" s="114">
        <v>-1</v>
      </c>
      <c r="D2141" s="113" t="s">
        <v>394</v>
      </c>
    </row>
    <row r="2142" spans="1:4" x14ac:dyDescent="0.2">
      <c r="A2142" s="296"/>
      <c r="B2142" s="75"/>
      <c r="C2142" s="114">
        <v>-3</v>
      </c>
      <c r="D2142" s="113" t="s">
        <v>397</v>
      </c>
    </row>
    <row r="2143" spans="1:4" x14ac:dyDescent="0.2">
      <c r="A2143" s="296"/>
      <c r="B2143" s="75"/>
      <c r="C2143" s="115"/>
      <c r="D2143" s="87"/>
    </row>
    <row r="2144" spans="1:4" x14ac:dyDescent="0.2">
      <c r="A2144" s="296" t="s">
        <v>2891</v>
      </c>
      <c r="B2144" s="75" t="s">
        <v>2927</v>
      </c>
      <c r="C2144" s="115">
        <v>1</v>
      </c>
      <c r="D2144" s="87" t="s">
        <v>395</v>
      </c>
    </row>
    <row r="2145" spans="1:4" x14ac:dyDescent="0.2">
      <c r="A2145" s="296"/>
      <c r="B2145" s="75"/>
      <c r="C2145" s="115">
        <v>2</v>
      </c>
      <c r="D2145" s="87" t="s">
        <v>396</v>
      </c>
    </row>
    <row r="2146" spans="1:4" x14ac:dyDescent="0.2">
      <c r="A2146" s="296"/>
      <c r="B2146" s="75"/>
      <c r="C2146" s="114">
        <v>-1</v>
      </c>
      <c r="D2146" s="113" t="s">
        <v>394</v>
      </c>
    </row>
    <row r="2147" spans="1:4" x14ac:dyDescent="0.2">
      <c r="A2147" s="296"/>
      <c r="B2147" s="75"/>
      <c r="C2147" s="114">
        <v>-3</v>
      </c>
      <c r="D2147" s="113" t="s">
        <v>397</v>
      </c>
    </row>
    <row r="2148" spans="1:4" x14ac:dyDescent="0.2">
      <c r="A2148" s="296"/>
      <c r="B2148" s="75"/>
      <c r="C2148" s="115"/>
      <c r="D2148" s="87"/>
    </row>
    <row r="2149" spans="1:4" x14ac:dyDescent="0.2">
      <c r="A2149" s="296" t="s">
        <v>2906</v>
      </c>
      <c r="B2149" s="75" t="s">
        <v>2883</v>
      </c>
      <c r="C2149" s="115">
        <v>1</v>
      </c>
      <c r="D2149" s="87" t="s">
        <v>395</v>
      </c>
    </row>
    <row r="2150" spans="1:4" x14ac:dyDescent="0.2">
      <c r="A2150" s="296"/>
      <c r="B2150" s="75"/>
      <c r="C2150" s="115">
        <v>2</v>
      </c>
      <c r="D2150" s="87" t="s">
        <v>396</v>
      </c>
    </row>
    <row r="2151" spans="1:4" x14ac:dyDescent="0.2">
      <c r="A2151" s="296"/>
      <c r="B2151" s="75"/>
      <c r="C2151" s="114">
        <v>-1</v>
      </c>
      <c r="D2151" s="113" t="s">
        <v>394</v>
      </c>
    </row>
    <row r="2152" spans="1:4" x14ac:dyDescent="0.2">
      <c r="A2152" s="296"/>
      <c r="B2152" s="75"/>
      <c r="C2152" s="114">
        <v>-3</v>
      </c>
      <c r="D2152" s="113" t="s">
        <v>397</v>
      </c>
    </row>
    <row r="2153" spans="1:4" x14ac:dyDescent="0.2">
      <c r="A2153" s="296"/>
      <c r="B2153" s="75"/>
      <c r="C2153" s="115"/>
      <c r="D2153" s="87"/>
    </row>
    <row r="2154" spans="1:4" x14ac:dyDescent="0.2">
      <c r="A2154" s="296" t="s">
        <v>2893</v>
      </c>
      <c r="B2154" s="75" t="s">
        <v>2928</v>
      </c>
      <c r="C2154" s="115">
        <v>1</v>
      </c>
      <c r="D2154" s="87" t="s">
        <v>395</v>
      </c>
    </row>
    <row r="2155" spans="1:4" x14ac:dyDescent="0.2">
      <c r="A2155" s="296"/>
      <c r="B2155" s="75"/>
      <c r="C2155" s="115">
        <v>2</v>
      </c>
      <c r="D2155" s="87" t="s">
        <v>396</v>
      </c>
    </row>
    <row r="2156" spans="1:4" x14ac:dyDescent="0.2">
      <c r="A2156" s="296"/>
      <c r="B2156" s="75"/>
      <c r="C2156" s="114">
        <v>-1</v>
      </c>
      <c r="D2156" s="113" t="s">
        <v>394</v>
      </c>
    </row>
    <row r="2157" spans="1:4" x14ac:dyDescent="0.2">
      <c r="A2157" s="296"/>
      <c r="B2157" s="75"/>
      <c r="C2157" s="114">
        <v>-3</v>
      </c>
      <c r="D2157" s="113" t="s">
        <v>397</v>
      </c>
    </row>
    <row r="2158" spans="1:4" x14ac:dyDescent="0.2">
      <c r="A2158" s="296"/>
      <c r="B2158" s="75"/>
      <c r="C2158" s="115"/>
      <c r="D2158" s="87"/>
    </row>
    <row r="2159" spans="1:4" x14ac:dyDescent="0.2">
      <c r="A2159" s="296" t="s">
        <v>2907</v>
      </c>
      <c r="B2159" s="75" t="s">
        <v>2884</v>
      </c>
      <c r="C2159" s="115">
        <v>1</v>
      </c>
      <c r="D2159" s="87" t="s">
        <v>395</v>
      </c>
    </row>
    <row r="2160" spans="1:4" x14ac:dyDescent="0.2">
      <c r="A2160" s="296"/>
      <c r="B2160" s="75"/>
      <c r="C2160" s="115">
        <v>2</v>
      </c>
      <c r="D2160" s="87" t="s">
        <v>396</v>
      </c>
    </row>
    <row r="2161" spans="1:4" x14ac:dyDescent="0.2">
      <c r="A2161" s="296"/>
      <c r="B2161" s="75"/>
      <c r="C2161" s="114">
        <v>-1</v>
      </c>
      <c r="D2161" s="113" t="s">
        <v>394</v>
      </c>
    </row>
    <row r="2162" spans="1:4" x14ac:dyDescent="0.2">
      <c r="A2162" s="296"/>
      <c r="B2162" s="75"/>
      <c r="C2162" s="114">
        <v>-3</v>
      </c>
      <c r="D2162" s="113" t="s">
        <v>397</v>
      </c>
    </row>
    <row r="2163" spans="1:4" x14ac:dyDescent="0.2">
      <c r="A2163" s="296"/>
      <c r="B2163" s="75"/>
      <c r="C2163" s="115"/>
      <c r="D2163" s="87"/>
    </row>
    <row r="2164" spans="1:4" x14ac:dyDescent="0.2">
      <c r="A2164" s="296" t="s">
        <v>2895</v>
      </c>
      <c r="B2164" s="75" t="s">
        <v>2885</v>
      </c>
      <c r="C2164" s="115">
        <v>1</v>
      </c>
      <c r="D2164" s="87" t="s">
        <v>395</v>
      </c>
    </row>
    <row r="2165" spans="1:4" x14ac:dyDescent="0.2">
      <c r="A2165" s="296"/>
      <c r="B2165" s="75"/>
      <c r="C2165" s="115">
        <v>2</v>
      </c>
      <c r="D2165" s="87" t="s">
        <v>396</v>
      </c>
    </row>
    <row r="2166" spans="1:4" x14ac:dyDescent="0.2">
      <c r="A2166" s="296"/>
      <c r="B2166" s="75"/>
      <c r="C2166" s="114">
        <v>-1</v>
      </c>
      <c r="D2166" s="113" t="s">
        <v>394</v>
      </c>
    </row>
    <row r="2167" spans="1:4" x14ac:dyDescent="0.2">
      <c r="A2167" s="296"/>
      <c r="B2167" s="75"/>
      <c r="C2167" s="114">
        <v>-3</v>
      </c>
      <c r="D2167" s="113" t="s">
        <v>397</v>
      </c>
    </row>
    <row r="2168" spans="1:4" x14ac:dyDescent="0.2">
      <c r="A2168" s="296"/>
      <c r="B2168" s="75"/>
      <c r="C2168" s="115"/>
      <c r="D2168" s="87"/>
    </row>
    <row r="2169" spans="1:4" x14ac:dyDescent="0.2">
      <c r="A2169" s="296" t="s">
        <v>2897</v>
      </c>
      <c r="B2169" s="75" t="s">
        <v>2929</v>
      </c>
      <c r="C2169" s="115">
        <v>1</v>
      </c>
      <c r="D2169" s="87" t="s">
        <v>395</v>
      </c>
    </row>
    <row r="2170" spans="1:4" x14ac:dyDescent="0.2">
      <c r="A2170" s="296"/>
      <c r="B2170" s="75"/>
      <c r="C2170" s="115">
        <v>2</v>
      </c>
      <c r="D2170" s="87" t="s">
        <v>396</v>
      </c>
    </row>
    <row r="2171" spans="1:4" x14ac:dyDescent="0.2">
      <c r="A2171" s="296"/>
      <c r="B2171" s="75"/>
      <c r="C2171" s="114">
        <v>-1</v>
      </c>
      <c r="D2171" s="113" t="s">
        <v>394</v>
      </c>
    </row>
    <row r="2172" spans="1:4" x14ac:dyDescent="0.2">
      <c r="A2172" s="296"/>
      <c r="B2172" s="75"/>
      <c r="C2172" s="114">
        <v>-3</v>
      </c>
      <c r="D2172" s="113" t="s">
        <v>397</v>
      </c>
    </row>
    <row r="2173" spans="1:4" x14ac:dyDescent="0.2">
      <c r="A2173" s="296"/>
      <c r="B2173" s="75"/>
      <c r="C2173" s="115"/>
      <c r="D2173" s="87"/>
    </row>
    <row r="2174" spans="1:4" x14ac:dyDescent="0.2">
      <c r="A2174" s="296" t="s">
        <v>2908</v>
      </c>
      <c r="B2174" s="75" t="s">
        <v>2930</v>
      </c>
      <c r="C2174" s="115">
        <v>1</v>
      </c>
      <c r="D2174" s="87" t="s">
        <v>2931</v>
      </c>
    </row>
    <row r="2175" spans="1:4" x14ac:dyDescent="0.2">
      <c r="A2175" s="296"/>
      <c r="B2175" s="75"/>
      <c r="C2175" s="115">
        <v>2</v>
      </c>
      <c r="D2175" s="87" t="s">
        <v>2932</v>
      </c>
    </row>
    <row r="2176" spans="1:4" x14ac:dyDescent="0.2">
      <c r="A2176" s="296"/>
      <c r="B2176" s="75"/>
      <c r="C2176" s="115">
        <v>3</v>
      </c>
      <c r="D2176" s="87" t="s">
        <v>2933</v>
      </c>
    </row>
    <row r="2177" spans="1:4" x14ac:dyDescent="0.2">
      <c r="A2177" s="296"/>
      <c r="B2177" s="75"/>
      <c r="C2177" s="114">
        <v>-1</v>
      </c>
      <c r="D2177" s="113" t="s">
        <v>394</v>
      </c>
    </row>
    <row r="2178" spans="1:4" x14ac:dyDescent="0.2">
      <c r="A2178" s="296"/>
      <c r="B2178" s="75"/>
      <c r="C2178" s="114">
        <v>-3</v>
      </c>
      <c r="D2178" s="113" t="s">
        <v>397</v>
      </c>
    </row>
    <row r="2179" spans="1:4" x14ac:dyDescent="0.2">
      <c r="A2179" s="296"/>
      <c r="B2179" s="75"/>
      <c r="C2179" s="115"/>
      <c r="D2179" s="87"/>
    </row>
    <row r="2180" spans="1:4" x14ac:dyDescent="0.2">
      <c r="A2180" s="296" t="s">
        <v>2898</v>
      </c>
      <c r="B2180" s="75" t="s">
        <v>2887</v>
      </c>
      <c r="C2180" s="115">
        <v>1</v>
      </c>
      <c r="D2180" s="87" t="s">
        <v>395</v>
      </c>
    </row>
    <row r="2181" spans="1:4" x14ac:dyDescent="0.2">
      <c r="A2181" s="296"/>
      <c r="B2181" s="75"/>
      <c r="C2181" s="115">
        <v>2</v>
      </c>
      <c r="D2181" s="87" t="s">
        <v>396</v>
      </c>
    </row>
    <row r="2182" spans="1:4" x14ac:dyDescent="0.2">
      <c r="A2182" s="296"/>
      <c r="B2182" s="75"/>
      <c r="C2182" s="114">
        <v>-1</v>
      </c>
      <c r="D2182" s="113" t="s">
        <v>394</v>
      </c>
    </row>
    <row r="2183" spans="1:4" x14ac:dyDescent="0.2">
      <c r="A2183" s="296"/>
      <c r="B2183" s="75"/>
      <c r="C2183" s="114">
        <v>-3</v>
      </c>
      <c r="D2183" s="113" t="s">
        <v>397</v>
      </c>
    </row>
    <row r="2184" spans="1:4" x14ac:dyDescent="0.2">
      <c r="A2184" s="296"/>
      <c r="B2184" s="75"/>
      <c r="C2184" s="115"/>
      <c r="D2184" s="87"/>
    </row>
    <row r="2185" spans="1:4" x14ac:dyDescent="0.2">
      <c r="A2185" s="296" t="s">
        <v>2900</v>
      </c>
      <c r="B2185" s="75" t="s">
        <v>2934</v>
      </c>
      <c r="C2185" s="115" t="s">
        <v>120</v>
      </c>
      <c r="D2185" s="87" t="s">
        <v>2918</v>
      </c>
    </row>
    <row r="2186" spans="1:4" x14ac:dyDescent="0.2">
      <c r="A2186" s="296"/>
      <c r="B2186" s="75"/>
      <c r="C2186" s="114">
        <v>-1</v>
      </c>
      <c r="D2186" s="113" t="s">
        <v>394</v>
      </c>
    </row>
    <row r="2187" spans="1:4" x14ac:dyDescent="0.2">
      <c r="A2187" s="296"/>
      <c r="B2187" s="75"/>
      <c r="C2187" s="114">
        <v>-3</v>
      </c>
      <c r="D2187" s="113" t="s">
        <v>397</v>
      </c>
    </row>
    <row r="2188" spans="1:4" x14ac:dyDescent="0.2">
      <c r="A2188" s="296"/>
      <c r="B2188" s="75"/>
      <c r="C2188" s="115"/>
      <c r="D2188" s="87"/>
    </row>
    <row r="2189" spans="1:4" x14ac:dyDescent="0.2">
      <c r="A2189" s="296" t="s">
        <v>2902</v>
      </c>
      <c r="B2189" s="75" t="s">
        <v>2888</v>
      </c>
      <c r="C2189" s="115">
        <v>0</v>
      </c>
      <c r="D2189" s="87" t="s">
        <v>2923</v>
      </c>
    </row>
    <row r="2190" spans="1:4" x14ac:dyDescent="0.2">
      <c r="A2190" s="296"/>
      <c r="B2190" s="75"/>
      <c r="C2190" s="115">
        <v>1</v>
      </c>
      <c r="D2190" s="87" t="s">
        <v>2924</v>
      </c>
    </row>
    <row r="2191" spans="1:4" x14ac:dyDescent="0.2">
      <c r="A2191" s="296"/>
      <c r="B2191" s="75"/>
      <c r="C2191" s="115">
        <v>2</v>
      </c>
      <c r="D2191" s="87" t="s">
        <v>2925</v>
      </c>
    </row>
    <row r="2192" spans="1:4" x14ac:dyDescent="0.2">
      <c r="A2192" s="296"/>
      <c r="B2192" s="75"/>
      <c r="C2192" s="115">
        <v>3</v>
      </c>
      <c r="D2192" s="87" t="s">
        <v>2926</v>
      </c>
    </row>
    <row r="2193" spans="1:4" x14ac:dyDescent="0.2">
      <c r="A2193" s="296"/>
      <c r="B2193" s="75"/>
      <c r="C2193" s="114">
        <v>-1</v>
      </c>
      <c r="D2193" s="113" t="s">
        <v>394</v>
      </c>
    </row>
    <row r="2194" spans="1:4" x14ac:dyDescent="0.2">
      <c r="A2194" s="296"/>
      <c r="B2194" s="75"/>
      <c r="C2194" s="114">
        <v>-3</v>
      </c>
      <c r="D2194" s="113" t="s">
        <v>397</v>
      </c>
    </row>
    <row r="2195" spans="1:4" x14ac:dyDescent="0.2">
      <c r="A2195" s="296"/>
      <c r="B2195" s="75"/>
      <c r="C2195" s="115"/>
      <c r="D2195" s="87"/>
    </row>
    <row r="2196" spans="1:4" x14ac:dyDescent="0.2">
      <c r="A2196" s="296" t="s">
        <v>2904</v>
      </c>
      <c r="B2196" s="75" t="s">
        <v>2889</v>
      </c>
      <c r="C2196" s="115">
        <v>1</v>
      </c>
      <c r="D2196" s="87" t="s">
        <v>395</v>
      </c>
    </row>
    <row r="2197" spans="1:4" x14ac:dyDescent="0.2">
      <c r="A2197" s="296"/>
      <c r="B2197" s="75"/>
      <c r="C2197" s="115">
        <v>2</v>
      </c>
      <c r="D2197" s="87" t="s">
        <v>396</v>
      </c>
    </row>
    <row r="2198" spans="1:4" x14ac:dyDescent="0.2">
      <c r="A2198" s="296"/>
      <c r="B2198" s="75"/>
      <c r="C2198" s="114">
        <v>-1</v>
      </c>
      <c r="D2198" s="113" t="s">
        <v>394</v>
      </c>
    </row>
    <row r="2199" spans="1:4" x14ac:dyDescent="0.2">
      <c r="A2199" s="296"/>
      <c r="B2199" s="75"/>
      <c r="C2199" s="114">
        <v>-3</v>
      </c>
      <c r="D2199" s="113" t="s">
        <v>397</v>
      </c>
    </row>
    <row r="2200" spans="1:4" x14ac:dyDescent="0.2">
      <c r="A2200" s="296"/>
      <c r="B2200" s="75"/>
      <c r="C2200" s="114"/>
      <c r="D2200" s="113"/>
    </row>
    <row r="2201" spans="1:4" x14ac:dyDescent="0.2">
      <c r="A2201" s="296" t="s">
        <v>3624</v>
      </c>
      <c r="B2201" s="75" t="s">
        <v>3573</v>
      </c>
      <c r="C2201" s="75">
        <v>1</v>
      </c>
      <c r="D2201" s="87" t="s">
        <v>293</v>
      </c>
    </row>
    <row r="2202" spans="1:4" x14ac:dyDescent="0.2">
      <c r="A2202" s="296"/>
      <c r="B2202" s="75"/>
      <c r="C2202" s="75">
        <v>2</v>
      </c>
      <c r="D2202" s="87" t="s">
        <v>396</v>
      </c>
    </row>
    <row r="2203" spans="1:4" x14ac:dyDescent="0.2">
      <c r="A2203" s="296"/>
      <c r="B2203" s="75"/>
      <c r="C2203" s="75">
        <v>-1</v>
      </c>
      <c r="D2203" s="113" t="s">
        <v>394</v>
      </c>
    </row>
    <row r="2204" spans="1:4" x14ac:dyDescent="0.2">
      <c r="A2204" s="296"/>
      <c r="B2204" s="75"/>
      <c r="C2204" s="75">
        <v>-3</v>
      </c>
      <c r="D2204" s="113" t="s">
        <v>397</v>
      </c>
    </row>
    <row r="2205" spans="1:4" x14ac:dyDescent="0.2">
      <c r="A2205" s="296"/>
      <c r="B2205" s="75"/>
      <c r="C2205" s="75"/>
      <c r="D2205" s="75"/>
    </row>
    <row r="2206" spans="1:4" x14ac:dyDescent="0.2">
      <c r="A2206" s="296" t="s">
        <v>3625</v>
      </c>
      <c r="B2206" s="75" t="s">
        <v>3626</v>
      </c>
      <c r="C2206" s="75">
        <v>1</v>
      </c>
      <c r="D2206" s="87" t="s">
        <v>293</v>
      </c>
    </row>
    <row r="2207" spans="1:4" x14ac:dyDescent="0.2">
      <c r="A2207" s="296"/>
      <c r="B2207" s="75"/>
      <c r="C2207" s="75">
        <v>2</v>
      </c>
      <c r="D2207" s="87" t="s">
        <v>396</v>
      </c>
    </row>
    <row r="2208" spans="1:4" x14ac:dyDescent="0.2">
      <c r="A2208" s="296"/>
      <c r="B2208" s="75"/>
      <c r="C2208" s="75">
        <v>-1</v>
      </c>
      <c r="D2208" s="113" t="s">
        <v>394</v>
      </c>
    </row>
    <row r="2209" spans="1:4" x14ac:dyDescent="0.2">
      <c r="A2209" s="296"/>
      <c r="B2209" s="75"/>
      <c r="C2209" s="75">
        <v>-3</v>
      </c>
      <c r="D2209" s="113" t="s">
        <v>397</v>
      </c>
    </row>
    <row r="2210" spans="1:4" x14ac:dyDescent="0.2">
      <c r="A2210" s="296"/>
      <c r="B2210" s="75"/>
      <c r="C2210" s="75"/>
      <c r="D2210" s="75"/>
    </row>
    <row r="2211" spans="1:4" ht="13.95" customHeight="1" x14ac:dyDescent="0.2">
      <c r="A2211" s="296" t="s">
        <v>3627</v>
      </c>
      <c r="B2211" s="75" t="s">
        <v>3628</v>
      </c>
      <c r="C2211" s="75">
        <v>1</v>
      </c>
      <c r="D2211" s="87" t="s">
        <v>293</v>
      </c>
    </row>
    <row r="2212" spans="1:4" ht="13.95" customHeight="1" x14ac:dyDescent="0.2">
      <c r="A2212" s="296"/>
      <c r="B2212" s="75"/>
      <c r="C2212" s="75">
        <v>2</v>
      </c>
      <c r="D2212" s="87" t="s">
        <v>396</v>
      </c>
    </row>
    <row r="2213" spans="1:4" ht="13.95" customHeight="1" x14ac:dyDescent="0.2">
      <c r="A2213" s="296"/>
      <c r="B2213" s="75"/>
      <c r="C2213" s="75">
        <v>-1</v>
      </c>
      <c r="D2213" s="113" t="s">
        <v>394</v>
      </c>
    </row>
    <row r="2214" spans="1:4" ht="13.95" customHeight="1" x14ac:dyDescent="0.2">
      <c r="A2214" s="296"/>
      <c r="B2214" s="75"/>
      <c r="C2214" s="75">
        <v>-3</v>
      </c>
      <c r="D2214" s="113" t="s">
        <v>397</v>
      </c>
    </row>
    <row r="2215" spans="1:4" ht="13.95" customHeight="1" x14ac:dyDescent="0.2">
      <c r="A2215" s="296"/>
      <c r="B2215" s="75"/>
      <c r="C2215" s="75"/>
      <c r="D2215" s="75"/>
    </row>
    <row r="2216" spans="1:4" x14ac:dyDescent="0.2">
      <c r="A2216" s="296" t="s">
        <v>3629</v>
      </c>
      <c r="B2216" s="75" t="s">
        <v>3630</v>
      </c>
      <c r="C2216" s="75">
        <v>1</v>
      </c>
      <c r="D2216" s="87" t="s">
        <v>293</v>
      </c>
    </row>
    <row r="2217" spans="1:4" x14ac:dyDescent="0.2">
      <c r="A2217" s="296"/>
      <c r="B2217" s="75"/>
      <c r="C2217" s="75">
        <v>2</v>
      </c>
      <c r="D2217" s="87" t="s">
        <v>396</v>
      </c>
    </row>
    <row r="2218" spans="1:4" x14ac:dyDescent="0.2">
      <c r="A2218" s="296"/>
      <c r="B2218" s="75"/>
      <c r="C2218" s="75">
        <v>-1</v>
      </c>
      <c r="D2218" s="113" t="s">
        <v>394</v>
      </c>
    </row>
    <row r="2219" spans="1:4" x14ac:dyDescent="0.2">
      <c r="A2219" s="296"/>
      <c r="B2219" s="75"/>
      <c r="C2219" s="75">
        <v>-3</v>
      </c>
      <c r="D2219" s="113" t="s">
        <v>397</v>
      </c>
    </row>
    <row r="2220" spans="1:4" x14ac:dyDescent="0.2">
      <c r="A2220" s="296"/>
      <c r="B2220" s="75"/>
      <c r="C2220" s="75"/>
      <c r="D2220" s="75"/>
    </row>
    <row r="2221" spans="1:4" x14ac:dyDescent="0.2">
      <c r="A2221" s="296" t="s">
        <v>3631</v>
      </c>
      <c r="B2221" s="75" t="s">
        <v>3632</v>
      </c>
      <c r="C2221" s="75">
        <v>1</v>
      </c>
      <c r="D2221" s="87" t="s">
        <v>293</v>
      </c>
    </row>
    <row r="2222" spans="1:4" x14ac:dyDescent="0.2">
      <c r="A2222" s="296"/>
      <c r="B2222" s="75"/>
      <c r="C2222" s="75">
        <v>2</v>
      </c>
      <c r="D2222" s="87" t="s">
        <v>396</v>
      </c>
    </row>
    <row r="2223" spans="1:4" x14ac:dyDescent="0.2">
      <c r="A2223" s="296"/>
      <c r="B2223" s="75"/>
      <c r="C2223" s="75">
        <v>-1</v>
      </c>
      <c r="D2223" s="113" t="s">
        <v>394</v>
      </c>
    </row>
    <row r="2224" spans="1:4" x14ac:dyDescent="0.2">
      <c r="A2224" s="296"/>
      <c r="B2224" s="75"/>
      <c r="C2224" s="75">
        <v>-3</v>
      </c>
      <c r="D2224" s="113" t="s">
        <v>397</v>
      </c>
    </row>
    <row r="2225" spans="1:4" x14ac:dyDescent="0.2">
      <c r="A2225" s="296"/>
      <c r="B2225" s="75"/>
      <c r="C2225" s="75"/>
      <c r="D2225" s="75"/>
    </row>
    <row r="2226" spans="1:4" x14ac:dyDescent="0.2">
      <c r="A2226" s="296" t="s">
        <v>3633</v>
      </c>
      <c r="B2226" s="75" t="s">
        <v>3634</v>
      </c>
      <c r="C2226" s="75">
        <v>1</v>
      </c>
      <c r="D2226" s="87" t="s">
        <v>293</v>
      </c>
    </row>
    <row r="2227" spans="1:4" x14ac:dyDescent="0.2">
      <c r="A2227" s="296"/>
      <c r="B2227" s="75"/>
      <c r="C2227" s="75">
        <v>2</v>
      </c>
      <c r="D2227" s="87" t="s">
        <v>396</v>
      </c>
    </row>
    <row r="2228" spans="1:4" x14ac:dyDescent="0.2">
      <c r="A2228" s="296"/>
      <c r="B2228" s="75"/>
      <c r="C2228" s="75">
        <v>-1</v>
      </c>
      <c r="D2228" s="113" t="s">
        <v>394</v>
      </c>
    </row>
    <row r="2229" spans="1:4" x14ac:dyDescent="0.2">
      <c r="A2229" s="296"/>
      <c r="B2229" s="75"/>
      <c r="C2229" s="75">
        <v>-3</v>
      </c>
      <c r="D2229" s="113" t="s">
        <v>397</v>
      </c>
    </row>
    <row r="2230" spans="1:4" x14ac:dyDescent="0.2">
      <c r="A2230" s="296"/>
      <c r="B2230" s="75"/>
      <c r="C2230" s="75"/>
      <c r="D2230" s="75"/>
    </row>
    <row r="2231" spans="1:4" x14ac:dyDescent="0.2">
      <c r="A2231" s="296" t="s">
        <v>3635</v>
      </c>
      <c r="B2231" s="75" t="s">
        <v>3636</v>
      </c>
      <c r="C2231" s="75">
        <v>1</v>
      </c>
      <c r="D2231" s="87" t="s">
        <v>293</v>
      </c>
    </row>
    <row r="2232" spans="1:4" x14ac:dyDescent="0.2">
      <c r="A2232" s="296"/>
      <c r="B2232" s="75"/>
      <c r="C2232" s="75">
        <v>2</v>
      </c>
      <c r="D2232" s="87" t="s">
        <v>396</v>
      </c>
    </row>
    <row r="2233" spans="1:4" x14ac:dyDescent="0.2">
      <c r="A2233" s="296"/>
      <c r="B2233" s="75"/>
      <c r="C2233" s="75">
        <v>-1</v>
      </c>
      <c r="D2233" s="113" t="s">
        <v>394</v>
      </c>
    </row>
    <row r="2234" spans="1:4" x14ac:dyDescent="0.2">
      <c r="A2234" s="296"/>
      <c r="B2234" s="75"/>
      <c r="C2234" s="75">
        <v>-3</v>
      </c>
      <c r="D2234" s="113" t="s">
        <v>397</v>
      </c>
    </row>
    <row r="2235" spans="1:4" x14ac:dyDescent="0.2">
      <c r="A2235" s="296"/>
      <c r="B2235" s="75"/>
      <c r="C2235" s="75"/>
      <c r="D2235" s="75"/>
    </row>
    <row r="2236" spans="1:4" x14ac:dyDescent="0.2">
      <c r="A2236" s="296" t="s">
        <v>3637</v>
      </c>
      <c r="B2236" s="75" t="s">
        <v>3580</v>
      </c>
      <c r="C2236" s="75">
        <v>1</v>
      </c>
      <c r="D2236" s="87" t="s">
        <v>293</v>
      </c>
    </row>
    <row r="2237" spans="1:4" x14ac:dyDescent="0.2">
      <c r="A2237" s="296"/>
      <c r="B2237" s="75"/>
      <c r="C2237" s="75">
        <v>2</v>
      </c>
      <c r="D2237" s="87" t="s">
        <v>396</v>
      </c>
    </row>
    <row r="2238" spans="1:4" x14ac:dyDescent="0.2">
      <c r="A2238" s="296"/>
      <c r="B2238" s="75"/>
      <c r="C2238" s="75">
        <v>-1</v>
      </c>
      <c r="D2238" s="113" t="s">
        <v>394</v>
      </c>
    </row>
    <row r="2239" spans="1:4" x14ac:dyDescent="0.2">
      <c r="A2239" s="296"/>
      <c r="B2239" s="75"/>
      <c r="C2239" s="75">
        <v>-3</v>
      </c>
      <c r="D2239" s="113" t="s">
        <v>397</v>
      </c>
    </row>
    <row r="2240" spans="1:4" x14ac:dyDescent="0.2">
      <c r="A2240" s="296"/>
      <c r="B2240" s="75"/>
      <c r="C2240" s="75"/>
      <c r="D2240" s="75"/>
    </row>
    <row r="2241" spans="1:4" x14ac:dyDescent="0.2">
      <c r="A2241" s="296" t="s">
        <v>3638</v>
      </c>
      <c r="B2241" s="75" t="s">
        <v>3639</v>
      </c>
      <c r="C2241" s="75">
        <v>1</v>
      </c>
      <c r="D2241" s="87" t="s">
        <v>293</v>
      </c>
    </row>
    <row r="2242" spans="1:4" x14ac:dyDescent="0.2">
      <c r="A2242" s="296"/>
      <c r="B2242" s="75"/>
      <c r="C2242" s="75">
        <v>2</v>
      </c>
      <c r="D2242" s="87" t="s">
        <v>396</v>
      </c>
    </row>
    <row r="2243" spans="1:4" x14ac:dyDescent="0.2">
      <c r="A2243" s="296"/>
      <c r="B2243" s="75"/>
      <c r="C2243" s="75">
        <v>-1</v>
      </c>
      <c r="D2243" s="113" t="s">
        <v>394</v>
      </c>
    </row>
    <row r="2244" spans="1:4" x14ac:dyDescent="0.2">
      <c r="A2244" s="296"/>
      <c r="B2244" s="75"/>
      <c r="C2244" s="75">
        <v>-3</v>
      </c>
      <c r="D2244" s="113" t="s">
        <v>397</v>
      </c>
    </row>
    <row r="2245" spans="1:4" x14ac:dyDescent="0.2">
      <c r="A2245" s="296"/>
      <c r="B2245" s="75"/>
      <c r="C2245" s="75"/>
      <c r="D2245" s="75"/>
    </row>
    <row r="2246" spans="1:4" ht="12.6" customHeight="1" x14ac:dyDescent="0.2">
      <c r="A2246" s="296" t="s">
        <v>3640</v>
      </c>
      <c r="B2246" s="75" t="s">
        <v>3641</v>
      </c>
      <c r="C2246" s="75">
        <v>1</v>
      </c>
      <c r="D2246" s="87" t="s">
        <v>293</v>
      </c>
    </row>
    <row r="2247" spans="1:4" ht="12.6" customHeight="1" x14ac:dyDescent="0.2">
      <c r="A2247" s="296"/>
      <c r="B2247" s="75"/>
      <c r="C2247" s="75">
        <v>2</v>
      </c>
      <c r="D2247" s="87" t="s">
        <v>396</v>
      </c>
    </row>
    <row r="2248" spans="1:4" ht="12.6" customHeight="1" x14ac:dyDescent="0.2">
      <c r="A2248" s="296"/>
      <c r="B2248" s="75"/>
      <c r="C2248" s="75">
        <v>-1</v>
      </c>
      <c r="D2248" s="113" t="s">
        <v>394</v>
      </c>
    </row>
    <row r="2249" spans="1:4" ht="12.6" customHeight="1" x14ac:dyDescent="0.2">
      <c r="A2249" s="296"/>
      <c r="B2249" s="75"/>
      <c r="C2249" s="75">
        <v>-3</v>
      </c>
      <c r="D2249" s="113" t="s">
        <v>397</v>
      </c>
    </row>
    <row r="2250" spans="1:4" ht="12.6" customHeight="1" x14ac:dyDescent="0.2">
      <c r="A2250" s="296"/>
      <c r="B2250" s="75"/>
      <c r="C2250" s="75"/>
      <c r="D2250" s="75"/>
    </row>
    <row r="2251" spans="1:4" x14ac:dyDescent="0.2">
      <c r="A2251" s="296" t="s">
        <v>3642</v>
      </c>
      <c r="B2251" s="75" t="s">
        <v>3643</v>
      </c>
      <c r="C2251" s="75">
        <v>1</v>
      </c>
      <c r="D2251" s="87" t="s">
        <v>293</v>
      </c>
    </row>
    <row r="2252" spans="1:4" x14ac:dyDescent="0.2">
      <c r="A2252" s="296"/>
      <c r="B2252" s="75"/>
      <c r="C2252" s="75">
        <v>2</v>
      </c>
      <c r="D2252" s="87" t="s">
        <v>396</v>
      </c>
    </row>
    <row r="2253" spans="1:4" x14ac:dyDescent="0.2">
      <c r="A2253" s="296"/>
      <c r="B2253" s="75"/>
      <c r="C2253" s="75">
        <v>-1</v>
      </c>
      <c r="D2253" s="113" t="s">
        <v>394</v>
      </c>
    </row>
    <row r="2254" spans="1:4" x14ac:dyDescent="0.2">
      <c r="A2254" s="296"/>
      <c r="B2254" s="75"/>
      <c r="C2254" s="75">
        <v>-3</v>
      </c>
      <c r="D2254" s="113" t="s">
        <v>397</v>
      </c>
    </row>
    <row r="2255" spans="1:4" x14ac:dyDescent="0.2">
      <c r="A2255" s="296"/>
      <c r="B2255" s="75"/>
      <c r="C2255" s="75"/>
      <c r="D2255" s="75"/>
    </row>
    <row r="2256" spans="1:4" x14ac:dyDescent="0.2">
      <c r="A2256" s="296" t="s">
        <v>3787</v>
      </c>
      <c r="B2256" s="75" t="s">
        <v>3566</v>
      </c>
      <c r="C2256" s="75">
        <v>1</v>
      </c>
      <c r="D2256" s="87" t="s">
        <v>395</v>
      </c>
    </row>
    <row r="2257" spans="1:4" x14ac:dyDescent="0.2">
      <c r="A2257" s="296"/>
      <c r="B2257" s="75"/>
      <c r="C2257" s="75">
        <v>2</v>
      </c>
      <c r="D2257" s="87" t="s">
        <v>396</v>
      </c>
    </row>
    <row r="2258" spans="1:4" x14ac:dyDescent="0.2">
      <c r="A2258" s="296"/>
      <c r="B2258" s="75"/>
      <c r="C2258" s="75">
        <v>-1</v>
      </c>
      <c r="D2258" s="113" t="s">
        <v>394</v>
      </c>
    </row>
    <row r="2259" spans="1:4" x14ac:dyDescent="0.2">
      <c r="A2259" s="296"/>
      <c r="B2259" s="75"/>
      <c r="C2259" s="75">
        <v>-3</v>
      </c>
      <c r="D2259" s="113" t="s">
        <v>397</v>
      </c>
    </row>
    <row r="2260" spans="1:4" x14ac:dyDescent="0.2">
      <c r="A2260" s="296"/>
      <c r="B2260" s="75"/>
      <c r="C2260" s="75"/>
      <c r="D2260" s="75"/>
    </row>
    <row r="2261" spans="1:4" x14ac:dyDescent="0.2">
      <c r="A2261" s="296" t="str">
        <f>HYPERLINK("[Codebook_HIS_2013_ext_v1601.xlsx]GP01_Y","GP01")</f>
        <v>GP01</v>
      </c>
      <c r="B2261" s="75" t="s">
        <v>495</v>
      </c>
      <c r="C2261" s="115">
        <v>1</v>
      </c>
      <c r="D2261" s="87" t="s">
        <v>395</v>
      </c>
    </row>
    <row r="2262" spans="1:4" x14ac:dyDescent="0.2">
      <c r="A2262" s="296"/>
      <c r="B2262" s="75"/>
      <c r="C2262" s="115">
        <v>2</v>
      </c>
      <c r="D2262" s="87" t="s">
        <v>396</v>
      </c>
    </row>
    <row r="2263" spans="1:4" x14ac:dyDescent="0.2">
      <c r="A2263" s="296"/>
      <c r="B2263" s="75"/>
      <c r="C2263" s="115">
        <v>-1</v>
      </c>
      <c r="D2263" s="87" t="s">
        <v>394</v>
      </c>
    </row>
    <row r="2264" spans="1:4" x14ac:dyDescent="0.2">
      <c r="A2264" s="296"/>
      <c r="B2264" s="75"/>
      <c r="C2264" s="115">
        <v>-3</v>
      </c>
      <c r="D2264" s="87" t="s">
        <v>397</v>
      </c>
    </row>
    <row r="2265" spans="1:4" x14ac:dyDescent="0.2">
      <c r="A2265" s="296"/>
      <c r="B2265" s="75"/>
      <c r="C2265" s="115"/>
      <c r="D2265" s="87"/>
    </row>
    <row r="2266" spans="1:4" x14ac:dyDescent="0.2">
      <c r="A2266" s="296" t="str">
        <f>HYPERLINK("[Codebook_HIS_2013_ext_v1601.xlsx]GP01_1_Y","GP01_1")</f>
        <v>GP01_1</v>
      </c>
      <c r="B2266" s="75" t="s">
        <v>495</v>
      </c>
      <c r="C2266" s="115">
        <v>1</v>
      </c>
      <c r="D2266" s="87" t="s">
        <v>395</v>
      </c>
    </row>
    <row r="2267" spans="1:4" x14ac:dyDescent="0.2">
      <c r="A2267" s="296"/>
      <c r="B2267" s="75"/>
      <c r="C2267" s="115">
        <v>2</v>
      </c>
      <c r="D2267" s="87" t="s">
        <v>396</v>
      </c>
    </row>
    <row r="2268" spans="1:4" x14ac:dyDescent="0.2">
      <c r="A2268" s="296"/>
      <c r="B2268" s="75"/>
      <c r="C2268" s="115">
        <v>-1</v>
      </c>
      <c r="D2268" s="87" t="s">
        <v>394</v>
      </c>
    </row>
    <row r="2269" spans="1:4" x14ac:dyDescent="0.2">
      <c r="A2269" s="296"/>
      <c r="B2269" s="75"/>
      <c r="C2269" s="115">
        <v>-3</v>
      </c>
      <c r="D2269" s="87" t="s">
        <v>397</v>
      </c>
    </row>
    <row r="2270" spans="1:4" x14ac:dyDescent="0.2">
      <c r="A2270" s="296"/>
      <c r="B2270" s="84"/>
      <c r="C2270" s="115"/>
      <c r="D2270" s="87"/>
    </row>
    <row r="2271" spans="1:4" x14ac:dyDescent="0.2">
      <c r="A2271" s="296" t="str">
        <f>HYPERLINK("[Codebook_HIS_2013_ext_v1601.xlsx]GP02_Y","GP02")</f>
        <v>GP02</v>
      </c>
      <c r="B2271" s="75" t="s">
        <v>496</v>
      </c>
      <c r="C2271" s="115">
        <v>1</v>
      </c>
      <c r="D2271" s="87" t="s">
        <v>295</v>
      </c>
    </row>
    <row r="2272" spans="1:4" x14ac:dyDescent="0.2">
      <c r="A2272" s="296"/>
      <c r="B2272" s="75"/>
      <c r="C2272" s="115">
        <v>2</v>
      </c>
      <c r="D2272" s="87" t="s">
        <v>296</v>
      </c>
    </row>
    <row r="2273" spans="1:4" x14ac:dyDescent="0.2">
      <c r="A2273" s="296"/>
      <c r="B2273" s="75"/>
      <c r="C2273" s="115">
        <v>3</v>
      </c>
      <c r="D2273" s="87" t="s">
        <v>69</v>
      </c>
    </row>
    <row r="2274" spans="1:4" x14ac:dyDescent="0.2">
      <c r="A2274" s="296"/>
      <c r="B2274" s="75"/>
      <c r="C2274" s="115">
        <v>-1</v>
      </c>
      <c r="D2274" s="87" t="s">
        <v>394</v>
      </c>
    </row>
    <row r="2275" spans="1:4" x14ac:dyDescent="0.2">
      <c r="A2275" s="296"/>
      <c r="B2275" s="75"/>
      <c r="C2275" s="115">
        <v>-3</v>
      </c>
      <c r="D2275" s="87" t="s">
        <v>397</v>
      </c>
    </row>
    <row r="2276" spans="1:4" x14ac:dyDescent="0.2">
      <c r="A2276" s="296"/>
      <c r="B2276" s="75"/>
      <c r="C2276" s="115"/>
      <c r="D2276" s="87"/>
    </row>
    <row r="2277" spans="1:4" x14ac:dyDescent="0.2">
      <c r="A2277" s="296" t="str">
        <f>HYPERLINK("[Codebook_HIS_2013_ext_v1601.xlsx]GP02_1_Y","GP02_1")</f>
        <v>GP02_1</v>
      </c>
      <c r="B2277" s="75" t="s">
        <v>569</v>
      </c>
      <c r="C2277" s="115">
        <v>1</v>
      </c>
      <c r="D2277" s="87" t="s">
        <v>395</v>
      </c>
    </row>
    <row r="2278" spans="1:4" x14ac:dyDescent="0.2">
      <c r="A2278" s="296"/>
      <c r="B2278" s="75"/>
      <c r="C2278" s="115">
        <v>2</v>
      </c>
      <c r="D2278" s="87" t="s">
        <v>396</v>
      </c>
    </row>
    <row r="2279" spans="1:4" x14ac:dyDescent="0.2">
      <c r="A2279" s="296"/>
      <c r="B2279" s="75"/>
      <c r="C2279" s="115">
        <v>-1</v>
      </c>
      <c r="D2279" s="87" t="s">
        <v>394</v>
      </c>
    </row>
    <row r="2280" spans="1:4" x14ac:dyDescent="0.2">
      <c r="A2280" s="296"/>
      <c r="B2280" s="75"/>
      <c r="C2280" s="115">
        <v>-3</v>
      </c>
      <c r="D2280" s="87" t="s">
        <v>397</v>
      </c>
    </row>
    <row r="2281" spans="1:4" x14ac:dyDescent="0.2">
      <c r="A2281" s="296"/>
      <c r="B2281" s="75"/>
      <c r="C2281" s="115"/>
      <c r="D2281" s="87"/>
    </row>
    <row r="2282" spans="1:4" x14ac:dyDescent="0.2">
      <c r="A2282" s="296" t="str">
        <f>HYPERLINK("[Codebook_HIS_2013_ext_v1601.xlsx]GP02_2_Y","GP02_2")</f>
        <v>GP02_2</v>
      </c>
      <c r="B2282" s="75" t="s">
        <v>2490</v>
      </c>
      <c r="C2282" s="115">
        <v>1</v>
      </c>
      <c r="D2282" s="87" t="s">
        <v>395</v>
      </c>
    </row>
    <row r="2283" spans="1:4" x14ac:dyDescent="0.2">
      <c r="A2283" s="296"/>
      <c r="B2283" s="75"/>
      <c r="C2283" s="115">
        <v>2</v>
      </c>
      <c r="D2283" s="87" t="s">
        <v>396</v>
      </c>
    </row>
    <row r="2284" spans="1:4" x14ac:dyDescent="0.2">
      <c r="A2284" s="296"/>
      <c r="B2284" s="75"/>
      <c r="C2284" s="115">
        <v>-1</v>
      </c>
      <c r="D2284" s="87" t="s">
        <v>394</v>
      </c>
    </row>
    <row r="2285" spans="1:4" x14ac:dyDescent="0.2">
      <c r="A2285" s="296"/>
      <c r="B2285" s="75"/>
      <c r="C2285" s="115">
        <v>-3</v>
      </c>
      <c r="D2285" s="87" t="s">
        <v>397</v>
      </c>
    </row>
    <row r="2286" spans="1:4" x14ac:dyDescent="0.2">
      <c r="A2286" s="296"/>
      <c r="B2286" s="75"/>
      <c r="C2286" s="115"/>
      <c r="D2286" s="87"/>
    </row>
    <row r="2287" spans="1:4" x14ac:dyDescent="0.2">
      <c r="A2287" s="296" t="str">
        <f>HYPERLINK("[Codebook_HIS_2013_ext_v1601.xlsx]GP03_Y","GP03")</f>
        <v>GP03</v>
      </c>
      <c r="B2287" s="75" t="s">
        <v>2489</v>
      </c>
      <c r="C2287" s="94" t="s">
        <v>120</v>
      </c>
      <c r="D2287" s="87" t="s">
        <v>621</v>
      </c>
    </row>
    <row r="2288" spans="1:4" x14ac:dyDescent="0.2">
      <c r="A2288" s="296"/>
      <c r="B2288" s="75"/>
      <c r="C2288" s="94">
        <v>-1</v>
      </c>
      <c r="D2288" s="87" t="s">
        <v>394</v>
      </c>
    </row>
    <row r="2289" spans="1:4" x14ac:dyDescent="0.2">
      <c r="A2289" s="296"/>
      <c r="B2289" s="75"/>
      <c r="C2289" s="115">
        <v>-3</v>
      </c>
      <c r="D2289" s="87" t="s">
        <v>397</v>
      </c>
    </row>
    <row r="2290" spans="1:4" x14ac:dyDescent="0.2">
      <c r="A2290" s="296"/>
      <c r="B2290" s="75"/>
      <c r="C2290" s="115"/>
      <c r="D2290" s="87"/>
    </row>
    <row r="2291" spans="1:4" x14ac:dyDescent="0.2">
      <c r="A2291" s="296" t="str">
        <f>HYPERLINK("[Codebook_HIS_2013_ext_v1601.xlsx]GP03_1_Y","GP03_1")</f>
        <v>GP03_1</v>
      </c>
      <c r="B2291" s="75" t="s">
        <v>2489</v>
      </c>
      <c r="C2291" s="115">
        <v>0</v>
      </c>
      <c r="D2291" s="87" t="s">
        <v>697</v>
      </c>
    </row>
    <row r="2292" spans="1:4" x14ac:dyDescent="0.2">
      <c r="A2292" s="296"/>
      <c r="B2292" s="75"/>
      <c r="C2292" s="115">
        <v>1</v>
      </c>
      <c r="D2292" s="87" t="s">
        <v>2498</v>
      </c>
    </row>
    <row r="2293" spans="1:4" x14ac:dyDescent="0.2">
      <c r="A2293" s="296"/>
      <c r="B2293" s="75"/>
      <c r="C2293" s="115">
        <v>2</v>
      </c>
      <c r="D2293" s="87" t="s">
        <v>2499</v>
      </c>
    </row>
    <row r="2294" spans="1:4" x14ac:dyDescent="0.2">
      <c r="A2294" s="296"/>
      <c r="B2294" s="75"/>
      <c r="C2294" s="94">
        <v>-1</v>
      </c>
      <c r="D2294" s="87" t="s">
        <v>394</v>
      </c>
    </row>
    <row r="2295" spans="1:4" x14ac:dyDescent="0.2">
      <c r="A2295" s="296"/>
      <c r="B2295" s="75"/>
      <c r="C2295" s="115">
        <v>-3</v>
      </c>
      <c r="D2295" s="87" t="s">
        <v>397</v>
      </c>
    </row>
    <row r="2296" spans="1:4" x14ac:dyDescent="0.2">
      <c r="A2296" s="296"/>
      <c r="B2296" s="75"/>
      <c r="C2296" s="115"/>
      <c r="D2296" s="87"/>
    </row>
    <row r="2297" spans="1:4" x14ac:dyDescent="0.2">
      <c r="A2297" s="296" t="str">
        <f>HYPERLINK("[Codebook_HIS_2013_ext_v1601.xlsx]GP03_2_Y","GP03_2")</f>
        <v>GP03_2</v>
      </c>
      <c r="B2297" s="75" t="s">
        <v>2491</v>
      </c>
      <c r="C2297" s="115">
        <v>1</v>
      </c>
      <c r="D2297" s="87" t="s">
        <v>395</v>
      </c>
    </row>
    <row r="2298" spans="1:4" x14ac:dyDescent="0.2">
      <c r="A2298" s="296"/>
      <c r="B2298" s="75"/>
      <c r="C2298" s="115">
        <v>2</v>
      </c>
      <c r="D2298" s="87" t="s">
        <v>396</v>
      </c>
    </row>
    <row r="2299" spans="1:4" x14ac:dyDescent="0.2">
      <c r="A2299" s="296"/>
      <c r="B2299" s="75"/>
      <c r="C2299" s="115">
        <v>-1</v>
      </c>
      <c r="D2299" s="87" t="s">
        <v>394</v>
      </c>
    </row>
    <row r="2300" spans="1:4" x14ac:dyDescent="0.2">
      <c r="A2300" s="296"/>
      <c r="B2300" s="75"/>
      <c r="C2300" s="115">
        <v>-3</v>
      </c>
      <c r="D2300" s="87" t="s">
        <v>397</v>
      </c>
    </row>
    <row r="2301" spans="1:4" x14ac:dyDescent="0.2">
      <c r="A2301" s="296"/>
      <c r="B2301" s="75"/>
      <c r="C2301" s="115"/>
      <c r="D2301" s="87"/>
    </row>
    <row r="2302" spans="1:4" x14ac:dyDescent="0.2">
      <c r="A2302" s="296" t="s">
        <v>3817</v>
      </c>
      <c r="B2302" s="75" t="s">
        <v>3568</v>
      </c>
      <c r="C2302" s="75">
        <v>1</v>
      </c>
      <c r="D2302" s="87" t="s">
        <v>395</v>
      </c>
    </row>
    <row r="2303" spans="1:4" x14ac:dyDescent="0.2">
      <c r="A2303" s="296"/>
      <c r="B2303" s="75"/>
      <c r="C2303" s="75">
        <v>2</v>
      </c>
      <c r="D2303" s="87" t="s">
        <v>396</v>
      </c>
    </row>
    <row r="2304" spans="1:4" x14ac:dyDescent="0.2">
      <c r="A2304" s="296"/>
      <c r="B2304" s="75"/>
      <c r="C2304" s="75">
        <v>-1</v>
      </c>
      <c r="D2304" s="87" t="s">
        <v>394</v>
      </c>
    </row>
    <row r="2305" spans="1:4" x14ac:dyDescent="0.2">
      <c r="A2305" s="296"/>
      <c r="B2305" s="75"/>
      <c r="C2305" s="75">
        <v>-3</v>
      </c>
      <c r="D2305" s="87" t="s">
        <v>397</v>
      </c>
    </row>
    <row r="2306" spans="1:4" x14ac:dyDescent="0.2">
      <c r="A2306" s="296"/>
      <c r="B2306" s="75"/>
      <c r="C2306" s="75"/>
      <c r="D2306" s="75"/>
    </row>
    <row r="2307" spans="1:4" x14ac:dyDescent="0.2">
      <c r="A2307" s="296" t="s">
        <v>3818</v>
      </c>
      <c r="B2307" s="75" t="s">
        <v>3570</v>
      </c>
      <c r="C2307" s="75">
        <v>1</v>
      </c>
      <c r="D2307" s="87" t="s">
        <v>395</v>
      </c>
    </row>
    <row r="2308" spans="1:4" x14ac:dyDescent="0.2">
      <c r="A2308" s="296"/>
      <c r="B2308" s="75"/>
      <c r="C2308" s="75">
        <v>2</v>
      </c>
      <c r="D2308" s="87" t="s">
        <v>396</v>
      </c>
    </row>
    <row r="2309" spans="1:4" x14ac:dyDescent="0.2">
      <c r="A2309" s="296"/>
      <c r="B2309" s="75"/>
      <c r="C2309" s="75">
        <v>-1</v>
      </c>
      <c r="D2309" s="87" t="s">
        <v>394</v>
      </c>
    </row>
    <row r="2310" spans="1:4" x14ac:dyDescent="0.2">
      <c r="A2310" s="296"/>
      <c r="B2310" s="75"/>
      <c r="C2310" s="75">
        <v>-3</v>
      </c>
      <c r="D2310" s="87" t="s">
        <v>397</v>
      </c>
    </row>
    <row r="2311" spans="1:4" x14ac:dyDescent="0.2">
      <c r="A2311" s="296"/>
      <c r="B2311" s="75"/>
      <c r="C2311" s="75"/>
      <c r="D2311" s="75"/>
    </row>
    <row r="2312" spans="1:4" x14ac:dyDescent="0.2">
      <c r="A2312" s="296"/>
      <c r="B2312" s="75"/>
      <c r="C2312" s="115"/>
      <c r="D2312" s="87"/>
    </row>
    <row r="2313" spans="1:4" x14ac:dyDescent="0.2">
      <c r="A2313" s="296" t="str">
        <f>HYPERLINK("[Codebook_HIS_2013_ext_v1601.xlsx]hc_01_Y","HC_01")</f>
        <v>HC_01</v>
      </c>
      <c r="B2313" s="75" t="s">
        <v>1647</v>
      </c>
      <c r="C2313" s="115" t="s">
        <v>120</v>
      </c>
      <c r="D2313" s="87" t="s">
        <v>756</v>
      </c>
    </row>
    <row r="2314" spans="1:4" x14ac:dyDescent="0.2">
      <c r="A2314" s="296"/>
      <c r="B2314" s="75"/>
      <c r="C2314" s="94"/>
      <c r="D2314" s="87"/>
    </row>
    <row r="2315" spans="1:4" x14ac:dyDescent="0.2">
      <c r="A2315" s="296" t="str">
        <f>HYPERLINK("[Codebook_HIS_2013_ext_v1601.xlsx]HC01_Y","HC01")</f>
        <v>HC01</v>
      </c>
      <c r="B2315" s="75" t="s">
        <v>676</v>
      </c>
      <c r="C2315" s="94">
        <v>1</v>
      </c>
      <c r="D2315" s="96" t="s">
        <v>1727</v>
      </c>
    </row>
    <row r="2316" spans="1:4" x14ac:dyDescent="0.2">
      <c r="A2316" s="296"/>
      <c r="B2316" s="88"/>
      <c r="C2316" s="94">
        <v>2</v>
      </c>
      <c r="D2316" s="96" t="s">
        <v>1730</v>
      </c>
    </row>
    <row r="2317" spans="1:4" x14ac:dyDescent="0.2">
      <c r="A2317" s="296"/>
      <c r="B2317" s="75"/>
      <c r="C2317" s="94">
        <v>3</v>
      </c>
      <c r="D2317" s="96" t="s">
        <v>1728</v>
      </c>
    </row>
    <row r="2318" spans="1:4" x14ac:dyDescent="0.2">
      <c r="A2318" s="296"/>
      <c r="B2318" s="75"/>
      <c r="C2318" s="94">
        <v>4</v>
      </c>
      <c r="D2318" s="96" t="s">
        <v>1729</v>
      </c>
    </row>
    <row r="2319" spans="1:4" x14ac:dyDescent="0.2">
      <c r="A2319" s="296"/>
      <c r="B2319" s="75"/>
      <c r="C2319" s="94">
        <v>5</v>
      </c>
      <c r="D2319" s="96" t="s">
        <v>1731</v>
      </c>
    </row>
    <row r="2320" spans="1:4" x14ac:dyDescent="0.2">
      <c r="A2320" s="296"/>
      <c r="B2320" s="75"/>
      <c r="C2320" s="115">
        <v>-1</v>
      </c>
      <c r="D2320" s="87" t="s">
        <v>394</v>
      </c>
    </row>
    <row r="2321" spans="1:4" x14ac:dyDescent="0.2">
      <c r="A2321" s="296"/>
      <c r="B2321" s="75"/>
      <c r="C2321" s="115">
        <v>-3</v>
      </c>
      <c r="D2321" s="87" t="s">
        <v>1738</v>
      </c>
    </row>
    <row r="2322" spans="1:4" x14ac:dyDescent="0.2">
      <c r="A2322" s="296"/>
      <c r="B2322" s="75"/>
      <c r="C2322" s="94"/>
      <c r="D2322" s="87"/>
    </row>
    <row r="2323" spans="1:4" x14ac:dyDescent="0.2">
      <c r="A2323" s="296" t="str">
        <f>HYPERLINK("[Codebook_HIS_2013_ext_v1601.xlsx]HC04_Y","HC04")</f>
        <v>HC04</v>
      </c>
      <c r="B2323" s="75" t="s">
        <v>326</v>
      </c>
      <c r="C2323" s="115">
        <v>1</v>
      </c>
      <c r="D2323" s="87" t="s">
        <v>297</v>
      </c>
    </row>
    <row r="2324" spans="1:4" x14ac:dyDescent="0.2">
      <c r="A2324" s="296"/>
      <c r="B2324" s="75"/>
      <c r="C2324" s="115">
        <v>2</v>
      </c>
      <c r="D2324" s="87" t="s">
        <v>298</v>
      </c>
    </row>
    <row r="2325" spans="1:4" x14ac:dyDescent="0.2">
      <c r="A2325" s="296"/>
      <c r="B2325" s="75"/>
      <c r="C2325" s="115"/>
      <c r="D2325" s="87"/>
    </row>
    <row r="2326" spans="1:4" x14ac:dyDescent="0.2">
      <c r="A2326" s="296" t="str">
        <f>HYPERLINK("[Codebook_HIS_2013_ext_v1601.xlsx]HC05_Y","HC05")</f>
        <v>HC05</v>
      </c>
      <c r="B2326" s="75" t="s">
        <v>677</v>
      </c>
      <c r="C2326" s="115">
        <v>1</v>
      </c>
      <c r="D2326" s="87" t="s">
        <v>299</v>
      </c>
    </row>
    <row r="2327" spans="1:4" x14ac:dyDescent="0.2">
      <c r="A2327" s="296"/>
      <c r="B2327" s="75"/>
      <c r="C2327" s="115">
        <v>2</v>
      </c>
      <c r="D2327" s="87" t="s">
        <v>300</v>
      </c>
    </row>
    <row r="2328" spans="1:4" x14ac:dyDescent="0.2">
      <c r="A2328" s="296"/>
      <c r="B2328" s="75"/>
      <c r="C2328" s="115">
        <v>3</v>
      </c>
      <c r="D2328" s="87" t="s">
        <v>301</v>
      </c>
    </row>
    <row r="2329" spans="1:4" x14ac:dyDescent="0.2">
      <c r="A2329" s="296"/>
      <c r="B2329" s="75"/>
      <c r="C2329" s="115">
        <v>4</v>
      </c>
      <c r="D2329" s="87" t="s">
        <v>302</v>
      </c>
    </row>
    <row r="2330" spans="1:4" x14ac:dyDescent="0.2">
      <c r="A2330" s="296"/>
      <c r="B2330" s="75"/>
      <c r="C2330" s="115">
        <v>-1</v>
      </c>
      <c r="D2330" s="87" t="s">
        <v>394</v>
      </c>
    </row>
    <row r="2331" spans="1:4" x14ac:dyDescent="0.2">
      <c r="A2331" s="296"/>
      <c r="B2331" s="75"/>
      <c r="C2331" s="115"/>
      <c r="D2331" s="87"/>
    </row>
    <row r="2332" spans="1:4" x14ac:dyDescent="0.2">
      <c r="A2332" s="296" t="str">
        <f>HYPERLINK("[Codebook_HIS_2013_ext_v1601.xlsx]HC06_1_Y","HC06_1")</f>
        <v>HC06_1</v>
      </c>
      <c r="B2332" s="75" t="s">
        <v>18</v>
      </c>
      <c r="C2332" s="115">
        <v>1</v>
      </c>
      <c r="D2332" s="87" t="s">
        <v>303</v>
      </c>
    </row>
    <row r="2333" spans="1:4" x14ac:dyDescent="0.2">
      <c r="A2333" s="296"/>
      <c r="B2333" s="75"/>
      <c r="C2333" s="115">
        <v>2</v>
      </c>
      <c r="D2333" s="87" t="s">
        <v>304</v>
      </c>
    </row>
    <row r="2334" spans="1:4" x14ac:dyDescent="0.2">
      <c r="A2334" s="296"/>
      <c r="B2334" s="75"/>
      <c r="C2334" s="115">
        <v>3</v>
      </c>
      <c r="D2334" s="87" t="s">
        <v>305</v>
      </c>
    </row>
    <row r="2335" spans="1:4" x14ac:dyDescent="0.2">
      <c r="A2335" s="74"/>
      <c r="B2335" s="75"/>
      <c r="C2335" s="115">
        <v>-1</v>
      </c>
      <c r="D2335" s="87" t="s">
        <v>394</v>
      </c>
    </row>
    <row r="2336" spans="1:4" x14ac:dyDescent="0.2">
      <c r="A2336" s="74"/>
      <c r="B2336" s="75"/>
      <c r="C2336" s="115">
        <v>-3</v>
      </c>
      <c r="D2336" s="87" t="s">
        <v>1104</v>
      </c>
    </row>
    <row r="2337" spans="1:4" x14ac:dyDescent="0.2">
      <c r="A2337" s="296"/>
      <c r="B2337" s="75"/>
      <c r="C2337" s="115"/>
      <c r="D2337" s="87"/>
    </row>
    <row r="2338" spans="1:4" x14ac:dyDescent="0.2">
      <c r="A2338" s="296" t="str">
        <f>HYPERLINK("[Codebook_HIS_2013_ext_v1601.xlsx]HC06_2_Y","HC06_2")</f>
        <v>HC06_2</v>
      </c>
      <c r="B2338" s="75" t="s">
        <v>1636</v>
      </c>
      <c r="C2338" s="115">
        <v>1</v>
      </c>
      <c r="D2338" s="87" t="s">
        <v>433</v>
      </c>
    </row>
    <row r="2339" spans="1:4" x14ac:dyDescent="0.2">
      <c r="A2339" s="296"/>
      <c r="B2339" s="75"/>
      <c r="C2339" s="115">
        <v>2</v>
      </c>
      <c r="D2339" s="87" t="s">
        <v>1634</v>
      </c>
    </row>
    <row r="2340" spans="1:4" x14ac:dyDescent="0.2">
      <c r="A2340" s="296"/>
      <c r="B2340" s="75"/>
      <c r="C2340" s="115">
        <v>3</v>
      </c>
      <c r="D2340" s="87" t="s">
        <v>1624</v>
      </c>
    </row>
    <row r="2341" spans="1:4" x14ac:dyDescent="0.2">
      <c r="A2341" s="296"/>
      <c r="B2341" s="75"/>
      <c r="C2341" s="115">
        <v>4</v>
      </c>
      <c r="D2341" s="87" t="s">
        <v>1625</v>
      </c>
    </row>
    <row r="2342" spans="1:4" x14ac:dyDescent="0.2">
      <c r="A2342" s="296"/>
      <c r="B2342" s="116"/>
      <c r="C2342" s="115">
        <v>5</v>
      </c>
      <c r="D2342" s="87" t="s">
        <v>1626</v>
      </c>
    </row>
    <row r="2343" spans="1:4" x14ac:dyDescent="0.2">
      <c r="A2343" s="296"/>
      <c r="B2343" s="116"/>
      <c r="C2343" s="115">
        <v>6</v>
      </c>
      <c r="D2343" s="87" t="s">
        <v>1627</v>
      </c>
    </row>
    <row r="2344" spans="1:4" x14ac:dyDescent="0.2">
      <c r="A2344" s="296"/>
      <c r="B2344" s="116"/>
      <c r="C2344" s="115">
        <v>7</v>
      </c>
      <c r="D2344" s="87" t="s">
        <v>1628</v>
      </c>
    </row>
    <row r="2345" spans="1:4" x14ac:dyDescent="0.2">
      <c r="A2345" s="296"/>
      <c r="B2345" s="116"/>
      <c r="C2345" s="115">
        <v>8</v>
      </c>
      <c r="D2345" s="87" t="s">
        <v>1632</v>
      </c>
    </row>
    <row r="2346" spans="1:4" x14ac:dyDescent="0.2">
      <c r="A2346" s="296"/>
      <c r="B2346" s="116"/>
      <c r="C2346" s="115">
        <v>9</v>
      </c>
      <c r="D2346" s="87" t="s">
        <v>1629</v>
      </c>
    </row>
    <row r="2347" spans="1:4" x14ac:dyDescent="0.2">
      <c r="A2347" s="296"/>
      <c r="B2347" s="116"/>
      <c r="C2347" s="115">
        <v>10</v>
      </c>
      <c r="D2347" s="87" t="s">
        <v>1630</v>
      </c>
    </row>
    <row r="2348" spans="1:4" x14ac:dyDescent="0.2">
      <c r="A2348" s="296"/>
      <c r="B2348" s="116"/>
      <c r="C2348" s="115">
        <v>11</v>
      </c>
      <c r="D2348" s="87" t="s">
        <v>1631</v>
      </c>
    </row>
    <row r="2349" spans="1:4" x14ac:dyDescent="0.2">
      <c r="A2349" s="296"/>
      <c r="B2349" s="116"/>
      <c r="C2349" s="115">
        <v>12</v>
      </c>
      <c r="D2349" s="87" t="s">
        <v>1667</v>
      </c>
    </row>
    <row r="2350" spans="1:4" x14ac:dyDescent="0.2">
      <c r="A2350" s="296"/>
      <c r="B2350" s="116"/>
      <c r="C2350" s="115">
        <v>13</v>
      </c>
      <c r="D2350" s="87" t="s">
        <v>1633</v>
      </c>
    </row>
    <row r="2351" spans="1:4" x14ac:dyDescent="0.2">
      <c r="A2351" s="296"/>
      <c r="B2351" s="116"/>
      <c r="C2351" s="115">
        <v>-1</v>
      </c>
      <c r="D2351" s="87" t="s">
        <v>394</v>
      </c>
    </row>
    <row r="2352" spans="1:4" x14ac:dyDescent="0.2">
      <c r="A2352" s="296"/>
      <c r="B2352" s="116"/>
      <c r="C2352" s="115">
        <v>-3</v>
      </c>
      <c r="D2352" s="87" t="s">
        <v>1104</v>
      </c>
    </row>
    <row r="2353" spans="1:4" x14ac:dyDescent="0.2">
      <c r="A2353" s="296"/>
      <c r="B2353" s="116"/>
      <c r="C2353" s="115"/>
      <c r="D2353" s="87"/>
    </row>
    <row r="2354" spans="1:4" x14ac:dyDescent="0.2">
      <c r="A2354" s="296" t="str">
        <f>HYPERLINK("[Codebook_HIS_2013_ext_v1601.xlsx]HC07_1_Y","HC07_1")</f>
        <v>HC07_1</v>
      </c>
      <c r="B2354" s="75" t="s">
        <v>1619</v>
      </c>
      <c r="C2354" s="115">
        <v>1</v>
      </c>
      <c r="D2354" s="87" t="s">
        <v>303</v>
      </c>
    </row>
    <row r="2355" spans="1:4" x14ac:dyDescent="0.2">
      <c r="A2355" s="296"/>
      <c r="B2355" s="75"/>
      <c r="C2355" s="115">
        <v>2</v>
      </c>
      <c r="D2355" s="87" t="s">
        <v>304</v>
      </c>
    </row>
    <row r="2356" spans="1:4" x14ac:dyDescent="0.2">
      <c r="A2356" s="296"/>
      <c r="B2356" s="75"/>
      <c r="C2356" s="115">
        <v>3</v>
      </c>
      <c r="D2356" s="87" t="s">
        <v>305</v>
      </c>
    </row>
    <row r="2357" spans="1:4" x14ac:dyDescent="0.2">
      <c r="A2357" s="296"/>
      <c r="B2357" s="75"/>
      <c r="C2357" s="115">
        <v>-1</v>
      </c>
      <c r="D2357" s="87" t="s">
        <v>394</v>
      </c>
    </row>
    <row r="2358" spans="1:4" x14ac:dyDescent="0.2">
      <c r="A2358" s="296"/>
      <c r="B2358" s="75"/>
      <c r="C2358" s="115">
        <v>-3</v>
      </c>
      <c r="D2358" s="87" t="s">
        <v>1104</v>
      </c>
    </row>
    <row r="2359" spans="1:4" x14ac:dyDescent="0.2">
      <c r="A2359" s="296"/>
      <c r="B2359" s="75"/>
      <c r="C2359" s="115"/>
      <c r="D2359" s="87"/>
    </row>
    <row r="2360" spans="1:4" x14ac:dyDescent="0.2">
      <c r="A2360" s="296" t="str">
        <f>HYPERLINK("[Codebook_HIS_2013_ext_v1601.xlsx]HC07_2_Y","HC07_2")</f>
        <v>HC07_2</v>
      </c>
      <c r="B2360" s="75" t="s">
        <v>1635</v>
      </c>
      <c r="C2360" s="115">
        <v>1</v>
      </c>
      <c r="D2360" s="87" t="s">
        <v>433</v>
      </c>
    </row>
    <row r="2361" spans="1:4" x14ac:dyDescent="0.2">
      <c r="A2361" s="296"/>
      <c r="B2361" s="75"/>
      <c r="C2361" s="115">
        <v>2</v>
      </c>
      <c r="D2361" s="87" t="s">
        <v>1634</v>
      </c>
    </row>
    <row r="2362" spans="1:4" x14ac:dyDescent="0.2">
      <c r="A2362" s="296"/>
      <c r="B2362" s="75"/>
      <c r="C2362" s="115">
        <v>3</v>
      </c>
      <c r="D2362" s="87" t="s">
        <v>1624</v>
      </c>
    </row>
    <row r="2363" spans="1:4" x14ac:dyDescent="0.2">
      <c r="A2363" s="296"/>
      <c r="B2363" s="75"/>
      <c r="C2363" s="115">
        <v>4</v>
      </c>
      <c r="D2363" s="87" t="s">
        <v>1625</v>
      </c>
    </row>
    <row r="2364" spans="1:4" x14ac:dyDescent="0.2">
      <c r="A2364" s="296"/>
      <c r="B2364" s="116"/>
      <c r="C2364" s="115">
        <v>5</v>
      </c>
      <c r="D2364" s="87" t="s">
        <v>1626</v>
      </c>
    </row>
    <row r="2365" spans="1:4" x14ac:dyDescent="0.2">
      <c r="A2365" s="296"/>
      <c r="B2365" s="116"/>
      <c r="C2365" s="115">
        <v>6</v>
      </c>
      <c r="D2365" s="87" t="s">
        <v>1627</v>
      </c>
    </row>
    <row r="2366" spans="1:4" x14ac:dyDescent="0.2">
      <c r="A2366" s="296"/>
      <c r="B2366" s="116"/>
      <c r="C2366" s="115">
        <v>7</v>
      </c>
      <c r="D2366" s="87" t="s">
        <v>1628</v>
      </c>
    </row>
    <row r="2367" spans="1:4" x14ac:dyDescent="0.2">
      <c r="A2367" s="296"/>
      <c r="B2367" s="116"/>
      <c r="C2367" s="115">
        <v>8</v>
      </c>
      <c r="D2367" s="87" t="s">
        <v>1632</v>
      </c>
    </row>
    <row r="2368" spans="1:4" x14ac:dyDescent="0.2">
      <c r="A2368" s="296"/>
      <c r="B2368" s="116"/>
      <c r="C2368" s="115">
        <v>9</v>
      </c>
      <c r="D2368" s="87" t="s">
        <v>1629</v>
      </c>
    </row>
    <row r="2369" spans="1:4" x14ac:dyDescent="0.2">
      <c r="A2369" s="296"/>
      <c r="B2369" s="116"/>
      <c r="C2369" s="115">
        <v>10</v>
      </c>
      <c r="D2369" s="87" t="s">
        <v>1630</v>
      </c>
    </row>
    <row r="2370" spans="1:4" x14ac:dyDescent="0.2">
      <c r="A2370" s="296"/>
      <c r="B2370" s="116"/>
      <c r="C2370" s="115">
        <v>11</v>
      </c>
      <c r="D2370" s="87" t="s">
        <v>1631</v>
      </c>
    </row>
    <row r="2371" spans="1:4" x14ac:dyDescent="0.2">
      <c r="A2371" s="296"/>
      <c r="B2371" s="116"/>
      <c r="C2371" s="115">
        <v>12</v>
      </c>
      <c r="D2371" s="87" t="s">
        <v>1667</v>
      </c>
    </row>
    <row r="2372" spans="1:4" x14ac:dyDescent="0.2">
      <c r="A2372" s="296"/>
      <c r="B2372" s="116"/>
      <c r="C2372" s="115">
        <v>13</v>
      </c>
      <c r="D2372" s="87" t="s">
        <v>1633</v>
      </c>
    </row>
    <row r="2373" spans="1:4" x14ac:dyDescent="0.2">
      <c r="A2373" s="296"/>
      <c r="B2373" s="116"/>
      <c r="C2373" s="115">
        <v>-1</v>
      </c>
      <c r="D2373" s="87" t="s">
        <v>394</v>
      </c>
    </row>
    <row r="2374" spans="1:4" x14ac:dyDescent="0.2">
      <c r="A2374" s="296"/>
      <c r="B2374" s="116"/>
      <c r="C2374" s="115">
        <v>-3</v>
      </c>
      <c r="D2374" s="87" t="s">
        <v>1104</v>
      </c>
    </row>
    <row r="2375" spans="1:4" x14ac:dyDescent="0.2">
      <c r="A2375" s="296"/>
      <c r="B2375" s="75"/>
      <c r="C2375" s="115"/>
      <c r="D2375" s="87"/>
    </row>
    <row r="2376" spans="1:4" x14ac:dyDescent="0.2">
      <c r="A2376" s="296" t="str">
        <f>HYPERLINK("[Codebook_HIS_2013_ext_v1601.xlsx]HC08_1_Y","HC08_1")</f>
        <v>HC08_1</v>
      </c>
      <c r="B2376" s="75" t="s">
        <v>1638</v>
      </c>
      <c r="C2376" s="94" t="s">
        <v>120</v>
      </c>
      <c r="D2376" s="87" t="s">
        <v>621</v>
      </c>
    </row>
    <row r="2377" spans="1:4" x14ac:dyDescent="0.2">
      <c r="A2377" s="296"/>
      <c r="B2377" s="75"/>
      <c r="C2377" s="94">
        <v>-1</v>
      </c>
      <c r="D2377" s="87" t="s">
        <v>394</v>
      </c>
    </row>
    <row r="2378" spans="1:4" x14ac:dyDescent="0.2">
      <c r="A2378" s="296"/>
      <c r="B2378" s="75"/>
      <c r="C2378" s="115">
        <v>-3</v>
      </c>
      <c r="D2378" s="87" t="s">
        <v>397</v>
      </c>
    </row>
    <row r="2379" spans="1:4" x14ac:dyDescent="0.2">
      <c r="A2379" s="296"/>
      <c r="B2379" s="75"/>
      <c r="C2379" s="115"/>
      <c r="D2379" s="87"/>
    </row>
    <row r="2380" spans="1:4" x14ac:dyDescent="0.2">
      <c r="A2380" s="296" t="str">
        <f>HYPERLINK("[Codebook_HIS_2013_ext_v1601.xlsx]HC09_2_Y","HC09_2")</f>
        <v>HC09_2</v>
      </c>
      <c r="B2380" s="75" t="s">
        <v>1639</v>
      </c>
      <c r="C2380" s="115">
        <v>1</v>
      </c>
      <c r="D2380" s="87" t="s">
        <v>433</v>
      </c>
    </row>
    <row r="2381" spans="1:4" x14ac:dyDescent="0.2">
      <c r="A2381" s="296"/>
      <c r="B2381" s="75"/>
      <c r="C2381" s="115">
        <v>2</v>
      </c>
      <c r="D2381" s="87" t="s">
        <v>1634</v>
      </c>
    </row>
    <row r="2382" spans="1:4" x14ac:dyDescent="0.2">
      <c r="A2382" s="296"/>
      <c r="B2382" s="75"/>
      <c r="C2382" s="115">
        <v>3</v>
      </c>
      <c r="D2382" s="87" t="s">
        <v>1624</v>
      </c>
    </row>
    <row r="2383" spans="1:4" x14ac:dyDescent="0.2">
      <c r="A2383" s="296"/>
      <c r="B2383" s="75"/>
      <c r="C2383" s="115">
        <v>4</v>
      </c>
      <c r="D2383" s="87" t="s">
        <v>1625</v>
      </c>
    </row>
    <row r="2384" spans="1:4" x14ac:dyDescent="0.2">
      <c r="A2384" s="296"/>
      <c r="B2384" s="116"/>
      <c r="C2384" s="115">
        <v>5</v>
      </c>
      <c r="D2384" s="87" t="s">
        <v>1626</v>
      </c>
    </row>
    <row r="2385" spans="1:4" x14ac:dyDescent="0.2">
      <c r="A2385" s="296"/>
      <c r="B2385" s="116"/>
      <c r="C2385" s="115">
        <v>6</v>
      </c>
      <c r="D2385" s="87" t="s">
        <v>1627</v>
      </c>
    </row>
    <row r="2386" spans="1:4" x14ac:dyDescent="0.2">
      <c r="A2386" s="296"/>
      <c r="B2386" s="116"/>
      <c r="C2386" s="115">
        <v>7</v>
      </c>
      <c r="D2386" s="87" t="s">
        <v>1628</v>
      </c>
    </row>
    <row r="2387" spans="1:4" x14ac:dyDescent="0.2">
      <c r="A2387" s="296"/>
      <c r="B2387" s="116"/>
      <c r="C2387" s="115">
        <v>8</v>
      </c>
      <c r="D2387" s="87" t="s">
        <v>1632</v>
      </c>
    </row>
    <row r="2388" spans="1:4" x14ac:dyDescent="0.2">
      <c r="A2388" s="296"/>
      <c r="B2388" s="116"/>
      <c r="C2388" s="115">
        <v>9</v>
      </c>
      <c r="D2388" s="87" t="s">
        <v>1629</v>
      </c>
    </row>
    <row r="2389" spans="1:4" x14ac:dyDescent="0.2">
      <c r="A2389" s="296"/>
      <c r="B2389" s="116"/>
      <c r="C2389" s="115">
        <v>10</v>
      </c>
      <c r="D2389" s="87" t="s">
        <v>1630</v>
      </c>
    </row>
    <row r="2390" spans="1:4" x14ac:dyDescent="0.2">
      <c r="A2390" s="296"/>
      <c r="B2390" s="116"/>
      <c r="C2390" s="115">
        <v>11</v>
      </c>
      <c r="D2390" s="87" t="s">
        <v>1631</v>
      </c>
    </row>
    <row r="2391" spans="1:4" x14ac:dyDescent="0.2">
      <c r="A2391" s="296"/>
      <c r="B2391" s="116"/>
      <c r="C2391" s="115">
        <v>12</v>
      </c>
      <c r="D2391" s="87" t="s">
        <v>1667</v>
      </c>
    </row>
    <row r="2392" spans="1:4" x14ac:dyDescent="0.2">
      <c r="A2392" s="296"/>
      <c r="B2392" s="116"/>
      <c r="C2392" s="115">
        <v>13</v>
      </c>
      <c r="D2392" s="87" t="s">
        <v>1633</v>
      </c>
    </row>
    <row r="2393" spans="1:4" x14ac:dyDescent="0.2">
      <c r="A2393" s="296"/>
      <c r="B2393" s="116"/>
      <c r="C2393" s="115">
        <v>-1</v>
      </c>
      <c r="D2393" s="87" t="s">
        <v>394</v>
      </c>
    </row>
    <row r="2394" spans="1:4" x14ac:dyDescent="0.2">
      <c r="A2394" s="296"/>
      <c r="B2394" s="116"/>
      <c r="C2394" s="115">
        <v>-3</v>
      </c>
      <c r="D2394" s="87" t="s">
        <v>1104</v>
      </c>
    </row>
    <row r="2395" spans="1:4" x14ac:dyDescent="0.2">
      <c r="A2395" s="296"/>
      <c r="B2395" s="75"/>
      <c r="C2395" s="115"/>
      <c r="D2395" s="87"/>
    </row>
    <row r="2396" spans="1:4" x14ac:dyDescent="0.2">
      <c r="A2396" s="296" t="str">
        <f>HYPERLINK("[Codebook_HIS_2013_ext_v1601.xlsx]HC10_2_Y","HC10_2")</f>
        <v>HC10_2</v>
      </c>
      <c r="B2396" s="75" t="s">
        <v>1640</v>
      </c>
      <c r="C2396" s="115">
        <v>1</v>
      </c>
      <c r="D2396" s="87" t="s">
        <v>433</v>
      </c>
    </row>
    <row r="2397" spans="1:4" x14ac:dyDescent="0.2">
      <c r="A2397" s="296"/>
      <c r="B2397" s="75"/>
      <c r="C2397" s="115">
        <v>2</v>
      </c>
      <c r="D2397" s="87" t="s">
        <v>1634</v>
      </c>
    </row>
    <row r="2398" spans="1:4" x14ac:dyDescent="0.2">
      <c r="A2398" s="296"/>
      <c r="B2398" s="75"/>
      <c r="C2398" s="115">
        <v>3</v>
      </c>
      <c r="D2398" s="87" t="s">
        <v>1624</v>
      </c>
    </row>
    <row r="2399" spans="1:4" x14ac:dyDescent="0.2">
      <c r="A2399" s="296"/>
      <c r="B2399" s="75"/>
      <c r="C2399" s="115">
        <v>4</v>
      </c>
      <c r="D2399" s="87" t="s">
        <v>1625</v>
      </c>
    </row>
    <row r="2400" spans="1:4" x14ac:dyDescent="0.2">
      <c r="A2400" s="296"/>
      <c r="B2400" s="116"/>
      <c r="C2400" s="115">
        <v>5</v>
      </c>
      <c r="D2400" s="87" t="s">
        <v>1626</v>
      </c>
    </row>
    <row r="2401" spans="1:4" x14ac:dyDescent="0.2">
      <c r="A2401" s="296"/>
      <c r="B2401" s="116"/>
      <c r="C2401" s="115">
        <v>6</v>
      </c>
      <c r="D2401" s="87" t="s">
        <v>1627</v>
      </c>
    </row>
    <row r="2402" spans="1:4" x14ac:dyDescent="0.2">
      <c r="A2402" s="296"/>
      <c r="B2402" s="116"/>
      <c r="C2402" s="115">
        <v>7</v>
      </c>
      <c r="D2402" s="87" t="s">
        <v>1628</v>
      </c>
    </row>
    <row r="2403" spans="1:4" x14ac:dyDescent="0.2">
      <c r="A2403" s="296"/>
      <c r="B2403" s="116"/>
      <c r="C2403" s="115">
        <v>8</v>
      </c>
      <c r="D2403" s="87" t="s">
        <v>1632</v>
      </c>
    </row>
    <row r="2404" spans="1:4" x14ac:dyDescent="0.2">
      <c r="A2404" s="296"/>
      <c r="B2404" s="116"/>
      <c r="C2404" s="115">
        <v>9</v>
      </c>
      <c r="D2404" s="87" t="s">
        <v>1629</v>
      </c>
    </row>
    <row r="2405" spans="1:4" x14ac:dyDescent="0.2">
      <c r="A2405" s="296"/>
      <c r="B2405" s="116"/>
      <c r="C2405" s="115">
        <v>10</v>
      </c>
      <c r="D2405" s="87" t="s">
        <v>1630</v>
      </c>
    </row>
    <row r="2406" spans="1:4" x14ac:dyDescent="0.2">
      <c r="A2406" s="296"/>
      <c r="B2406" s="116"/>
      <c r="C2406" s="115">
        <v>11</v>
      </c>
      <c r="D2406" s="87" t="s">
        <v>1631</v>
      </c>
    </row>
    <row r="2407" spans="1:4" x14ac:dyDescent="0.2">
      <c r="A2407" s="296"/>
      <c r="B2407" s="116"/>
      <c r="C2407" s="115">
        <v>12</v>
      </c>
      <c r="D2407" s="87" t="s">
        <v>1667</v>
      </c>
    </row>
    <row r="2408" spans="1:4" x14ac:dyDescent="0.2">
      <c r="A2408" s="296"/>
      <c r="B2408" s="116"/>
      <c r="C2408" s="115">
        <v>13</v>
      </c>
      <c r="D2408" s="87" t="s">
        <v>1633</v>
      </c>
    </row>
    <row r="2409" spans="1:4" x14ac:dyDescent="0.2">
      <c r="A2409" s="296"/>
      <c r="B2409" s="116"/>
      <c r="C2409" s="115">
        <v>-1</v>
      </c>
      <c r="D2409" s="87" t="s">
        <v>394</v>
      </c>
    </row>
    <row r="2410" spans="1:4" x14ac:dyDescent="0.2">
      <c r="A2410" s="296"/>
      <c r="B2410" s="116"/>
      <c r="C2410" s="115">
        <v>-3</v>
      </c>
      <c r="D2410" s="87" t="s">
        <v>1104</v>
      </c>
    </row>
    <row r="2411" spans="1:4" x14ac:dyDescent="0.2">
      <c r="A2411" s="296"/>
      <c r="B2411" s="116"/>
      <c r="C2411" s="115"/>
      <c r="D2411" s="87"/>
    </row>
    <row r="2412" spans="1:4" x14ac:dyDescent="0.2">
      <c r="A2412" s="296" t="s">
        <v>3819</v>
      </c>
      <c r="B2412" s="75" t="s">
        <v>3589</v>
      </c>
      <c r="C2412" s="75">
        <v>1</v>
      </c>
      <c r="D2412" s="87" t="s">
        <v>395</v>
      </c>
    </row>
    <row r="2413" spans="1:4" x14ac:dyDescent="0.2">
      <c r="A2413" s="296"/>
      <c r="B2413" s="75"/>
      <c r="C2413" s="75">
        <v>2</v>
      </c>
      <c r="D2413" s="87" t="s">
        <v>396</v>
      </c>
    </row>
    <row r="2414" spans="1:4" x14ac:dyDescent="0.2">
      <c r="A2414" s="296"/>
      <c r="B2414" s="75"/>
      <c r="C2414" s="75">
        <v>-1</v>
      </c>
      <c r="D2414" s="87" t="s">
        <v>394</v>
      </c>
    </row>
    <row r="2415" spans="1:4" x14ac:dyDescent="0.2">
      <c r="A2415" s="296"/>
      <c r="B2415" s="75"/>
      <c r="C2415" s="75">
        <v>-3</v>
      </c>
      <c r="D2415" s="87" t="s">
        <v>397</v>
      </c>
    </row>
    <row r="2416" spans="1:4" x14ac:dyDescent="0.2">
      <c r="A2416" s="296"/>
      <c r="B2416" s="75"/>
      <c r="C2416" s="75"/>
      <c r="D2416" s="75"/>
    </row>
    <row r="2417" spans="1:4" x14ac:dyDescent="0.2">
      <c r="A2417" s="296" t="s">
        <v>3820</v>
      </c>
      <c r="B2417" s="75" t="s">
        <v>3524</v>
      </c>
      <c r="C2417" s="75">
        <v>1</v>
      </c>
      <c r="D2417" s="87" t="s">
        <v>395</v>
      </c>
    </row>
    <row r="2418" spans="1:4" x14ac:dyDescent="0.2">
      <c r="A2418" s="296"/>
      <c r="B2418" s="75"/>
      <c r="C2418" s="75">
        <v>2</v>
      </c>
      <c r="D2418" s="87" t="s">
        <v>396</v>
      </c>
    </row>
    <row r="2419" spans="1:4" x14ac:dyDescent="0.2">
      <c r="A2419" s="296"/>
      <c r="B2419" s="75"/>
      <c r="C2419" s="75">
        <v>-1</v>
      </c>
      <c r="D2419" s="87" t="s">
        <v>394</v>
      </c>
    </row>
    <row r="2420" spans="1:4" x14ac:dyDescent="0.2">
      <c r="A2420" s="296"/>
      <c r="B2420" s="75"/>
      <c r="C2420" s="75">
        <v>-3</v>
      </c>
      <c r="D2420" s="87" t="s">
        <v>397</v>
      </c>
    </row>
    <row r="2421" spans="1:4" x14ac:dyDescent="0.2">
      <c r="A2421" s="296"/>
      <c r="B2421" s="75"/>
      <c r="C2421" s="75"/>
      <c r="D2421" s="75"/>
    </row>
    <row r="2422" spans="1:4" x14ac:dyDescent="0.2">
      <c r="A2422" s="296" t="str">
        <f>HYPERLINK("[Codebook_HIS_2013_ext_v1601.xlsx]HE01_1_Y","HE01_1")</f>
        <v>HE01_1</v>
      </c>
      <c r="B2422" s="117" t="s">
        <v>1031</v>
      </c>
      <c r="C2422" s="94">
        <v>1</v>
      </c>
      <c r="D2422" s="87" t="s">
        <v>395</v>
      </c>
    </row>
    <row r="2423" spans="1:4" x14ac:dyDescent="0.2">
      <c r="A2423" s="296"/>
      <c r="B2423" s="75"/>
      <c r="C2423" s="94">
        <v>2</v>
      </c>
      <c r="D2423" s="87" t="s">
        <v>396</v>
      </c>
    </row>
    <row r="2424" spans="1:4" x14ac:dyDescent="0.2">
      <c r="A2424" s="296"/>
      <c r="B2424" s="75"/>
      <c r="C2424" s="94">
        <v>-1</v>
      </c>
      <c r="D2424" s="87" t="s">
        <v>394</v>
      </c>
    </row>
    <row r="2425" spans="1:4" x14ac:dyDescent="0.2">
      <c r="A2425" s="296"/>
      <c r="B2425" s="75"/>
      <c r="C2425" s="94">
        <v>-3</v>
      </c>
      <c r="D2425" s="87" t="s">
        <v>397</v>
      </c>
    </row>
    <row r="2426" spans="1:4" x14ac:dyDescent="0.2">
      <c r="A2426" s="296"/>
      <c r="B2426" s="75"/>
      <c r="C2426" s="94"/>
      <c r="D2426" s="87"/>
    </row>
    <row r="2427" spans="1:4" x14ac:dyDescent="0.2">
      <c r="A2427" s="296" t="str">
        <f>HYPERLINK("[Codebook_HIS_2013_ext_v1601.xlsx]HE0101_Y","HE0101")</f>
        <v>HE0101</v>
      </c>
      <c r="B2427" s="118" t="s">
        <v>2246</v>
      </c>
      <c r="C2427" s="94">
        <v>1</v>
      </c>
      <c r="D2427" s="87" t="s">
        <v>1044</v>
      </c>
    </row>
    <row r="2428" spans="1:4" x14ac:dyDescent="0.2">
      <c r="A2428" s="296"/>
      <c r="B2428" s="75"/>
      <c r="C2428" s="94">
        <v>2</v>
      </c>
      <c r="D2428" s="87" t="s">
        <v>1045</v>
      </c>
    </row>
    <row r="2429" spans="1:4" x14ac:dyDescent="0.2">
      <c r="A2429" s="296"/>
      <c r="B2429" s="75"/>
      <c r="C2429" s="94">
        <v>3</v>
      </c>
      <c r="D2429" s="87" t="s">
        <v>1046</v>
      </c>
    </row>
    <row r="2430" spans="1:4" x14ac:dyDescent="0.2">
      <c r="A2430" s="296"/>
      <c r="B2430" s="75"/>
      <c r="C2430" s="94">
        <v>4</v>
      </c>
      <c r="D2430" s="87" t="s">
        <v>1047</v>
      </c>
    </row>
    <row r="2431" spans="1:4" x14ac:dyDescent="0.2">
      <c r="A2431" s="296"/>
      <c r="B2431" s="75"/>
      <c r="C2431" s="94">
        <v>9</v>
      </c>
      <c r="D2431" s="87" t="s">
        <v>291</v>
      </c>
    </row>
    <row r="2432" spans="1:4" x14ac:dyDescent="0.2">
      <c r="A2432" s="296"/>
      <c r="B2432" s="75"/>
      <c r="C2432" s="94">
        <v>-1</v>
      </c>
      <c r="D2432" s="87" t="s">
        <v>394</v>
      </c>
    </row>
    <row r="2433" spans="1:4" x14ac:dyDescent="0.2">
      <c r="A2433" s="296"/>
      <c r="B2433" s="75"/>
      <c r="C2433" s="94">
        <v>-3</v>
      </c>
      <c r="D2433" s="87" t="s">
        <v>397</v>
      </c>
    </row>
    <row r="2434" spans="1:4" x14ac:dyDescent="0.2">
      <c r="A2434" s="296"/>
      <c r="B2434" s="75"/>
      <c r="C2434" s="94"/>
      <c r="D2434" s="87"/>
    </row>
    <row r="2435" spans="1:4" x14ac:dyDescent="0.2">
      <c r="A2435" s="296" t="str">
        <f>HYPERLINK("[Codebook_HIS_2013_ext_v1601.xlsx]HE0101_1_Y","HE0101_1")</f>
        <v>HE0101_1</v>
      </c>
      <c r="B2435" s="117" t="s">
        <v>1034</v>
      </c>
      <c r="C2435" s="94">
        <v>1</v>
      </c>
      <c r="D2435" s="87" t="s">
        <v>395</v>
      </c>
    </row>
    <row r="2436" spans="1:4" x14ac:dyDescent="0.2">
      <c r="A2436" s="296"/>
      <c r="B2436" s="75"/>
      <c r="C2436" s="94">
        <v>2</v>
      </c>
      <c r="D2436" s="87" t="s">
        <v>396</v>
      </c>
    </row>
    <row r="2437" spans="1:4" x14ac:dyDescent="0.2">
      <c r="A2437" s="296"/>
      <c r="B2437" s="75"/>
      <c r="C2437" s="94">
        <v>-1</v>
      </c>
      <c r="D2437" s="87" t="s">
        <v>394</v>
      </c>
    </row>
    <row r="2438" spans="1:4" x14ac:dyDescent="0.2">
      <c r="A2438" s="296"/>
      <c r="B2438" s="75"/>
      <c r="C2438" s="94">
        <v>-3</v>
      </c>
      <c r="D2438" s="87" t="s">
        <v>397</v>
      </c>
    </row>
    <row r="2439" spans="1:4" x14ac:dyDescent="0.2">
      <c r="A2439" s="296"/>
      <c r="B2439" s="119"/>
      <c r="C2439" s="94"/>
      <c r="D2439" s="87"/>
    </row>
    <row r="2440" spans="1:4" x14ac:dyDescent="0.2">
      <c r="A2440" s="296" t="s">
        <v>2247</v>
      </c>
      <c r="B2440" s="119" t="s">
        <v>1032</v>
      </c>
      <c r="C2440" s="94">
        <v>1</v>
      </c>
      <c r="D2440" s="87" t="s">
        <v>1044</v>
      </c>
    </row>
    <row r="2441" spans="1:4" x14ac:dyDescent="0.2">
      <c r="A2441" s="296"/>
      <c r="B2441" s="75"/>
      <c r="C2441" s="94">
        <v>2</v>
      </c>
      <c r="D2441" s="87" t="s">
        <v>1045</v>
      </c>
    </row>
    <row r="2442" spans="1:4" x14ac:dyDescent="0.2">
      <c r="A2442" s="296"/>
      <c r="B2442" s="75"/>
      <c r="C2442" s="94">
        <v>3</v>
      </c>
      <c r="D2442" s="87" t="s">
        <v>1046</v>
      </c>
    </row>
    <row r="2443" spans="1:4" x14ac:dyDescent="0.2">
      <c r="A2443" s="296"/>
      <c r="B2443" s="75"/>
      <c r="C2443" s="94">
        <v>4</v>
      </c>
      <c r="D2443" s="87" t="s">
        <v>1047</v>
      </c>
    </row>
    <row r="2444" spans="1:4" x14ac:dyDescent="0.2">
      <c r="A2444" s="296"/>
      <c r="B2444" s="75"/>
      <c r="C2444" s="94">
        <v>9</v>
      </c>
      <c r="D2444" s="87" t="s">
        <v>291</v>
      </c>
    </row>
    <row r="2445" spans="1:4" x14ac:dyDescent="0.2">
      <c r="A2445" s="296"/>
      <c r="B2445" s="75"/>
      <c r="C2445" s="94">
        <v>-1</v>
      </c>
      <c r="D2445" s="87" t="s">
        <v>394</v>
      </c>
    </row>
    <row r="2446" spans="1:4" x14ac:dyDescent="0.2">
      <c r="A2446" s="296"/>
      <c r="B2446" s="75"/>
      <c r="C2446" s="94">
        <v>-3</v>
      </c>
      <c r="D2446" s="87" t="s">
        <v>397</v>
      </c>
    </row>
    <row r="2447" spans="1:4" x14ac:dyDescent="0.2">
      <c r="A2447" s="296"/>
      <c r="B2447" s="75"/>
      <c r="C2447" s="94"/>
      <c r="D2447" s="87"/>
    </row>
    <row r="2448" spans="1:4" x14ac:dyDescent="0.2">
      <c r="A2448" s="296" t="s">
        <v>2248</v>
      </c>
      <c r="B2448" s="119" t="s">
        <v>1035</v>
      </c>
      <c r="C2448" s="94">
        <v>1</v>
      </c>
      <c r="D2448" s="87" t="s">
        <v>395</v>
      </c>
    </row>
    <row r="2449" spans="1:4" x14ac:dyDescent="0.2">
      <c r="A2449" s="296"/>
      <c r="B2449" s="75"/>
      <c r="C2449" s="94">
        <v>2</v>
      </c>
      <c r="D2449" s="87" t="s">
        <v>396</v>
      </c>
    </row>
    <row r="2450" spans="1:4" x14ac:dyDescent="0.2">
      <c r="A2450" s="296"/>
      <c r="B2450" s="75"/>
      <c r="C2450" s="94">
        <v>-1</v>
      </c>
      <c r="D2450" s="87" t="s">
        <v>394</v>
      </c>
    </row>
    <row r="2451" spans="1:4" x14ac:dyDescent="0.2">
      <c r="A2451" s="296"/>
      <c r="B2451" s="75"/>
      <c r="C2451" s="94">
        <v>-3</v>
      </c>
      <c r="D2451" s="87" t="s">
        <v>397</v>
      </c>
    </row>
    <row r="2452" spans="1:4" x14ac:dyDescent="0.2">
      <c r="A2452" s="296"/>
      <c r="B2452" s="119"/>
      <c r="C2452" s="94"/>
      <c r="D2452" s="87"/>
    </row>
    <row r="2453" spans="1:4" x14ac:dyDescent="0.2">
      <c r="A2453" s="296" t="s">
        <v>2249</v>
      </c>
      <c r="B2453" s="119" t="s">
        <v>1033</v>
      </c>
      <c r="C2453" s="94">
        <v>1</v>
      </c>
      <c r="D2453" s="87" t="s">
        <v>1044</v>
      </c>
    </row>
    <row r="2454" spans="1:4" x14ac:dyDescent="0.2">
      <c r="A2454" s="296"/>
      <c r="B2454" s="119"/>
      <c r="C2454" s="94">
        <v>2</v>
      </c>
      <c r="D2454" s="87" t="s">
        <v>1045</v>
      </c>
    </row>
    <row r="2455" spans="1:4" x14ac:dyDescent="0.2">
      <c r="A2455" s="296"/>
      <c r="B2455" s="75"/>
      <c r="C2455" s="94">
        <v>3</v>
      </c>
      <c r="D2455" s="87" t="s">
        <v>1046</v>
      </c>
    </row>
    <row r="2456" spans="1:4" x14ac:dyDescent="0.2">
      <c r="A2456" s="296"/>
      <c r="B2456" s="75"/>
      <c r="C2456" s="94">
        <v>4</v>
      </c>
      <c r="D2456" s="87" t="s">
        <v>1047</v>
      </c>
    </row>
    <row r="2457" spans="1:4" x14ac:dyDescent="0.2">
      <c r="A2457" s="296"/>
      <c r="B2457" s="75"/>
      <c r="C2457" s="94">
        <v>9</v>
      </c>
      <c r="D2457" s="87" t="s">
        <v>291</v>
      </c>
    </row>
    <row r="2458" spans="1:4" x14ac:dyDescent="0.2">
      <c r="A2458" s="296"/>
      <c r="B2458" s="75"/>
      <c r="C2458" s="94">
        <v>-1</v>
      </c>
      <c r="D2458" s="87" t="s">
        <v>394</v>
      </c>
    </row>
    <row r="2459" spans="1:4" x14ac:dyDescent="0.2">
      <c r="A2459" s="296"/>
      <c r="B2459" s="75"/>
      <c r="C2459" s="94">
        <v>-3</v>
      </c>
      <c r="D2459" s="87" t="s">
        <v>397</v>
      </c>
    </row>
    <row r="2460" spans="1:4" x14ac:dyDescent="0.2">
      <c r="A2460" s="296"/>
      <c r="B2460" s="75"/>
      <c r="C2460" s="94"/>
      <c r="D2460" s="87"/>
    </row>
    <row r="2461" spans="1:4" x14ac:dyDescent="0.2">
      <c r="A2461" s="296" t="s">
        <v>2250</v>
      </c>
      <c r="B2461" s="119" t="s">
        <v>1036</v>
      </c>
      <c r="C2461" s="94">
        <v>1</v>
      </c>
      <c r="D2461" s="87" t="s">
        <v>395</v>
      </c>
    </row>
    <row r="2462" spans="1:4" x14ac:dyDescent="0.2">
      <c r="A2462" s="296"/>
      <c r="B2462" s="75"/>
      <c r="C2462" s="94">
        <v>2</v>
      </c>
      <c r="D2462" s="87" t="s">
        <v>396</v>
      </c>
    </row>
    <row r="2463" spans="1:4" x14ac:dyDescent="0.2">
      <c r="A2463" s="296"/>
      <c r="B2463" s="75"/>
      <c r="C2463" s="94">
        <v>-1</v>
      </c>
      <c r="D2463" s="87" t="s">
        <v>394</v>
      </c>
    </row>
    <row r="2464" spans="1:4" x14ac:dyDescent="0.2">
      <c r="A2464" s="296"/>
      <c r="B2464" s="75"/>
      <c r="C2464" s="94">
        <v>-3</v>
      </c>
      <c r="D2464" s="87" t="s">
        <v>397</v>
      </c>
    </row>
    <row r="2465" spans="1:4" x14ac:dyDescent="0.2">
      <c r="A2465" s="296"/>
      <c r="B2465" s="119"/>
      <c r="C2465" s="94"/>
      <c r="D2465" s="87"/>
    </row>
    <row r="2466" spans="1:4" x14ac:dyDescent="0.2">
      <c r="A2466" s="296" t="s">
        <v>2251</v>
      </c>
      <c r="B2466" s="119" t="s">
        <v>1037</v>
      </c>
      <c r="C2466" s="94">
        <v>1</v>
      </c>
      <c r="D2466" s="87" t="s">
        <v>1044</v>
      </c>
    </row>
    <row r="2467" spans="1:4" x14ac:dyDescent="0.2">
      <c r="A2467" s="296"/>
      <c r="B2467" s="119"/>
      <c r="C2467" s="94">
        <v>2</v>
      </c>
      <c r="D2467" s="87" t="s">
        <v>1045</v>
      </c>
    </row>
    <row r="2468" spans="1:4" x14ac:dyDescent="0.2">
      <c r="A2468" s="296"/>
      <c r="B2468" s="75"/>
      <c r="C2468" s="94">
        <v>3</v>
      </c>
      <c r="D2468" s="87" t="s">
        <v>1046</v>
      </c>
    </row>
    <row r="2469" spans="1:4" x14ac:dyDescent="0.2">
      <c r="A2469" s="296"/>
      <c r="B2469" s="75"/>
      <c r="C2469" s="94">
        <v>4</v>
      </c>
      <c r="D2469" s="87" t="s">
        <v>1047</v>
      </c>
    </row>
    <row r="2470" spans="1:4" x14ac:dyDescent="0.2">
      <c r="A2470" s="296"/>
      <c r="B2470" s="75"/>
      <c r="C2470" s="94">
        <v>9</v>
      </c>
      <c r="D2470" s="87" t="s">
        <v>291</v>
      </c>
    </row>
    <row r="2471" spans="1:4" x14ac:dyDescent="0.2">
      <c r="A2471" s="296"/>
      <c r="B2471" s="75"/>
      <c r="C2471" s="94">
        <v>-1</v>
      </c>
      <c r="D2471" s="87" t="s">
        <v>394</v>
      </c>
    </row>
    <row r="2472" spans="1:4" x14ac:dyDescent="0.2">
      <c r="A2472" s="296"/>
      <c r="B2472" s="75"/>
      <c r="C2472" s="94">
        <v>-3</v>
      </c>
      <c r="D2472" s="87" t="s">
        <v>397</v>
      </c>
    </row>
    <row r="2473" spans="1:4" x14ac:dyDescent="0.2">
      <c r="A2473" s="296"/>
      <c r="B2473" s="75"/>
      <c r="C2473" s="94"/>
      <c r="D2473" s="87"/>
    </row>
    <row r="2474" spans="1:4" x14ac:dyDescent="0.2">
      <c r="A2474" s="296" t="s">
        <v>2252</v>
      </c>
      <c r="B2474" s="119" t="s">
        <v>1038</v>
      </c>
      <c r="C2474" s="94">
        <v>1</v>
      </c>
      <c r="D2474" s="87" t="s">
        <v>395</v>
      </c>
    </row>
    <row r="2475" spans="1:4" x14ac:dyDescent="0.2">
      <c r="A2475" s="296"/>
      <c r="B2475" s="75"/>
      <c r="C2475" s="94">
        <v>2</v>
      </c>
      <c r="D2475" s="87" t="s">
        <v>396</v>
      </c>
    </row>
    <row r="2476" spans="1:4" x14ac:dyDescent="0.2">
      <c r="A2476" s="296"/>
      <c r="B2476" s="75"/>
      <c r="C2476" s="94">
        <v>-1</v>
      </c>
      <c r="D2476" s="87" t="s">
        <v>394</v>
      </c>
    </row>
    <row r="2477" spans="1:4" x14ac:dyDescent="0.2">
      <c r="A2477" s="296"/>
      <c r="B2477" s="75"/>
      <c r="C2477" s="94">
        <v>-3</v>
      </c>
      <c r="D2477" s="87" t="s">
        <v>397</v>
      </c>
    </row>
    <row r="2478" spans="1:4" x14ac:dyDescent="0.2">
      <c r="A2478" s="296"/>
      <c r="B2478" s="75"/>
      <c r="C2478" s="115"/>
      <c r="D2478" s="87"/>
    </row>
    <row r="2479" spans="1:4" x14ac:dyDescent="0.2">
      <c r="A2479" s="296" t="str">
        <f>HYPERLINK("[Codebook_HIS_2013_ext_v1601.xlsx]HE02_1_Y","HE02_1")</f>
        <v>HE02_1</v>
      </c>
      <c r="B2479" s="117" t="s">
        <v>421</v>
      </c>
      <c r="C2479" s="94">
        <v>1</v>
      </c>
      <c r="D2479" s="87" t="s">
        <v>395</v>
      </c>
    </row>
    <row r="2480" spans="1:4" x14ac:dyDescent="0.2">
      <c r="A2480" s="296"/>
      <c r="B2480" s="75"/>
      <c r="C2480" s="94">
        <v>2</v>
      </c>
      <c r="D2480" s="87" t="s">
        <v>396</v>
      </c>
    </row>
    <row r="2481" spans="1:4" x14ac:dyDescent="0.2">
      <c r="A2481" s="296"/>
      <c r="B2481" s="75"/>
      <c r="C2481" s="94">
        <v>-1</v>
      </c>
      <c r="D2481" s="87" t="s">
        <v>394</v>
      </c>
    </row>
    <row r="2482" spans="1:4" x14ac:dyDescent="0.2">
      <c r="A2482" s="296"/>
      <c r="B2482" s="75"/>
      <c r="C2482" s="94">
        <v>-3</v>
      </c>
      <c r="D2482" s="87" t="s">
        <v>397</v>
      </c>
    </row>
    <row r="2483" spans="1:4" x14ac:dyDescent="0.2">
      <c r="A2483" s="296"/>
      <c r="B2483" s="75"/>
      <c r="C2483" s="94"/>
      <c r="D2483" s="87"/>
    </row>
    <row r="2484" spans="1:4" x14ac:dyDescent="0.2">
      <c r="A2484" s="296" t="s">
        <v>2253</v>
      </c>
      <c r="B2484" s="119" t="s">
        <v>1048</v>
      </c>
      <c r="C2484" s="94">
        <v>1</v>
      </c>
      <c r="D2484" s="87" t="s">
        <v>395</v>
      </c>
    </row>
    <row r="2485" spans="1:4" x14ac:dyDescent="0.2">
      <c r="A2485" s="296"/>
      <c r="B2485" s="75"/>
      <c r="C2485" s="94">
        <v>2</v>
      </c>
      <c r="D2485" s="87" t="s">
        <v>396</v>
      </c>
    </row>
    <row r="2486" spans="1:4" x14ac:dyDescent="0.2">
      <c r="A2486" s="296"/>
      <c r="B2486" s="75"/>
      <c r="C2486" s="94">
        <v>-1</v>
      </c>
      <c r="D2486" s="87" t="s">
        <v>394</v>
      </c>
    </row>
    <row r="2487" spans="1:4" x14ac:dyDescent="0.2">
      <c r="A2487" s="296"/>
      <c r="B2487" s="75"/>
      <c r="C2487" s="94">
        <v>-3</v>
      </c>
      <c r="D2487" s="87" t="s">
        <v>397</v>
      </c>
    </row>
    <row r="2488" spans="1:4" x14ac:dyDescent="0.2">
      <c r="A2488" s="296"/>
      <c r="B2488" s="75"/>
      <c r="C2488" s="94"/>
      <c r="D2488" s="87"/>
    </row>
    <row r="2489" spans="1:4" x14ac:dyDescent="0.2">
      <c r="A2489" s="296" t="str">
        <f>HYPERLINK("[Codebook_HIS_2013_ext_v1601.xlsx]HE0201_Y","HE0201")</f>
        <v>HE0201</v>
      </c>
      <c r="B2489" s="119" t="s">
        <v>646</v>
      </c>
      <c r="C2489" s="94">
        <v>1</v>
      </c>
      <c r="D2489" s="120" t="s">
        <v>389</v>
      </c>
    </row>
    <row r="2490" spans="1:4" x14ac:dyDescent="0.2">
      <c r="A2490" s="296"/>
      <c r="B2490" s="75"/>
      <c r="C2490" s="94">
        <v>2</v>
      </c>
      <c r="D2490" s="87" t="s">
        <v>516</v>
      </c>
    </row>
    <row r="2491" spans="1:4" x14ac:dyDescent="0.2">
      <c r="A2491" s="296"/>
      <c r="B2491" s="75"/>
      <c r="C2491" s="94">
        <v>3</v>
      </c>
      <c r="D2491" s="87" t="s">
        <v>391</v>
      </c>
    </row>
    <row r="2492" spans="1:4" x14ac:dyDescent="0.2">
      <c r="A2492" s="296"/>
      <c r="B2492" s="75"/>
      <c r="C2492" s="94">
        <v>4</v>
      </c>
      <c r="D2492" s="87" t="s">
        <v>515</v>
      </c>
    </row>
    <row r="2493" spans="1:4" x14ac:dyDescent="0.2">
      <c r="A2493" s="296"/>
      <c r="B2493" s="75"/>
      <c r="C2493" s="94">
        <v>5</v>
      </c>
      <c r="D2493" s="87" t="s">
        <v>393</v>
      </c>
    </row>
    <row r="2494" spans="1:4" x14ac:dyDescent="0.2">
      <c r="A2494" s="296"/>
      <c r="B2494" s="75"/>
      <c r="C2494" s="94">
        <v>9</v>
      </c>
      <c r="D2494" s="87" t="s">
        <v>291</v>
      </c>
    </row>
    <row r="2495" spans="1:4" x14ac:dyDescent="0.2">
      <c r="A2495" s="296"/>
      <c r="B2495" s="75"/>
      <c r="C2495" s="94">
        <v>-1</v>
      </c>
      <c r="D2495" s="87" t="s">
        <v>394</v>
      </c>
    </row>
    <row r="2496" spans="1:4" x14ac:dyDescent="0.2">
      <c r="A2496" s="296"/>
      <c r="B2496" s="75"/>
      <c r="C2496" s="94">
        <v>-3</v>
      </c>
      <c r="D2496" s="87" t="s">
        <v>397</v>
      </c>
    </row>
    <row r="2497" spans="1:4" x14ac:dyDescent="0.2">
      <c r="A2497" s="296"/>
      <c r="B2497" s="75"/>
      <c r="C2497" s="94"/>
      <c r="D2497" s="87"/>
    </row>
    <row r="2498" spans="1:4" x14ac:dyDescent="0.2">
      <c r="A2498" s="296" t="str">
        <f>HYPERLINK("[Codebook_HIS_2013_ext_v1601.xlsx]HE0201_1_Y","HE0201_1")</f>
        <v>HE0201_1</v>
      </c>
      <c r="B2498" s="117" t="s">
        <v>648</v>
      </c>
      <c r="C2498" s="94">
        <v>1</v>
      </c>
      <c r="D2498" s="87" t="s">
        <v>395</v>
      </c>
    </row>
    <row r="2499" spans="1:4" x14ac:dyDescent="0.2">
      <c r="A2499" s="296"/>
      <c r="B2499" s="75"/>
      <c r="C2499" s="94">
        <v>2</v>
      </c>
      <c r="D2499" s="87" t="s">
        <v>396</v>
      </c>
    </row>
    <row r="2500" spans="1:4" x14ac:dyDescent="0.2">
      <c r="A2500" s="296"/>
      <c r="B2500" s="75"/>
      <c r="C2500" s="94">
        <v>-1</v>
      </c>
      <c r="D2500" s="87" t="s">
        <v>394</v>
      </c>
    </row>
    <row r="2501" spans="1:4" x14ac:dyDescent="0.2">
      <c r="A2501" s="296"/>
      <c r="B2501" s="75"/>
      <c r="C2501" s="94">
        <v>-3</v>
      </c>
      <c r="D2501" s="87" t="s">
        <v>397</v>
      </c>
    </row>
    <row r="2502" spans="1:4" x14ac:dyDescent="0.2">
      <c r="A2502" s="296"/>
      <c r="B2502" s="75"/>
      <c r="C2502" s="94"/>
      <c r="D2502" s="87"/>
    </row>
    <row r="2503" spans="1:4" x14ac:dyDescent="0.2">
      <c r="A2503" s="296" t="s">
        <v>451</v>
      </c>
      <c r="B2503" s="118" t="s">
        <v>2254</v>
      </c>
      <c r="C2503" s="124">
        <v>1</v>
      </c>
      <c r="D2503" s="121" t="s">
        <v>389</v>
      </c>
    </row>
    <row r="2504" spans="1:4" x14ac:dyDescent="0.2">
      <c r="A2504" s="296"/>
      <c r="B2504" s="118"/>
      <c r="C2504" s="124">
        <v>2</v>
      </c>
      <c r="D2504" s="122" t="s">
        <v>516</v>
      </c>
    </row>
    <row r="2505" spans="1:4" x14ac:dyDescent="0.2">
      <c r="A2505" s="296"/>
      <c r="B2505" s="118"/>
      <c r="C2505" s="124">
        <v>3</v>
      </c>
      <c r="D2505" s="122" t="s">
        <v>391</v>
      </c>
    </row>
    <row r="2506" spans="1:4" x14ac:dyDescent="0.2">
      <c r="A2506" s="296"/>
      <c r="B2506" s="118"/>
      <c r="C2506" s="124">
        <v>4</v>
      </c>
      <c r="D2506" s="122" t="s">
        <v>515</v>
      </c>
    </row>
    <row r="2507" spans="1:4" x14ac:dyDescent="0.2">
      <c r="A2507" s="296"/>
      <c r="B2507" s="118"/>
      <c r="C2507" s="124">
        <v>5</v>
      </c>
      <c r="D2507" s="122" t="s">
        <v>393</v>
      </c>
    </row>
    <row r="2508" spans="1:4" x14ac:dyDescent="0.2">
      <c r="A2508" s="296"/>
      <c r="B2508" s="118"/>
      <c r="C2508" s="124">
        <v>9</v>
      </c>
      <c r="D2508" s="122" t="s">
        <v>291</v>
      </c>
    </row>
    <row r="2509" spans="1:4" x14ac:dyDescent="0.2">
      <c r="A2509" s="296"/>
      <c r="B2509" s="118"/>
      <c r="C2509" s="124">
        <v>-1</v>
      </c>
      <c r="D2509" s="122" t="s">
        <v>394</v>
      </c>
    </row>
    <row r="2510" spans="1:4" x14ac:dyDescent="0.2">
      <c r="A2510" s="296"/>
      <c r="B2510" s="118"/>
      <c r="C2510" s="124">
        <v>-3</v>
      </c>
      <c r="D2510" s="122" t="s">
        <v>397</v>
      </c>
    </row>
    <row r="2511" spans="1:4" x14ac:dyDescent="0.2">
      <c r="A2511" s="296"/>
      <c r="B2511" s="118"/>
      <c r="C2511" s="124"/>
      <c r="D2511" s="122"/>
    </row>
    <row r="2512" spans="1:4" x14ac:dyDescent="0.2">
      <c r="A2512" s="296" t="s">
        <v>2255</v>
      </c>
      <c r="B2512" s="123" t="s">
        <v>2256</v>
      </c>
      <c r="C2512" s="124">
        <v>1</v>
      </c>
      <c r="D2512" s="122" t="s">
        <v>395</v>
      </c>
    </row>
    <row r="2513" spans="1:4" x14ac:dyDescent="0.2">
      <c r="A2513" s="296"/>
      <c r="B2513" s="118"/>
      <c r="C2513" s="124">
        <v>2</v>
      </c>
      <c r="D2513" s="122" t="s">
        <v>396</v>
      </c>
    </row>
    <row r="2514" spans="1:4" x14ac:dyDescent="0.2">
      <c r="A2514" s="296"/>
      <c r="B2514" s="118"/>
      <c r="C2514" s="124">
        <v>-1</v>
      </c>
      <c r="D2514" s="122" t="s">
        <v>394</v>
      </c>
    </row>
    <row r="2515" spans="1:4" x14ac:dyDescent="0.2">
      <c r="A2515" s="296"/>
      <c r="B2515" s="118"/>
      <c r="C2515" s="124">
        <v>-3</v>
      </c>
      <c r="D2515" s="122" t="s">
        <v>397</v>
      </c>
    </row>
    <row r="2516" spans="1:4" x14ac:dyDescent="0.2">
      <c r="A2516" s="296"/>
      <c r="B2516" s="118"/>
      <c r="C2516" s="124"/>
      <c r="D2516" s="122"/>
    </row>
    <row r="2517" spans="1:4" x14ac:dyDescent="0.2">
      <c r="A2517" s="296" t="s">
        <v>452</v>
      </c>
      <c r="B2517" s="118" t="s">
        <v>468</v>
      </c>
      <c r="C2517" s="124">
        <v>1</v>
      </c>
      <c r="D2517" s="121" t="s">
        <v>389</v>
      </c>
    </row>
    <row r="2518" spans="1:4" x14ac:dyDescent="0.2">
      <c r="A2518" s="296"/>
      <c r="B2518" s="118"/>
      <c r="C2518" s="124">
        <v>2</v>
      </c>
      <c r="D2518" s="122" t="s">
        <v>516</v>
      </c>
    </row>
    <row r="2519" spans="1:4" x14ac:dyDescent="0.2">
      <c r="A2519" s="296"/>
      <c r="B2519" s="118"/>
      <c r="C2519" s="124">
        <v>3</v>
      </c>
      <c r="D2519" s="122" t="s">
        <v>391</v>
      </c>
    </row>
    <row r="2520" spans="1:4" x14ac:dyDescent="0.2">
      <c r="A2520" s="296"/>
      <c r="B2520" s="118"/>
      <c r="C2520" s="124">
        <v>4</v>
      </c>
      <c r="D2520" s="122" t="s">
        <v>515</v>
      </c>
    </row>
    <row r="2521" spans="1:4" x14ac:dyDescent="0.2">
      <c r="A2521" s="296"/>
      <c r="B2521" s="118"/>
      <c r="C2521" s="124">
        <v>5</v>
      </c>
      <c r="D2521" s="122" t="s">
        <v>393</v>
      </c>
    </row>
    <row r="2522" spans="1:4" x14ac:dyDescent="0.2">
      <c r="A2522" s="296"/>
      <c r="B2522" s="118"/>
      <c r="C2522" s="124">
        <v>9</v>
      </c>
      <c r="D2522" s="122" t="s">
        <v>291</v>
      </c>
    </row>
    <row r="2523" spans="1:4" x14ac:dyDescent="0.2">
      <c r="A2523" s="296"/>
      <c r="B2523" s="118"/>
      <c r="C2523" s="124">
        <v>-1</v>
      </c>
      <c r="D2523" s="122" t="s">
        <v>394</v>
      </c>
    </row>
    <row r="2524" spans="1:4" x14ac:dyDescent="0.2">
      <c r="A2524" s="296"/>
      <c r="B2524" s="118"/>
      <c r="C2524" s="124">
        <v>-3</v>
      </c>
      <c r="D2524" s="122" t="s">
        <v>397</v>
      </c>
    </row>
    <row r="2525" spans="1:4" x14ac:dyDescent="0.2">
      <c r="A2525" s="296"/>
      <c r="B2525" s="118"/>
      <c r="C2525" s="124"/>
      <c r="D2525" s="122"/>
    </row>
    <row r="2526" spans="1:4" x14ac:dyDescent="0.2">
      <c r="A2526" s="296" t="s">
        <v>2257</v>
      </c>
      <c r="B2526" s="123" t="s">
        <v>509</v>
      </c>
      <c r="C2526" s="124">
        <v>1</v>
      </c>
      <c r="D2526" s="122" t="s">
        <v>395</v>
      </c>
    </row>
    <row r="2527" spans="1:4" x14ac:dyDescent="0.2">
      <c r="A2527" s="296"/>
      <c r="B2527" s="118"/>
      <c r="C2527" s="124">
        <v>2</v>
      </c>
      <c r="D2527" s="122" t="s">
        <v>396</v>
      </c>
    </row>
    <row r="2528" spans="1:4" x14ac:dyDescent="0.2">
      <c r="A2528" s="296"/>
      <c r="B2528" s="118"/>
      <c r="C2528" s="124">
        <v>-1</v>
      </c>
      <c r="D2528" s="122" t="s">
        <v>394</v>
      </c>
    </row>
    <row r="2529" spans="1:4" x14ac:dyDescent="0.2">
      <c r="A2529" s="296"/>
      <c r="B2529" s="118"/>
      <c r="C2529" s="124">
        <v>-3</v>
      </c>
      <c r="D2529" s="122" t="s">
        <v>397</v>
      </c>
    </row>
    <row r="2530" spans="1:4" x14ac:dyDescent="0.2">
      <c r="A2530" s="296"/>
      <c r="B2530" s="118"/>
      <c r="C2530" s="124"/>
      <c r="D2530" s="122"/>
    </row>
    <row r="2531" spans="1:4" x14ac:dyDescent="0.2">
      <c r="A2531" s="296" t="s">
        <v>453</v>
      </c>
      <c r="B2531" s="118" t="s">
        <v>647</v>
      </c>
      <c r="C2531" s="124">
        <v>1</v>
      </c>
      <c r="D2531" s="121" t="s">
        <v>389</v>
      </c>
    </row>
    <row r="2532" spans="1:4" x14ac:dyDescent="0.2">
      <c r="A2532" s="296"/>
      <c r="B2532" s="118"/>
      <c r="C2532" s="124">
        <v>2</v>
      </c>
      <c r="D2532" s="122" t="s">
        <v>516</v>
      </c>
    </row>
    <row r="2533" spans="1:4" x14ac:dyDescent="0.2">
      <c r="A2533" s="296"/>
      <c r="B2533" s="118"/>
      <c r="C2533" s="124">
        <v>3</v>
      </c>
      <c r="D2533" s="122" t="s">
        <v>391</v>
      </c>
    </row>
    <row r="2534" spans="1:4" x14ac:dyDescent="0.2">
      <c r="A2534" s="296"/>
      <c r="B2534" s="118"/>
      <c r="C2534" s="124">
        <v>4</v>
      </c>
      <c r="D2534" s="122" t="s">
        <v>515</v>
      </c>
    </row>
    <row r="2535" spans="1:4" x14ac:dyDescent="0.2">
      <c r="A2535" s="296"/>
      <c r="B2535" s="118"/>
      <c r="C2535" s="124">
        <v>5</v>
      </c>
      <c r="D2535" s="122" t="s">
        <v>393</v>
      </c>
    </row>
    <row r="2536" spans="1:4" x14ac:dyDescent="0.2">
      <c r="A2536" s="296"/>
      <c r="B2536" s="118"/>
      <c r="C2536" s="124">
        <v>9</v>
      </c>
      <c r="D2536" s="122" t="s">
        <v>291</v>
      </c>
    </row>
    <row r="2537" spans="1:4" x14ac:dyDescent="0.2">
      <c r="A2537" s="296"/>
      <c r="B2537" s="118"/>
      <c r="C2537" s="124">
        <v>-1</v>
      </c>
      <c r="D2537" s="122" t="s">
        <v>394</v>
      </c>
    </row>
    <row r="2538" spans="1:4" x14ac:dyDescent="0.2">
      <c r="A2538" s="296"/>
      <c r="B2538" s="118"/>
      <c r="C2538" s="124">
        <v>-3</v>
      </c>
      <c r="D2538" s="122" t="s">
        <v>397</v>
      </c>
    </row>
    <row r="2539" spans="1:4" x14ac:dyDescent="0.2">
      <c r="A2539" s="296"/>
      <c r="B2539" s="118"/>
      <c r="C2539" s="124"/>
      <c r="D2539" s="122"/>
    </row>
    <row r="2540" spans="1:4" x14ac:dyDescent="0.2">
      <c r="A2540" s="296" t="s">
        <v>2258</v>
      </c>
      <c r="B2540" s="123" t="s">
        <v>510</v>
      </c>
      <c r="C2540" s="124">
        <v>1</v>
      </c>
      <c r="D2540" s="122" t="s">
        <v>395</v>
      </c>
    </row>
    <row r="2541" spans="1:4" x14ac:dyDescent="0.2">
      <c r="A2541" s="296"/>
      <c r="B2541" s="118"/>
      <c r="C2541" s="124">
        <v>2</v>
      </c>
      <c r="D2541" s="122" t="s">
        <v>396</v>
      </c>
    </row>
    <row r="2542" spans="1:4" x14ac:dyDescent="0.2">
      <c r="A2542" s="296"/>
      <c r="B2542" s="118"/>
      <c r="C2542" s="124">
        <v>-1</v>
      </c>
      <c r="D2542" s="122" t="s">
        <v>394</v>
      </c>
    </row>
    <row r="2543" spans="1:4" x14ac:dyDescent="0.2">
      <c r="A2543" s="296"/>
      <c r="B2543" s="118"/>
      <c r="C2543" s="124">
        <v>-3</v>
      </c>
      <c r="D2543" s="122" t="s">
        <v>397</v>
      </c>
    </row>
    <row r="2544" spans="1:4" x14ac:dyDescent="0.2">
      <c r="A2544" s="296"/>
      <c r="B2544" s="118"/>
      <c r="C2544" s="124"/>
      <c r="D2544" s="122"/>
    </row>
    <row r="2545" spans="1:4" x14ac:dyDescent="0.2">
      <c r="A2545" s="296" t="s">
        <v>454</v>
      </c>
      <c r="B2545" s="118" t="s">
        <v>469</v>
      </c>
      <c r="C2545" s="124">
        <v>1</v>
      </c>
      <c r="D2545" s="121" t="s">
        <v>389</v>
      </c>
    </row>
    <row r="2546" spans="1:4" x14ac:dyDescent="0.2">
      <c r="A2546" s="296"/>
      <c r="B2546" s="118"/>
      <c r="C2546" s="124">
        <v>2</v>
      </c>
      <c r="D2546" s="122" t="s">
        <v>516</v>
      </c>
    </row>
    <row r="2547" spans="1:4" x14ac:dyDescent="0.2">
      <c r="A2547" s="296"/>
      <c r="B2547" s="118"/>
      <c r="C2547" s="124">
        <v>3</v>
      </c>
      <c r="D2547" s="122" t="s">
        <v>391</v>
      </c>
    </row>
    <row r="2548" spans="1:4" x14ac:dyDescent="0.2">
      <c r="A2548" s="296"/>
      <c r="B2548" s="118"/>
      <c r="C2548" s="124">
        <v>4</v>
      </c>
      <c r="D2548" s="122" t="s">
        <v>515</v>
      </c>
    </row>
    <row r="2549" spans="1:4" x14ac:dyDescent="0.2">
      <c r="A2549" s="296"/>
      <c r="B2549" s="118"/>
      <c r="C2549" s="124">
        <v>5</v>
      </c>
      <c r="D2549" s="122" t="s">
        <v>393</v>
      </c>
    </row>
    <row r="2550" spans="1:4" x14ac:dyDescent="0.2">
      <c r="A2550" s="296"/>
      <c r="B2550" s="118"/>
      <c r="C2550" s="124">
        <v>9</v>
      </c>
      <c r="D2550" s="122" t="s">
        <v>291</v>
      </c>
    </row>
    <row r="2551" spans="1:4" x14ac:dyDescent="0.2">
      <c r="A2551" s="296"/>
      <c r="B2551" s="118"/>
      <c r="C2551" s="124">
        <v>-1</v>
      </c>
      <c r="D2551" s="122" t="s">
        <v>394</v>
      </c>
    </row>
    <row r="2552" spans="1:4" x14ac:dyDescent="0.2">
      <c r="A2552" s="296"/>
      <c r="B2552" s="118"/>
      <c r="C2552" s="124">
        <v>-3</v>
      </c>
      <c r="D2552" s="122" t="s">
        <v>397</v>
      </c>
    </row>
    <row r="2553" spans="1:4" x14ac:dyDescent="0.2">
      <c r="A2553" s="296"/>
      <c r="B2553" s="118"/>
      <c r="C2553" s="124"/>
      <c r="D2553" s="122"/>
    </row>
    <row r="2554" spans="1:4" x14ac:dyDescent="0.2">
      <c r="A2554" s="296" t="s">
        <v>2259</v>
      </c>
      <c r="B2554" s="123" t="s">
        <v>511</v>
      </c>
      <c r="C2554" s="124">
        <v>1</v>
      </c>
      <c r="D2554" s="122" t="s">
        <v>395</v>
      </c>
    </row>
    <row r="2555" spans="1:4" x14ac:dyDescent="0.2">
      <c r="A2555" s="296"/>
      <c r="B2555" s="118"/>
      <c r="C2555" s="124">
        <v>2</v>
      </c>
      <c r="D2555" s="122" t="s">
        <v>396</v>
      </c>
    </row>
    <row r="2556" spans="1:4" x14ac:dyDescent="0.2">
      <c r="A2556" s="296"/>
      <c r="B2556" s="118"/>
      <c r="C2556" s="124">
        <v>-1</v>
      </c>
      <c r="D2556" s="122" t="s">
        <v>394</v>
      </c>
    </row>
    <row r="2557" spans="1:4" x14ac:dyDescent="0.2">
      <c r="A2557" s="296"/>
      <c r="B2557" s="118"/>
      <c r="C2557" s="124">
        <v>-3</v>
      </c>
      <c r="D2557" s="122" t="s">
        <v>397</v>
      </c>
    </row>
    <row r="2558" spans="1:4" x14ac:dyDescent="0.2">
      <c r="A2558" s="296"/>
      <c r="B2558" s="118"/>
      <c r="C2558" s="124"/>
      <c r="D2558" s="122"/>
    </row>
    <row r="2559" spans="1:4" x14ac:dyDescent="0.2">
      <c r="A2559" s="296" t="s">
        <v>1039</v>
      </c>
      <c r="B2559" s="118" t="s">
        <v>470</v>
      </c>
      <c r="C2559" s="124">
        <v>1</v>
      </c>
      <c r="D2559" s="121" t="s">
        <v>389</v>
      </c>
    </row>
    <row r="2560" spans="1:4" x14ac:dyDescent="0.2">
      <c r="A2560" s="296"/>
      <c r="B2560" s="118"/>
      <c r="C2560" s="124">
        <v>2</v>
      </c>
      <c r="D2560" s="122" t="s">
        <v>516</v>
      </c>
    </row>
    <row r="2561" spans="1:4" x14ac:dyDescent="0.2">
      <c r="A2561" s="296"/>
      <c r="B2561" s="118"/>
      <c r="C2561" s="124">
        <v>3</v>
      </c>
      <c r="D2561" s="122" t="s">
        <v>391</v>
      </c>
    </row>
    <row r="2562" spans="1:4" x14ac:dyDescent="0.2">
      <c r="A2562" s="296"/>
      <c r="B2562" s="118"/>
      <c r="C2562" s="124">
        <v>4</v>
      </c>
      <c r="D2562" s="122" t="s">
        <v>515</v>
      </c>
    </row>
    <row r="2563" spans="1:4" x14ac:dyDescent="0.2">
      <c r="A2563" s="296"/>
      <c r="B2563" s="118"/>
      <c r="C2563" s="124">
        <v>5</v>
      </c>
      <c r="D2563" s="122" t="s">
        <v>393</v>
      </c>
    </row>
    <row r="2564" spans="1:4" x14ac:dyDescent="0.2">
      <c r="A2564" s="296"/>
      <c r="B2564" s="118"/>
      <c r="C2564" s="124">
        <v>9</v>
      </c>
      <c r="D2564" s="122" t="s">
        <v>291</v>
      </c>
    </row>
    <row r="2565" spans="1:4" x14ac:dyDescent="0.2">
      <c r="A2565" s="296"/>
      <c r="B2565" s="118"/>
      <c r="C2565" s="124">
        <v>-1</v>
      </c>
      <c r="D2565" s="122" t="s">
        <v>394</v>
      </c>
    </row>
    <row r="2566" spans="1:4" x14ac:dyDescent="0.2">
      <c r="A2566" s="296"/>
      <c r="B2566" s="118"/>
      <c r="C2566" s="124">
        <v>-3</v>
      </c>
      <c r="D2566" s="122" t="s">
        <v>397</v>
      </c>
    </row>
    <row r="2567" spans="1:4" x14ac:dyDescent="0.2">
      <c r="A2567" s="296"/>
      <c r="B2567" s="118"/>
      <c r="C2567" s="124"/>
      <c r="D2567" s="122"/>
    </row>
    <row r="2568" spans="1:4" x14ac:dyDescent="0.2">
      <c r="A2568" s="296" t="s">
        <v>2260</v>
      </c>
      <c r="B2568" s="118" t="s">
        <v>512</v>
      </c>
      <c r="C2568" s="124">
        <v>1</v>
      </c>
      <c r="D2568" s="122" t="s">
        <v>395</v>
      </c>
    </row>
    <row r="2569" spans="1:4" x14ac:dyDescent="0.2">
      <c r="A2569" s="296"/>
      <c r="B2569" s="118"/>
      <c r="C2569" s="124">
        <v>2</v>
      </c>
      <c r="D2569" s="122" t="s">
        <v>396</v>
      </c>
    </row>
    <row r="2570" spans="1:4" x14ac:dyDescent="0.2">
      <c r="A2570" s="296"/>
      <c r="B2570" s="118"/>
      <c r="C2570" s="124">
        <v>-1</v>
      </c>
      <c r="D2570" s="122" t="s">
        <v>394</v>
      </c>
    </row>
    <row r="2571" spans="1:4" x14ac:dyDescent="0.2">
      <c r="A2571" s="296"/>
      <c r="B2571" s="118"/>
      <c r="C2571" s="124">
        <v>-3</v>
      </c>
      <c r="D2571" s="122" t="s">
        <v>397</v>
      </c>
    </row>
    <row r="2572" spans="1:4" x14ac:dyDescent="0.2">
      <c r="A2572" s="296"/>
      <c r="B2572" s="118"/>
      <c r="C2572" s="124"/>
      <c r="D2572" s="122"/>
    </row>
    <row r="2573" spans="1:4" x14ac:dyDescent="0.2">
      <c r="A2573" s="296"/>
      <c r="B2573" s="118"/>
      <c r="C2573" s="124"/>
      <c r="D2573" s="122"/>
    </row>
    <row r="2574" spans="1:4" x14ac:dyDescent="0.2">
      <c r="A2574" s="296" t="s">
        <v>1040</v>
      </c>
      <c r="B2574" s="118" t="s">
        <v>471</v>
      </c>
      <c r="C2574" s="124">
        <v>1</v>
      </c>
      <c r="D2574" s="121" t="s">
        <v>389</v>
      </c>
    </row>
    <row r="2575" spans="1:4" x14ac:dyDescent="0.2">
      <c r="A2575" s="296"/>
      <c r="B2575" s="118"/>
      <c r="C2575" s="124">
        <v>2</v>
      </c>
      <c r="D2575" s="122" t="s">
        <v>516</v>
      </c>
    </row>
    <row r="2576" spans="1:4" x14ac:dyDescent="0.2">
      <c r="A2576" s="296"/>
      <c r="B2576" s="118"/>
      <c r="C2576" s="124">
        <v>3</v>
      </c>
      <c r="D2576" s="122" t="s">
        <v>391</v>
      </c>
    </row>
    <row r="2577" spans="1:4" x14ac:dyDescent="0.2">
      <c r="A2577" s="296"/>
      <c r="B2577" s="118"/>
      <c r="C2577" s="124">
        <v>4</v>
      </c>
      <c r="D2577" s="122" t="s">
        <v>515</v>
      </c>
    </row>
    <row r="2578" spans="1:4" x14ac:dyDescent="0.2">
      <c r="A2578" s="296"/>
      <c r="B2578" s="118"/>
      <c r="C2578" s="124">
        <v>5</v>
      </c>
      <c r="D2578" s="122" t="s">
        <v>393</v>
      </c>
    </row>
    <row r="2579" spans="1:4" x14ac:dyDescent="0.2">
      <c r="A2579" s="296"/>
      <c r="B2579" s="118"/>
      <c r="C2579" s="124">
        <v>9</v>
      </c>
      <c r="D2579" s="122" t="s">
        <v>291</v>
      </c>
    </row>
    <row r="2580" spans="1:4" x14ac:dyDescent="0.2">
      <c r="A2580" s="296"/>
      <c r="B2580" s="118"/>
      <c r="C2580" s="124">
        <v>-1</v>
      </c>
      <c r="D2580" s="122" t="s">
        <v>394</v>
      </c>
    </row>
    <row r="2581" spans="1:4" x14ac:dyDescent="0.2">
      <c r="A2581" s="296"/>
      <c r="B2581" s="118"/>
      <c r="C2581" s="124">
        <v>-3</v>
      </c>
      <c r="D2581" s="122" t="s">
        <v>397</v>
      </c>
    </row>
    <row r="2582" spans="1:4" x14ac:dyDescent="0.2">
      <c r="A2582" s="296"/>
      <c r="B2582" s="118"/>
      <c r="C2582" s="124"/>
      <c r="D2582" s="122"/>
    </row>
    <row r="2583" spans="1:4" x14ac:dyDescent="0.2">
      <c r="A2583" s="296" t="s">
        <v>2261</v>
      </c>
      <c r="B2583" s="118" t="s">
        <v>513</v>
      </c>
      <c r="C2583" s="124">
        <v>1</v>
      </c>
      <c r="D2583" s="122" t="s">
        <v>395</v>
      </c>
    </row>
    <row r="2584" spans="1:4" x14ac:dyDescent="0.2">
      <c r="A2584" s="296"/>
      <c r="B2584" s="118"/>
      <c r="C2584" s="124">
        <v>2</v>
      </c>
      <c r="D2584" s="122" t="s">
        <v>396</v>
      </c>
    </row>
    <row r="2585" spans="1:4" x14ac:dyDescent="0.2">
      <c r="A2585" s="296"/>
      <c r="B2585" s="118"/>
      <c r="C2585" s="124">
        <v>-1</v>
      </c>
      <c r="D2585" s="122" t="s">
        <v>394</v>
      </c>
    </row>
    <row r="2586" spans="1:4" x14ac:dyDescent="0.2">
      <c r="A2586" s="296"/>
      <c r="B2586" s="118"/>
      <c r="C2586" s="124">
        <v>-3</v>
      </c>
      <c r="D2586" s="122" t="s">
        <v>397</v>
      </c>
    </row>
    <row r="2587" spans="1:4" x14ac:dyDescent="0.2">
      <c r="A2587" s="296"/>
      <c r="B2587" s="118"/>
      <c r="C2587" s="124"/>
      <c r="D2587" s="122"/>
    </row>
    <row r="2588" spans="1:4" x14ac:dyDescent="0.2">
      <c r="A2588" s="296" t="s">
        <v>1041</v>
      </c>
      <c r="B2588" s="118" t="s">
        <v>472</v>
      </c>
      <c r="C2588" s="124">
        <v>1</v>
      </c>
      <c r="D2588" s="121" t="s">
        <v>389</v>
      </c>
    </row>
    <row r="2589" spans="1:4" x14ac:dyDescent="0.2">
      <c r="A2589" s="296"/>
      <c r="B2589" s="118"/>
      <c r="C2589" s="124">
        <v>2</v>
      </c>
      <c r="D2589" s="122" t="s">
        <v>516</v>
      </c>
    </row>
    <row r="2590" spans="1:4" x14ac:dyDescent="0.2">
      <c r="A2590" s="296"/>
      <c r="B2590" s="118"/>
      <c r="C2590" s="124">
        <v>3</v>
      </c>
      <c r="D2590" s="122" t="s">
        <v>391</v>
      </c>
    </row>
    <row r="2591" spans="1:4" x14ac:dyDescent="0.2">
      <c r="A2591" s="296"/>
      <c r="B2591" s="118"/>
      <c r="C2591" s="124">
        <v>4</v>
      </c>
      <c r="D2591" s="122" t="s">
        <v>515</v>
      </c>
    </row>
    <row r="2592" spans="1:4" x14ac:dyDescent="0.2">
      <c r="A2592" s="296"/>
      <c r="B2592" s="118"/>
      <c r="C2592" s="124">
        <v>5</v>
      </c>
      <c r="D2592" s="122" t="s">
        <v>393</v>
      </c>
    </row>
    <row r="2593" spans="1:4" x14ac:dyDescent="0.2">
      <c r="A2593" s="296"/>
      <c r="B2593" s="118"/>
      <c r="C2593" s="124">
        <v>9</v>
      </c>
      <c r="D2593" s="122" t="s">
        <v>291</v>
      </c>
    </row>
    <row r="2594" spans="1:4" x14ac:dyDescent="0.2">
      <c r="A2594" s="296"/>
      <c r="B2594" s="118"/>
      <c r="C2594" s="124">
        <v>-1</v>
      </c>
      <c r="D2594" s="122" t="s">
        <v>394</v>
      </c>
    </row>
    <row r="2595" spans="1:4" x14ac:dyDescent="0.2">
      <c r="A2595" s="296"/>
      <c r="B2595" s="118"/>
      <c r="C2595" s="124">
        <v>-3</v>
      </c>
      <c r="D2595" s="122" t="s">
        <v>397</v>
      </c>
    </row>
    <row r="2596" spans="1:4" x14ac:dyDescent="0.2">
      <c r="A2596" s="296"/>
      <c r="B2596" s="118"/>
      <c r="C2596" s="124"/>
      <c r="D2596" s="122"/>
    </row>
    <row r="2597" spans="1:4" x14ac:dyDescent="0.2">
      <c r="A2597" s="296" t="s">
        <v>2262</v>
      </c>
      <c r="B2597" s="118" t="s">
        <v>514</v>
      </c>
      <c r="C2597" s="124">
        <v>1</v>
      </c>
      <c r="D2597" s="122" t="s">
        <v>395</v>
      </c>
    </row>
    <row r="2598" spans="1:4" x14ac:dyDescent="0.2">
      <c r="A2598" s="296"/>
      <c r="B2598" s="118"/>
      <c r="C2598" s="124">
        <v>2</v>
      </c>
      <c r="D2598" s="122" t="s">
        <v>396</v>
      </c>
    </row>
    <row r="2599" spans="1:4" x14ac:dyDescent="0.2">
      <c r="A2599" s="296"/>
      <c r="B2599" s="118"/>
      <c r="C2599" s="124">
        <v>-1</v>
      </c>
      <c r="D2599" s="122" t="s">
        <v>394</v>
      </c>
    </row>
    <row r="2600" spans="1:4" x14ac:dyDescent="0.2">
      <c r="A2600" s="296"/>
      <c r="B2600" s="118"/>
      <c r="C2600" s="124">
        <v>-3</v>
      </c>
      <c r="D2600" s="122" t="s">
        <v>397</v>
      </c>
    </row>
    <row r="2601" spans="1:4" x14ac:dyDescent="0.2">
      <c r="A2601" s="296"/>
      <c r="B2601" s="75"/>
      <c r="C2601" s="94"/>
      <c r="D2601" s="87"/>
    </row>
    <row r="2602" spans="1:4" x14ac:dyDescent="0.2">
      <c r="A2602" s="296" t="str">
        <f>HYPERLINK("[Codebook_HIS_2013_ext_v1601.xlsx]HE03_Y","HE03")</f>
        <v>HE03</v>
      </c>
      <c r="B2602" s="75" t="s">
        <v>115</v>
      </c>
      <c r="C2602" s="94">
        <v>1</v>
      </c>
      <c r="D2602" s="87" t="s">
        <v>293</v>
      </c>
    </row>
    <row r="2603" spans="1:4" x14ac:dyDescent="0.2">
      <c r="A2603" s="296"/>
      <c r="B2603" s="75"/>
      <c r="C2603" s="94">
        <v>2</v>
      </c>
      <c r="D2603" s="87" t="s">
        <v>342</v>
      </c>
    </row>
    <row r="2604" spans="1:4" x14ac:dyDescent="0.2">
      <c r="A2604" s="296"/>
      <c r="B2604" s="75"/>
      <c r="C2604" s="94">
        <v>9</v>
      </c>
      <c r="D2604" s="87" t="s">
        <v>235</v>
      </c>
    </row>
    <row r="2605" spans="1:4" x14ac:dyDescent="0.2">
      <c r="A2605" s="296"/>
      <c r="B2605" s="75"/>
      <c r="C2605" s="94">
        <v>-1</v>
      </c>
      <c r="D2605" s="87" t="s">
        <v>394</v>
      </c>
    </row>
    <row r="2606" spans="1:4" x14ac:dyDescent="0.2">
      <c r="A2606" s="296"/>
      <c r="B2606" s="75"/>
      <c r="C2606" s="94">
        <v>-3</v>
      </c>
      <c r="D2606" s="87" t="s">
        <v>397</v>
      </c>
    </row>
    <row r="2607" spans="1:4" x14ac:dyDescent="0.2">
      <c r="A2607" s="296"/>
      <c r="B2607" s="75"/>
      <c r="C2607" s="94"/>
      <c r="D2607" s="87"/>
    </row>
    <row r="2608" spans="1:4" x14ac:dyDescent="0.2">
      <c r="A2608" s="296" t="str">
        <f>HYPERLINK("[Codebook_HIS_2013_ext_v1601.xlsx]HE03_1_Y","HE03_1")</f>
        <v>HE03_1</v>
      </c>
      <c r="B2608" s="75" t="s">
        <v>426</v>
      </c>
      <c r="C2608" s="94">
        <v>1</v>
      </c>
      <c r="D2608" s="87" t="s">
        <v>395</v>
      </c>
    </row>
    <row r="2609" spans="1:4" x14ac:dyDescent="0.2">
      <c r="A2609" s="296"/>
      <c r="B2609" s="75"/>
      <c r="C2609" s="94">
        <v>2</v>
      </c>
      <c r="D2609" s="87" t="s">
        <v>342</v>
      </c>
    </row>
    <row r="2610" spans="1:4" x14ac:dyDescent="0.2">
      <c r="A2610" s="296"/>
      <c r="B2610" s="75"/>
      <c r="C2610" s="94">
        <v>-1</v>
      </c>
      <c r="D2610" s="87" t="s">
        <v>394</v>
      </c>
    </row>
    <row r="2611" spans="1:4" x14ac:dyDescent="0.2">
      <c r="A2611" s="296"/>
      <c r="B2611" s="75"/>
      <c r="C2611" s="94">
        <v>-3</v>
      </c>
      <c r="D2611" s="87" t="s">
        <v>397</v>
      </c>
    </row>
    <row r="2612" spans="1:4" x14ac:dyDescent="0.2">
      <c r="A2612" s="296"/>
      <c r="B2612" s="75"/>
      <c r="C2612" s="94"/>
      <c r="D2612" s="87"/>
    </row>
    <row r="2613" spans="1:4" x14ac:dyDescent="0.2">
      <c r="A2613" s="296" t="str">
        <f>HYPERLINK("[Codebook_HIS_2013_ext_v1601.xlsx]HE04_Y","HE04")</f>
        <v>HE04</v>
      </c>
      <c r="B2613" s="75" t="s">
        <v>1062</v>
      </c>
      <c r="C2613" s="94">
        <v>1</v>
      </c>
      <c r="D2613" s="87" t="s">
        <v>1068</v>
      </c>
    </row>
    <row r="2614" spans="1:4" x14ac:dyDescent="0.2">
      <c r="A2614" s="296"/>
      <c r="B2614" s="75"/>
      <c r="C2614" s="94">
        <v>2</v>
      </c>
      <c r="D2614" s="87" t="s">
        <v>1069</v>
      </c>
    </row>
    <row r="2615" spans="1:4" x14ac:dyDescent="0.2">
      <c r="A2615" s="296"/>
      <c r="B2615" s="75"/>
      <c r="C2615" s="94">
        <v>-1</v>
      </c>
      <c r="D2615" s="87" t="s">
        <v>394</v>
      </c>
    </row>
    <row r="2616" spans="1:4" x14ac:dyDescent="0.2">
      <c r="A2616" s="296"/>
      <c r="B2616" s="75"/>
      <c r="C2616" s="94">
        <v>-3</v>
      </c>
      <c r="D2616" s="87" t="s">
        <v>397</v>
      </c>
    </row>
    <row r="2617" spans="1:4" x14ac:dyDescent="0.2">
      <c r="A2617" s="296"/>
      <c r="B2617" s="75"/>
      <c r="C2617" s="94"/>
      <c r="D2617" s="87"/>
    </row>
    <row r="2618" spans="1:4" x14ac:dyDescent="0.2">
      <c r="A2618" s="296"/>
      <c r="B2618" s="75"/>
      <c r="C2618" s="94"/>
      <c r="D2618" s="87"/>
    </row>
    <row r="2619" spans="1:4" x14ac:dyDescent="0.2">
      <c r="A2619" s="296" t="str">
        <f>HYPERLINK("[Codebook_HIS_2013_ext_v1601.xlsx]HE04_1_Y","HE04_1")</f>
        <v>HE04_1</v>
      </c>
      <c r="B2619" s="75" t="s">
        <v>1067</v>
      </c>
      <c r="C2619" s="94">
        <v>1</v>
      </c>
      <c r="D2619" s="87" t="s">
        <v>1068</v>
      </c>
    </row>
    <row r="2620" spans="1:4" x14ac:dyDescent="0.2">
      <c r="A2620" s="296"/>
      <c r="B2620" s="75"/>
      <c r="C2620" s="94">
        <v>2</v>
      </c>
      <c r="D2620" s="87" t="s">
        <v>1069</v>
      </c>
    </row>
    <row r="2621" spans="1:4" x14ac:dyDescent="0.2">
      <c r="A2621" s="296"/>
      <c r="B2621" s="75"/>
      <c r="C2621" s="94">
        <v>-1</v>
      </c>
      <c r="D2621" s="87" t="s">
        <v>394</v>
      </c>
    </row>
    <row r="2622" spans="1:4" x14ac:dyDescent="0.2">
      <c r="A2622" s="296"/>
      <c r="B2622" s="75"/>
      <c r="C2622" s="94">
        <v>-3</v>
      </c>
      <c r="D2622" s="87" t="s">
        <v>397</v>
      </c>
    </row>
    <row r="2623" spans="1:4" x14ac:dyDescent="0.2">
      <c r="A2623" s="296"/>
      <c r="B2623" s="75"/>
      <c r="C2623" s="94"/>
      <c r="D2623" s="87"/>
    </row>
    <row r="2624" spans="1:4" x14ac:dyDescent="0.2">
      <c r="A2624" s="296" t="str">
        <f>HYPERLINK("[Codebook_HIS_2013_ext_v1601.xlsx]HE0501_Y","HE0501")</f>
        <v>HE0501</v>
      </c>
      <c r="B2624" s="75" t="s">
        <v>261</v>
      </c>
      <c r="C2624" s="94">
        <v>1</v>
      </c>
      <c r="D2624" s="87" t="s">
        <v>395</v>
      </c>
    </row>
    <row r="2625" spans="1:4" x14ac:dyDescent="0.2">
      <c r="A2625" s="296"/>
      <c r="B2625" s="75"/>
      <c r="C2625" s="94">
        <v>2</v>
      </c>
      <c r="D2625" s="87" t="s">
        <v>396</v>
      </c>
    </row>
    <row r="2626" spans="1:4" x14ac:dyDescent="0.2">
      <c r="A2626" s="296"/>
      <c r="B2626" s="75"/>
      <c r="C2626" s="94">
        <v>9</v>
      </c>
      <c r="D2626" s="87" t="s">
        <v>235</v>
      </c>
    </row>
    <row r="2627" spans="1:4" x14ac:dyDescent="0.2">
      <c r="A2627" s="296"/>
      <c r="B2627" s="75"/>
      <c r="C2627" s="94">
        <v>-1</v>
      </c>
      <c r="D2627" s="87" t="s">
        <v>394</v>
      </c>
    </row>
    <row r="2628" spans="1:4" x14ac:dyDescent="0.2">
      <c r="A2628" s="296"/>
      <c r="B2628" s="75"/>
      <c r="C2628" s="94">
        <v>-3</v>
      </c>
      <c r="D2628" s="87" t="s">
        <v>397</v>
      </c>
    </row>
    <row r="2629" spans="1:4" x14ac:dyDescent="0.2">
      <c r="A2629" s="296"/>
      <c r="B2629" s="75"/>
      <c r="C2629" s="94"/>
      <c r="D2629" s="87"/>
    </row>
    <row r="2630" spans="1:4" x14ac:dyDescent="0.2">
      <c r="A2630" s="296" t="str">
        <f>HYPERLINK("[Codebook_HIS_2013_ext_v1601.xlsx]HE0502_Y","HE0502")</f>
        <v>HE0502</v>
      </c>
      <c r="B2630" s="75" t="s">
        <v>262</v>
      </c>
      <c r="C2630" s="94">
        <v>1</v>
      </c>
      <c r="D2630" s="87" t="s">
        <v>395</v>
      </c>
    </row>
    <row r="2631" spans="1:4" x14ac:dyDescent="0.2">
      <c r="A2631" s="296"/>
      <c r="B2631" s="75"/>
      <c r="C2631" s="94">
        <v>2</v>
      </c>
      <c r="D2631" s="87" t="s">
        <v>396</v>
      </c>
    </row>
    <row r="2632" spans="1:4" x14ac:dyDescent="0.2">
      <c r="A2632" s="296"/>
      <c r="B2632" s="75"/>
      <c r="C2632" s="94">
        <v>9</v>
      </c>
      <c r="D2632" s="87" t="s">
        <v>235</v>
      </c>
    </row>
    <row r="2633" spans="1:4" x14ac:dyDescent="0.2">
      <c r="A2633" s="296"/>
      <c r="B2633" s="75"/>
      <c r="C2633" s="94">
        <v>-1</v>
      </c>
      <c r="D2633" s="87" t="s">
        <v>394</v>
      </c>
    </row>
    <row r="2634" spans="1:4" x14ac:dyDescent="0.2">
      <c r="A2634" s="296"/>
      <c r="B2634" s="75"/>
      <c r="C2634" s="94">
        <v>-3</v>
      </c>
      <c r="D2634" s="87" t="s">
        <v>397</v>
      </c>
    </row>
    <row r="2635" spans="1:4" x14ac:dyDescent="0.2">
      <c r="A2635" s="296"/>
      <c r="B2635" s="75"/>
      <c r="C2635" s="94"/>
      <c r="D2635" s="87"/>
    </row>
    <row r="2636" spans="1:4" x14ac:dyDescent="0.2">
      <c r="A2636" s="296" t="str">
        <f>HYPERLINK("[Codebook_HIS_2013_ext_v1601.xlsx]HE0503_Y","HE0503")</f>
        <v>HE0503</v>
      </c>
      <c r="B2636" s="75" t="s">
        <v>263</v>
      </c>
      <c r="C2636" s="94">
        <v>1</v>
      </c>
      <c r="D2636" s="87" t="s">
        <v>395</v>
      </c>
    </row>
    <row r="2637" spans="1:4" x14ac:dyDescent="0.2">
      <c r="A2637" s="296"/>
      <c r="B2637" s="75"/>
      <c r="C2637" s="94">
        <v>2</v>
      </c>
      <c r="D2637" s="87" t="s">
        <v>396</v>
      </c>
    </row>
    <row r="2638" spans="1:4" x14ac:dyDescent="0.2">
      <c r="A2638" s="296"/>
      <c r="B2638" s="75"/>
      <c r="C2638" s="94">
        <v>9</v>
      </c>
      <c r="D2638" s="87" t="s">
        <v>235</v>
      </c>
    </row>
    <row r="2639" spans="1:4" x14ac:dyDescent="0.2">
      <c r="A2639" s="296"/>
      <c r="B2639" s="75"/>
      <c r="C2639" s="94">
        <v>-1</v>
      </c>
      <c r="D2639" s="87" t="s">
        <v>394</v>
      </c>
    </row>
    <row r="2640" spans="1:4" x14ac:dyDescent="0.2">
      <c r="A2640" s="296"/>
      <c r="B2640" s="75"/>
      <c r="C2640" s="94">
        <v>-3</v>
      </c>
      <c r="D2640" s="87" t="s">
        <v>397</v>
      </c>
    </row>
    <row r="2641" spans="1:4" x14ac:dyDescent="0.2">
      <c r="A2641" s="296"/>
      <c r="B2641" s="75"/>
      <c r="C2641" s="94"/>
      <c r="D2641" s="87"/>
    </row>
    <row r="2642" spans="1:4" x14ac:dyDescent="0.2">
      <c r="A2642" s="296" t="str">
        <f>HYPERLINK("[Codebook_HIS_2013_ext_v1601.xlsx]HE0504_Y","HE0504")</f>
        <v>HE0504</v>
      </c>
      <c r="B2642" s="75" t="s">
        <v>264</v>
      </c>
      <c r="C2642" s="94">
        <v>1</v>
      </c>
      <c r="D2642" s="87" t="s">
        <v>395</v>
      </c>
    </row>
    <row r="2643" spans="1:4" x14ac:dyDescent="0.2">
      <c r="A2643" s="296"/>
      <c r="B2643" s="75"/>
      <c r="C2643" s="94">
        <v>2</v>
      </c>
      <c r="D2643" s="87" t="s">
        <v>396</v>
      </c>
    </row>
    <row r="2644" spans="1:4" x14ac:dyDescent="0.2">
      <c r="A2644" s="296"/>
      <c r="B2644" s="75"/>
      <c r="C2644" s="94">
        <v>9</v>
      </c>
      <c r="D2644" s="87" t="s">
        <v>235</v>
      </c>
    </row>
    <row r="2645" spans="1:4" x14ac:dyDescent="0.2">
      <c r="A2645" s="296"/>
      <c r="B2645" s="75"/>
      <c r="C2645" s="94">
        <v>-1</v>
      </c>
      <c r="D2645" s="87" t="s">
        <v>394</v>
      </c>
    </row>
    <row r="2646" spans="1:4" x14ac:dyDescent="0.2">
      <c r="A2646" s="296"/>
      <c r="B2646" s="75"/>
      <c r="C2646" s="94">
        <v>-3</v>
      </c>
      <c r="D2646" s="87" t="s">
        <v>397</v>
      </c>
    </row>
    <row r="2647" spans="1:4" x14ac:dyDescent="0.2">
      <c r="A2647" s="296"/>
      <c r="B2647" s="75"/>
      <c r="C2647" s="94"/>
      <c r="D2647" s="87"/>
    </row>
    <row r="2648" spans="1:4" x14ac:dyDescent="0.2">
      <c r="A2648" s="296" t="str">
        <f>HYPERLINK("[Codebook_HIS_2013_ext_v1601.xlsx]HE050401_Y","HE050401")</f>
        <v>HE050401</v>
      </c>
      <c r="B2648" s="75" t="s">
        <v>1070</v>
      </c>
      <c r="C2648" s="94" t="s">
        <v>120</v>
      </c>
      <c r="D2648" s="87" t="s">
        <v>1071</v>
      </c>
    </row>
    <row r="2649" spans="1:4" x14ac:dyDescent="0.2">
      <c r="A2649" s="296"/>
      <c r="B2649" s="75"/>
      <c r="C2649" s="94">
        <v>-1</v>
      </c>
      <c r="D2649" s="87" t="s">
        <v>394</v>
      </c>
    </row>
    <row r="2650" spans="1:4" x14ac:dyDescent="0.2">
      <c r="A2650" s="296"/>
      <c r="B2650" s="75"/>
      <c r="C2650" s="94">
        <v>-3</v>
      </c>
      <c r="D2650" s="87" t="s">
        <v>397</v>
      </c>
    </row>
    <row r="2651" spans="1:4" x14ac:dyDescent="0.2">
      <c r="A2651" s="296"/>
      <c r="B2651" s="75"/>
      <c r="C2651" s="94"/>
      <c r="D2651" s="87"/>
    </row>
    <row r="2652" spans="1:4" x14ac:dyDescent="0.2">
      <c r="A2652" s="296" t="s">
        <v>3788</v>
      </c>
      <c r="B2652" s="75" t="s">
        <v>3590</v>
      </c>
      <c r="C2652" s="75">
        <v>1</v>
      </c>
      <c r="D2652" s="87" t="s">
        <v>395</v>
      </c>
    </row>
    <row r="2653" spans="1:4" x14ac:dyDescent="0.2">
      <c r="A2653" s="296"/>
      <c r="B2653" s="75"/>
      <c r="C2653" s="75">
        <v>2</v>
      </c>
      <c r="D2653" s="87" t="s">
        <v>342</v>
      </c>
    </row>
    <row r="2654" spans="1:4" x14ac:dyDescent="0.2">
      <c r="A2654" s="296"/>
      <c r="B2654" s="75"/>
      <c r="C2654" s="75">
        <v>-1</v>
      </c>
      <c r="D2654" s="87" t="s">
        <v>394</v>
      </c>
    </row>
    <row r="2655" spans="1:4" x14ac:dyDescent="0.2">
      <c r="A2655" s="296"/>
      <c r="B2655" s="75"/>
      <c r="C2655" s="75">
        <v>-3</v>
      </c>
      <c r="D2655" s="87" t="s">
        <v>397</v>
      </c>
    </row>
    <row r="2656" spans="1:4" x14ac:dyDescent="0.2">
      <c r="A2656" s="296"/>
      <c r="B2656" s="75"/>
      <c r="C2656" s="75"/>
      <c r="D2656" s="75"/>
    </row>
    <row r="2657" spans="1:4" x14ac:dyDescent="0.2">
      <c r="A2657" s="296" t="s">
        <v>3789</v>
      </c>
      <c r="B2657" s="75" t="s">
        <v>3144</v>
      </c>
      <c r="C2657" s="75">
        <v>1</v>
      </c>
      <c r="D2657" s="75" t="s">
        <v>3702</v>
      </c>
    </row>
    <row r="2658" spans="1:4" x14ac:dyDescent="0.2">
      <c r="A2658" s="296"/>
      <c r="B2658" s="75"/>
      <c r="C2658" s="75">
        <v>2</v>
      </c>
      <c r="D2658" s="75" t="s">
        <v>3703</v>
      </c>
    </row>
    <row r="2659" spans="1:4" x14ac:dyDescent="0.2">
      <c r="A2659" s="296"/>
      <c r="B2659" s="75"/>
      <c r="C2659" s="75">
        <v>3</v>
      </c>
      <c r="D2659" s="75" t="s">
        <v>3704</v>
      </c>
    </row>
    <row r="2660" spans="1:4" x14ac:dyDescent="0.2">
      <c r="A2660" s="296"/>
      <c r="B2660" s="75"/>
      <c r="C2660" s="75">
        <v>-1</v>
      </c>
      <c r="D2660" s="75" t="s">
        <v>3681</v>
      </c>
    </row>
    <row r="2661" spans="1:4" x14ac:dyDescent="0.2">
      <c r="A2661" s="296"/>
      <c r="B2661" s="75"/>
      <c r="C2661" s="75">
        <v>-3</v>
      </c>
      <c r="D2661" s="75" t="s">
        <v>3682</v>
      </c>
    </row>
    <row r="2662" spans="1:4" x14ac:dyDescent="0.2">
      <c r="A2662" s="296"/>
      <c r="B2662" s="75"/>
      <c r="C2662" s="75"/>
      <c r="D2662" s="75"/>
    </row>
    <row r="2663" spans="1:4" x14ac:dyDescent="0.2">
      <c r="A2663" s="296" t="s">
        <v>3790</v>
      </c>
      <c r="B2663" s="75" t="s">
        <v>3360</v>
      </c>
      <c r="C2663" s="75">
        <v>1</v>
      </c>
      <c r="D2663" s="87" t="s">
        <v>395</v>
      </c>
    </row>
    <row r="2664" spans="1:4" x14ac:dyDescent="0.2">
      <c r="A2664" s="296"/>
      <c r="B2664" s="75"/>
      <c r="C2664" s="75">
        <v>2</v>
      </c>
      <c r="D2664" s="87" t="s">
        <v>342</v>
      </c>
    </row>
    <row r="2665" spans="1:4" x14ac:dyDescent="0.2">
      <c r="A2665" s="296"/>
      <c r="B2665" s="75"/>
      <c r="C2665" s="75">
        <v>-1</v>
      </c>
      <c r="D2665" s="87" t="s">
        <v>394</v>
      </c>
    </row>
    <row r="2666" spans="1:4" x14ac:dyDescent="0.2">
      <c r="A2666" s="296"/>
      <c r="B2666" s="75"/>
      <c r="C2666" s="75">
        <v>-3</v>
      </c>
      <c r="D2666" s="87" t="s">
        <v>397</v>
      </c>
    </row>
    <row r="2667" spans="1:4" x14ac:dyDescent="0.2">
      <c r="A2667" s="296"/>
      <c r="B2667" s="75"/>
      <c r="C2667" s="75"/>
      <c r="D2667" s="75"/>
    </row>
    <row r="2668" spans="1:4" x14ac:dyDescent="0.2">
      <c r="A2668" s="296" t="s">
        <v>3791</v>
      </c>
      <c r="B2668" s="75" t="s">
        <v>3361</v>
      </c>
      <c r="C2668" s="75">
        <v>1</v>
      </c>
      <c r="D2668" s="75" t="s">
        <v>3701</v>
      </c>
    </row>
    <row r="2669" spans="1:4" x14ac:dyDescent="0.2">
      <c r="A2669" s="296"/>
      <c r="B2669" s="75"/>
      <c r="C2669" s="75">
        <v>2</v>
      </c>
      <c r="D2669" s="75" t="s">
        <v>3705</v>
      </c>
    </row>
    <row r="2670" spans="1:4" x14ac:dyDescent="0.2">
      <c r="A2670" s="296"/>
      <c r="B2670" s="75"/>
      <c r="C2670" s="75">
        <v>3</v>
      </c>
      <c r="D2670" s="75" t="s">
        <v>3706</v>
      </c>
    </row>
    <row r="2671" spans="1:4" x14ac:dyDescent="0.2">
      <c r="A2671" s="296"/>
      <c r="B2671" s="75"/>
      <c r="C2671" s="75">
        <v>4</v>
      </c>
      <c r="D2671" s="75" t="s">
        <v>3707</v>
      </c>
    </row>
    <row r="2672" spans="1:4" x14ac:dyDescent="0.2">
      <c r="A2672" s="296"/>
      <c r="B2672" s="75"/>
      <c r="C2672" s="75">
        <v>5</v>
      </c>
      <c r="D2672" s="75" t="s">
        <v>3708</v>
      </c>
    </row>
    <row r="2673" spans="1:4" ht="14.4" customHeight="1" x14ac:dyDescent="0.2">
      <c r="A2673" s="296"/>
      <c r="B2673" s="75"/>
      <c r="C2673" s="75">
        <v>6</v>
      </c>
      <c r="D2673" s="75" t="s">
        <v>3709</v>
      </c>
    </row>
    <row r="2674" spans="1:4" ht="14.4" customHeight="1" x14ac:dyDescent="0.2">
      <c r="A2674" s="296"/>
      <c r="B2674" s="75"/>
      <c r="C2674" s="75">
        <v>-1</v>
      </c>
      <c r="D2674" s="75" t="s">
        <v>3681</v>
      </c>
    </row>
    <row r="2675" spans="1:4" ht="14.4" customHeight="1" x14ac:dyDescent="0.2">
      <c r="A2675" s="296"/>
      <c r="B2675" s="75"/>
      <c r="C2675" s="75">
        <v>-3</v>
      </c>
      <c r="D2675" s="75" t="s">
        <v>3682</v>
      </c>
    </row>
    <row r="2676" spans="1:4" x14ac:dyDescent="0.2">
      <c r="A2676" s="296"/>
      <c r="B2676" s="75"/>
      <c r="C2676" s="75"/>
      <c r="D2676" s="75"/>
    </row>
    <row r="2677" spans="1:4" x14ac:dyDescent="0.2">
      <c r="A2677" s="296" t="str">
        <f>HYPERLINK("[Codebook_HIS_2013_ext_v1601.xlsx]hh_cluster_Y","HH_CLUSTER")</f>
        <v>HH_CLUSTER</v>
      </c>
      <c r="B2677" s="75" t="s">
        <v>129</v>
      </c>
      <c r="C2677" s="94" t="s">
        <v>120</v>
      </c>
      <c r="D2677" s="87" t="s">
        <v>621</v>
      </c>
    </row>
    <row r="2678" spans="1:4" x14ac:dyDescent="0.2">
      <c r="A2678" s="296"/>
      <c r="B2678" s="75"/>
      <c r="C2678" s="94"/>
      <c r="D2678" s="87"/>
    </row>
    <row r="2679" spans="1:4" x14ac:dyDescent="0.2">
      <c r="A2679" s="296" t="str">
        <f>HYPERLINK("[Codebook_HIS_2013_ext_v1601.xlsx]hhtype2_Y","HHTYPE2")</f>
        <v>HHTYPE2</v>
      </c>
      <c r="B2679" s="75" t="s">
        <v>331</v>
      </c>
      <c r="C2679" s="115">
        <v>1</v>
      </c>
      <c r="D2679" s="87" t="s">
        <v>306</v>
      </c>
    </row>
    <row r="2680" spans="1:4" x14ac:dyDescent="0.2">
      <c r="A2680" s="296"/>
      <c r="B2680" s="75"/>
      <c r="C2680" s="115">
        <v>2</v>
      </c>
      <c r="D2680" s="87" t="s">
        <v>307</v>
      </c>
    </row>
    <row r="2681" spans="1:4" x14ac:dyDescent="0.2">
      <c r="A2681" s="296"/>
      <c r="B2681" s="75"/>
      <c r="C2681" s="115">
        <v>3</v>
      </c>
      <c r="D2681" s="87" t="s">
        <v>309</v>
      </c>
    </row>
    <row r="2682" spans="1:4" x14ac:dyDescent="0.2">
      <c r="A2682" s="296"/>
      <c r="B2682" s="75"/>
      <c r="C2682" s="115">
        <v>4</v>
      </c>
      <c r="D2682" s="87" t="s">
        <v>308</v>
      </c>
    </row>
    <row r="2683" spans="1:4" x14ac:dyDescent="0.2">
      <c r="A2683" s="296"/>
      <c r="B2683" s="75"/>
      <c r="C2683" s="115">
        <v>5</v>
      </c>
      <c r="D2683" s="87" t="s">
        <v>310</v>
      </c>
    </row>
    <row r="2684" spans="1:4" x14ac:dyDescent="0.2">
      <c r="A2684" s="296"/>
      <c r="B2684" s="75"/>
      <c r="C2684" s="115"/>
      <c r="D2684" s="87"/>
    </row>
    <row r="2685" spans="1:4" x14ac:dyDescent="0.2">
      <c r="A2685" s="296" t="str">
        <f>HYPERLINK("[Codebook_HIS_2013_ext_v1601.xlsx]HI_1_Y","HI_1")</f>
        <v>HI_1</v>
      </c>
      <c r="B2685" s="75" t="s">
        <v>361</v>
      </c>
      <c r="C2685" s="115">
        <v>1</v>
      </c>
      <c r="D2685" s="87" t="s">
        <v>395</v>
      </c>
    </row>
    <row r="2686" spans="1:4" x14ac:dyDescent="0.2">
      <c r="A2686" s="296"/>
      <c r="B2686" s="75"/>
      <c r="C2686" s="115">
        <v>2</v>
      </c>
      <c r="D2686" s="87" t="s">
        <v>396</v>
      </c>
    </row>
    <row r="2687" spans="1:4" x14ac:dyDescent="0.2">
      <c r="A2687" s="296"/>
      <c r="B2687" s="75"/>
      <c r="C2687" s="115">
        <v>-1</v>
      </c>
      <c r="D2687" s="87" t="s">
        <v>311</v>
      </c>
    </row>
    <row r="2688" spans="1:4" x14ac:dyDescent="0.2">
      <c r="A2688" s="296"/>
      <c r="B2688" s="75"/>
      <c r="C2688" s="115">
        <v>-3</v>
      </c>
      <c r="D2688" s="87" t="s">
        <v>397</v>
      </c>
    </row>
    <row r="2689" spans="1:4" x14ac:dyDescent="0.2">
      <c r="A2689" s="296"/>
      <c r="B2689" s="75"/>
      <c r="C2689" s="115"/>
      <c r="D2689" s="87"/>
    </row>
    <row r="2690" spans="1:4" x14ac:dyDescent="0.2">
      <c r="A2690" s="296" t="str">
        <f>HYPERLINK("[Codebook_HIS_2013_ext_v1601.xlsx]HI01_1_Y","HI01_1")</f>
        <v>HI01_1</v>
      </c>
      <c r="B2690" s="118" t="s">
        <v>2178</v>
      </c>
      <c r="C2690" s="115">
        <v>1</v>
      </c>
      <c r="D2690" s="87" t="s">
        <v>395</v>
      </c>
    </row>
    <row r="2691" spans="1:4" x14ac:dyDescent="0.2">
      <c r="A2691" s="296"/>
      <c r="B2691" s="75"/>
      <c r="C2691" s="115">
        <v>2</v>
      </c>
      <c r="D2691" s="87" t="s">
        <v>396</v>
      </c>
    </row>
    <row r="2692" spans="1:4" x14ac:dyDescent="0.2">
      <c r="A2692" s="296"/>
      <c r="B2692" s="75"/>
      <c r="C2692" s="115">
        <v>-1</v>
      </c>
      <c r="D2692" s="87" t="s">
        <v>311</v>
      </c>
    </row>
    <row r="2693" spans="1:4" x14ac:dyDescent="0.2">
      <c r="A2693" s="296"/>
      <c r="B2693" s="75"/>
      <c r="C2693" s="115">
        <v>-3</v>
      </c>
      <c r="D2693" s="87" t="s">
        <v>397</v>
      </c>
    </row>
    <row r="2694" spans="1:4" x14ac:dyDescent="0.2">
      <c r="A2694" s="296"/>
      <c r="B2694" s="75"/>
      <c r="C2694" s="115"/>
      <c r="D2694" s="87"/>
    </row>
    <row r="2695" spans="1:4" x14ac:dyDescent="0.2">
      <c r="A2695" s="296" t="str">
        <f>HYPERLINK("[Codebook_HIS_2013_ext_v1601.xlsx]HI0101_Y","HI0101")</f>
        <v>HI0101</v>
      </c>
      <c r="B2695" s="118" t="s">
        <v>2179</v>
      </c>
      <c r="C2695" s="115">
        <v>1</v>
      </c>
      <c r="D2695" s="87" t="s">
        <v>395</v>
      </c>
    </row>
    <row r="2696" spans="1:4" x14ac:dyDescent="0.2">
      <c r="A2696" s="296"/>
      <c r="B2696" s="75"/>
      <c r="C2696" s="115">
        <v>2</v>
      </c>
      <c r="D2696" s="87" t="s">
        <v>396</v>
      </c>
    </row>
    <row r="2697" spans="1:4" x14ac:dyDescent="0.2">
      <c r="A2697" s="296"/>
      <c r="B2697" s="75"/>
      <c r="C2697" s="115">
        <v>9</v>
      </c>
      <c r="D2697" s="87" t="s">
        <v>291</v>
      </c>
    </row>
    <row r="2698" spans="1:4" x14ac:dyDescent="0.2">
      <c r="A2698" s="296"/>
      <c r="B2698" s="75"/>
      <c r="C2698" s="115">
        <v>-1</v>
      </c>
      <c r="D2698" s="87" t="s">
        <v>311</v>
      </c>
    </row>
    <row r="2699" spans="1:4" x14ac:dyDescent="0.2">
      <c r="A2699" s="296"/>
      <c r="B2699" s="75"/>
      <c r="C2699" s="115">
        <v>-3</v>
      </c>
      <c r="D2699" s="87" t="s">
        <v>397</v>
      </c>
    </row>
    <row r="2700" spans="1:4" x14ac:dyDescent="0.2">
      <c r="A2700" s="296"/>
      <c r="B2700" s="75"/>
      <c r="C2700" s="115"/>
      <c r="D2700" s="87"/>
    </row>
    <row r="2701" spans="1:4" x14ac:dyDescent="0.2">
      <c r="A2701" s="296" t="str">
        <f>HYPERLINK("[Codebook_HIS_2013_ext_v1601.xlsx]HI0101_1_Y","HI0101_1")</f>
        <v>HI0101_1</v>
      </c>
      <c r="B2701" s="118" t="s">
        <v>2179</v>
      </c>
      <c r="C2701" s="115">
        <v>1</v>
      </c>
      <c r="D2701" s="87" t="s">
        <v>395</v>
      </c>
    </row>
    <row r="2702" spans="1:4" x14ac:dyDescent="0.2">
      <c r="A2702" s="296"/>
      <c r="B2702" s="75"/>
      <c r="C2702" s="115">
        <v>2</v>
      </c>
      <c r="D2702" s="87" t="s">
        <v>396</v>
      </c>
    </row>
    <row r="2703" spans="1:4" x14ac:dyDescent="0.2">
      <c r="A2703" s="296"/>
      <c r="B2703" s="75"/>
      <c r="C2703" s="115">
        <v>-1</v>
      </c>
      <c r="D2703" s="87" t="s">
        <v>311</v>
      </c>
    </row>
    <row r="2704" spans="1:4" x14ac:dyDescent="0.2">
      <c r="A2704" s="296"/>
      <c r="B2704" s="75"/>
      <c r="C2704" s="115">
        <v>-3</v>
      </c>
      <c r="D2704" s="87" t="s">
        <v>397</v>
      </c>
    </row>
    <row r="2705" spans="1:4" x14ac:dyDescent="0.2">
      <c r="A2705" s="296"/>
      <c r="B2705" s="75"/>
      <c r="C2705" s="115"/>
      <c r="D2705" s="87"/>
    </row>
    <row r="2706" spans="1:4" x14ac:dyDescent="0.2">
      <c r="A2706" s="296" t="str">
        <f>HYPERLINK("[Codebook_HIS_2013_ext_v1601.xlsx]HI0102_Y","HI0102")</f>
        <v>HI0102</v>
      </c>
      <c r="B2706" s="118" t="s">
        <v>2180</v>
      </c>
      <c r="C2706" s="115">
        <v>1</v>
      </c>
      <c r="D2706" s="87" t="s">
        <v>395</v>
      </c>
    </row>
    <row r="2707" spans="1:4" x14ac:dyDescent="0.2">
      <c r="A2707" s="296"/>
      <c r="B2707" s="75"/>
      <c r="C2707" s="115">
        <v>2</v>
      </c>
      <c r="D2707" s="87" t="s">
        <v>396</v>
      </c>
    </row>
    <row r="2708" spans="1:4" x14ac:dyDescent="0.2">
      <c r="A2708" s="296"/>
      <c r="B2708" s="75"/>
      <c r="C2708" s="115">
        <v>9</v>
      </c>
      <c r="D2708" s="87" t="s">
        <v>291</v>
      </c>
    </row>
    <row r="2709" spans="1:4" x14ac:dyDescent="0.2">
      <c r="A2709" s="296"/>
      <c r="B2709" s="75"/>
      <c r="C2709" s="115">
        <v>-1</v>
      </c>
      <c r="D2709" s="87" t="s">
        <v>311</v>
      </c>
    </row>
    <row r="2710" spans="1:4" x14ac:dyDescent="0.2">
      <c r="A2710" s="296"/>
      <c r="B2710" s="75"/>
      <c r="C2710" s="115">
        <v>-3</v>
      </c>
      <c r="D2710" s="87" t="s">
        <v>397</v>
      </c>
    </row>
    <row r="2711" spans="1:4" x14ac:dyDescent="0.2">
      <c r="A2711" s="296"/>
      <c r="B2711" s="75"/>
      <c r="C2711" s="115"/>
      <c r="D2711" s="87"/>
    </row>
    <row r="2712" spans="1:4" x14ac:dyDescent="0.2">
      <c r="A2712" s="296" t="str">
        <f>HYPERLINK("[Codebook_HIS_2013_ext_v1601.xlsx]HI0102_1_Y","HI0102_1")</f>
        <v>HI0102_1</v>
      </c>
      <c r="B2712" s="118" t="s">
        <v>2180</v>
      </c>
      <c r="C2712" s="115">
        <v>1</v>
      </c>
      <c r="D2712" s="87" t="s">
        <v>395</v>
      </c>
    </row>
    <row r="2713" spans="1:4" x14ac:dyDescent="0.2">
      <c r="A2713" s="296"/>
      <c r="B2713" s="75"/>
      <c r="C2713" s="115">
        <v>2</v>
      </c>
      <c r="D2713" s="87" t="s">
        <v>396</v>
      </c>
    </row>
    <row r="2714" spans="1:4" x14ac:dyDescent="0.2">
      <c r="A2714" s="296"/>
      <c r="B2714" s="75"/>
      <c r="C2714" s="115">
        <v>-1</v>
      </c>
      <c r="D2714" s="87" t="s">
        <v>311</v>
      </c>
    </row>
    <row r="2715" spans="1:4" x14ac:dyDescent="0.2">
      <c r="A2715" s="296"/>
      <c r="B2715" s="75"/>
      <c r="C2715" s="115">
        <v>-3</v>
      </c>
      <c r="D2715" s="87" t="s">
        <v>397</v>
      </c>
    </row>
    <row r="2716" spans="1:4" x14ac:dyDescent="0.2">
      <c r="A2716" s="296"/>
      <c r="B2716" s="75"/>
      <c r="C2716" s="115"/>
      <c r="D2716" s="87"/>
    </row>
    <row r="2717" spans="1:4" x14ac:dyDescent="0.2">
      <c r="A2717" s="296"/>
      <c r="B2717" s="75"/>
      <c r="C2717" s="115"/>
      <c r="D2717" s="87"/>
    </row>
    <row r="2718" spans="1:4" x14ac:dyDescent="0.2">
      <c r="A2718" s="296" t="str">
        <f>HYPERLINK("[Codebook_HIS_2013_ext_v1601.xlsx]HI02_1_Y","HI02_1")</f>
        <v>HI02_1</v>
      </c>
      <c r="B2718" s="75" t="s">
        <v>922</v>
      </c>
      <c r="C2718" s="115">
        <v>1</v>
      </c>
      <c r="D2718" s="87" t="s">
        <v>395</v>
      </c>
    </row>
    <row r="2719" spans="1:4" x14ac:dyDescent="0.2">
      <c r="A2719" s="296"/>
      <c r="B2719" s="75"/>
      <c r="C2719" s="115">
        <v>2</v>
      </c>
      <c r="D2719" s="87" t="s">
        <v>396</v>
      </c>
    </row>
    <row r="2720" spans="1:4" x14ac:dyDescent="0.2">
      <c r="A2720" s="296"/>
      <c r="B2720" s="75"/>
      <c r="C2720" s="115">
        <v>-1</v>
      </c>
      <c r="D2720" s="87" t="s">
        <v>311</v>
      </c>
    </row>
    <row r="2721" spans="1:4" x14ac:dyDescent="0.2">
      <c r="A2721" s="296"/>
      <c r="B2721" s="75"/>
      <c r="C2721" s="115">
        <v>-3</v>
      </c>
      <c r="D2721" s="87" t="s">
        <v>397</v>
      </c>
    </row>
    <row r="2722" spans="1:4" x14ac:dyDescent="0.2">
      <c r="A2722" s="296"/>
      <c r="B2722" s="75"/>
      <c r="C2722" s="115"/>
      <c r="D2722" s="87"/>
    </row>
    <row r="2723" spans="1:4" x14ac:dyDescent="0.2">
      <c r="A2723" s="296" t="s">
        <v>2181</v>
      </c>
      <c r="B2723" s="75" t="s">
        <v>2182</v>
      </c>
      <c r="C2723" s="115">
        <v>1</v>
      </c>
      <c r="D2723" s="87" t="s">
        <v>395</v>
      </c>
    </row>
    <row r="2724" spans="1:4" x14ac:dyDescent="0.2">
      <c r="A2724" s="296"/>
      <c r="B2724" s="75"/>
      <c r="C2724" s="115">
        <v>2</v>
      </c>
      <c r="D2724" s="87" t="s">
        <v>396</v>
      </c>
    </row>
    <row r="2725" spans="1:4" x14ac:dyDescent="0.2">
      <c r="A2725" s="296"/>
      <c r="B2725" s="75"/>
      <c r="C2725" s="115">
        <v>-1</v>
      </c>
      <c r="D2725" s="87" t="s">
        <v>311</v>
      </c>
    </row>
    <row r="2726" spans="1:4" x14ac:dyDescent="0.2">
      <c r="A2726" s="296"/>
      <c r="B2726" s="75"/>
      <c r="C2726" s="115">
        <v>-3</v>
      </c>
      <c r="D2726" s="87" t="s">
        <v>397</v>
      </c>
    </row>
    <row r="2727" spans="1:4" x14ac:dyDescent="0.2">
      <c r="A2727" s="296"/>
      <c r="B2727" s="75"/>
      <c r="C2727" s="115"/>
      <c r="D2727" s="87"/>
    </row>
    <row r="2728" spans="1:4" x14ac:dyDescent="0.2">
      <c r="A2728" s="296" t="s">
        <v>459</v>
      </c>
      <c r="B2728" s="88" t="s">
        <v>2183</v>
      </c>
      <c r="C2728" s="165">
        <v>1</v>
      </c>
      <c r="D2728" s="122" t="s">
        <v>395</v>
      </c>
    </row>
    <row r="2729" spans="1:4" x14ac:dyDescent="0.2">
      <c r="A2729" s="296"/>
      <c r="B2729" s="75"/>
      <c r="C2729" s="165">
        <v>2</v>
      </c>
      <c r="D2729" s="122" t="s">
        <v>396</v>
      </c>
    </row>
    <row r="2730" spans="1:4" x14ac:dyDescent="0.2">
      <c r="A2730" s="296"/>
      <c r="B2730" s="75"/>
      <c r="C2730" s="165">
        <v>9</v>
      </c>
      <c r="D2730" s="122" t="s">
        <v>291</v>
      </c>
    </row>
    <row r="2731" spans="1:4" x14ac:dyDescent="0.2">
      <c r="A2731" s="296"/>
      <c r="B2731" s="75"/>
      <c r="C2731" s="165">
        <v>-1</v>
      </c>
      <c r="D2731" s="122" t="s">
        <v>311</v>
      </c>
    </row>
    <row r="2732" spans="1:4" x14ac:dyDescent="0.2">
      <c r="A2732" s="296"/>
      <c r="B2732" s="75"/>
      <c r="C2732" s="165">
        <v>-3</v>
      </c>
      <c r="D2732" s="122" t="s">
        <v>397</v>
      </c>
    </row>
    <row r="2733" spans="1:4" x14ac:dyDescent="0.2">
      <c r="A2733" s="296"/>
      <c r="B2733" s="75"/>
      <c r="C2733" s="115"/>
      <c r="D2733" s="87"/>
    </row>
    <row r="2734" spans="1:4" x14ac:dyDescent="0.2">
      <c r="A2734" s="296" t="s">
        <v>2184</v>
      </c>
      <c r="B2734" s="88" t="s">
        <v>2183</v>
      </c>
      <c r="C2734" s="115">
        <v>1</v>
      </c>
      <c r="D2734" s="87" t="s">
        <v>395</v>
      </c>
    </row>
    <row r="2735" spans="1:4" x14ac:dyDescent="0.2">
      <c r="A2735" s="296"/>
      <c r="B2735" s="75"/>
      <c r="C2735" s="115">
        <v>2</v>
      </c>
      <c r="D2735" s="87" t="s">
        <v>396</v>
      </c>
    </row>
    <row r="2736" spans="1:4" x14ac:dyDescent="0.2">
      <c r="A2736" s="296"/>
      <c r="B2736" s="75"/>
      <c r="C2736" s="115">
        <v>-1</v>
      </c>
      <c r="D2736" s="87" t="s">
        <v>311</v>
      </c>
    </row>
    <row r="2737" spans="1:4" x14ac:dyDescent="0.2">
      <c r="A2737" s="296"/>
      <c r="B2737" s="75"/>
      <c r="C2737" s="115">
        <v>-3</v>
      </c>
      <c r="D2737" s="87" t="s">
        <v>397</v>
      </c>
    </row>
    <row r="2738" spans="1:4" x14ac:dyDescent="0.2">
      <c r="A2738" s="296"/>
      <c r="B2738" s="75"/>
      <c r="C2738" s="115"/>
      <c r="D2738" s="87"/>
    </row>
    <row r="2739" spans="1:4" x14ac:dyDescent="0.2">
      <c r="A2739" s="296" t="s">
        <v>460</v>
      </c>
      <c r="B2739" s="88" t="s">
        <v>2185</v>
      </c>
      <c r="C2739" s="165">
        <v>1</v>
      </c>
      <c r="D2739" s="122" t="s">
        <v>395</v>
      </c>
    </row>
    <row r="2740" spans="1:4" x14ac:dyDescent="0.2">
      <c r="A2740" s="296"/>
      <c r="B2740" s="75"/>
      <c r="C2740" s="165">
        <v>2</v>
      </c>
      <c r="D2740" s="122" t="s">
        <v>396</v>
      </c>
    </row>
    <row r="2741" spans="1:4" x14ac:dyDescent="0.2">
      <c r="A2741" s="296"/>
      <c r="B2741" s="75"/>
      <c r="C2741" s="165">
        <v>9</v>
      </c>
      <c r="D2741" s="122" t="s">
        <v>291</v>
      </c>
    </row>
    <row r="2742" spans="1:4" x14ac:dyDescent="0.2">
      <c r="A2742" s="296"/>
      <c r="B2742" s="75"/>
      <c r="C2742" s="165">
        <v>-1</v>
      </c>
      <c r="D2742" s="122" t="s">
        <v>311</v>
      </c>
    </row>
    <row r="2743" spans="1:4" x14ac:dyDescent="0.2">
      <c r="A2743" s="296"/>
      <c r="B2743" s="75"/>
      <c r="C2743" s="165">
        <v>-3</v>
      </c>
      <c r="D2743" s="122" t="s">
        <v>397</v>
      </c>
    </row>
    <row r="2744" spans="1:4" x14ac:dyDescent="0.2">
      <c r="A2744" s="296"/>
      <c r="B2744" s="75"/>
      <c r="C2744" s="115"/>
      <c r="D2744" s="87"/>
    </row>
    <row r="2745" spans="1:4" x14ac:dyDescent="0.2">
      <c r="A2745" s="296" t="s">
        <v>2186</v>
      </c>
      <c r="B2745" s="88" t="s">
        <v>2185</v>
      </c>
      <c r="C2745" s="115">
        <v>1</v>
      </c>
      <c r="D2745" s="87" t="s">
        <v>395</v>
      </c>
    </row>
    <row r="2746" spans="1:4" x14ac:dyDescent="0.2">
      <c r="A2746" s="296"/>
      <c r="B2746" s="75"/>
      <c r="C2746" s="115">
        <v>2</v>
      </c>
      <c r="D2746" s="87" t="s">
        <v>396</v>
      </c>
    </row>
    <row r="2747" spans="1:4" x14ac:dyDescent="0.2">
      <c r="A2747" s="296"/>
      <c r="B2747" s="75"/>
      <c r="C2747" s="115">
        <v>-1</v>
      </c>
      <c r="D2747" s="87" t="s">
        <v>311</v>
      </c>
    </row>
    <row r="2748" spans="1:4" x14ac:dyDescent="0.2">
      <c r="A2748" s="296"/>
      <c r="B2748" s="75"/>
      <c r="C2748" s="115">
        <v>-3</v>
      </c>
      <c r="D2748" s="87" t="s">
        <v>397</v>
      </c>
    </row>
    <row r="2749" spans="1:4" x14ac:dyDescent="0.2">
      <c r="A2749" s="296"/>
      <c r="B2749" s="75"/>
      <c r="C2749" s="115"/>
      <c r="D2749" s="87"/>
    </row>
    <row r="2750" spans="1:4" x14ac:dyDescent="0.2">
      <c r="A2750" s="296" t="s">
        <v>2187</v>
      </c>
      <c r="B2750" s="88" t="s">
        <v>2189</v>
      </c>
      <c r="C2750" s="165">
        <v>1</v>
      </c>
      <c r="D2750" s="122" t="s">
        <v>395</v>
      </c>
    </row>
    <row r="2751" spans="1:4" x14ac:dyDescent="0.2">
      <c r="A2751" s="296"/>
      <c r="B2751" s="75"/>
      <c r="C2751" s="165">
        <v>2</v>
      </c>
      <c r="D2751" s="122" t="s">
        <v>396</v>
      </c>
    </row>
    <row r="2752" spans="1:4" x14ac:dyDescent="0.2">
      <c r="A2752" s="296"/>
      <c r="B2752" s="75"/>
      <c r="C2752" s="165">
        <v>9</v>
      </c>
      <c r="D2752" s="122" t="s">
        <v>291</v>
      </c>
    </row>
    <row r="2753" spans="1:4" x14ac:dyDescent="0.2">
      <c r="A2753" s="296"/>
      <c r="B2753" s="75"/>
      <c r="C2753" s="165">
        <v>-1</v>
      </c>
      <c r="D2753" s="122" t="s">
        <v>311</v>
      </c>
    </row>
    <row r="2754" spans="1:4" x14ac:dyDescent="0.2">
      <c r="A2754" s="296"/>
      <c r="B2754" s="75"/>
      <c r="C2754" s="165">
        <v>-3</v>
      </c>
      <c r="D2754" s="122" t="s">
        <v>397</v>
      </c>
    </row>
    <row r="2755" spans="1:4" x14ac:dyDescent="0.2">
      <c r="A2755" s="296"/>
      <c r="B2755" s="75"/>
      <c r="C2755" s="115"/>
      <c r="D2755" s="87"/>
    </row>
    <row r="2756" spans="1:4" x14ac:dyDescent="0.2">
      <c r="A2756" s="296" t="s">
        <v>2188</v>
      </c>
      <c r="B2756" s="88" t="s">
        <v>2189</v>
      </c>
      <c r="C2756" s="115">
        <v>1</v>
      </c>
      <c r="D2756" s="87" t="s">
        <v>395</v>
      </c>
    </row>
    <row r="2757" spans="1:4" x14ac:dyDescent="0.2">
      <c r="A2757" s="296"/>
      <c r="B2757" s="75"/>
      <c r="C2757" s="115">
        <v>2</v>
      </c>
      <c r="D2757" s="87" t="s">
        <v>396</v>
      </c>
    </row>
    <row r="2758" spans="1:4" x14ac:dyDescent="0.2">
      <c r="A2758" s="296"/>
      <c r="B2758" s="75"/>
      <c r="C2758" s="115">
        <v>-1</v>
      </c>
      <c r="D2758" s="87" t="s">
        <v>311</v>
      </c>
    </row>
    <row r="2759" spans="1:4" x14ac:dyDescent="0.2">
      <c r="A2759" s="296"/>
      <c r="B2759" s="75"/>
      <c r="C2759" s="115">
        <v>-3</v>
      </c>
      <c r="D2759" s="87" t="s">
        <v>397</v>
      </c>
    </row>
    <row r="2760" spans="1:4" x14ac:dyDescent="0.2">
      <c r="A2760" s="296"/>
      <c r="B2760" s="75"/>
      <c r="C2760" s="115"/>
      <c r="D2760" s="87"/>
    </row>
    <row r="2761" spans="1:4" x14ac:dyDescent="0.2">
      <c r="A2761" s="296" t="s">
        <v>2190</v>
      </c>
      <c r="B2761" s="75" t="s">
        <v>362</v>
      </c>
      <c r="C2761" s="94">
        <v>1</v>
      </c>
      <c r="D2761" s="87" t="s">
        <v>678</v>
      </c>
    </row>
    <row r="2762" spans="1:4" x14ac:dyDescent="0.2">
      <c r="A2762" s="296"/>
      <c r="B2762" s="75"/>
      <c r="C2762" s="94">
        <v>2</v>
      </c>
      <c r="D2762" s="87" t="s">
        <v>680</v>
      </c>
    </row>
    <row r="2763" spans="1:4" x14ac:dyDescent="0.2">
      <c r="A2763" s="296"/>
      <c r="B2763" s="75"/>
      <c r="C2763" s="94">
        <v>3</v>
      </c>
      <c r="D2763" s="87" t="s">
        <v>679</v>
      </c>
    </row>
    <row r="2764" spans="1:4" x14ac:dyDescent="0.2">
      <c r="A2764" s="296"/>
      <c r="B2764" s="75"/>
      <c r="C2764" s="94">
        <v>4</v>
      </c>
      <c r="D2764" s="87" t="s">
        <v>681</v>
      </c>
    </row>
    <row r="2765" spans="1:4" x14ac:dyDescent="0.2">
      <c r="A2765" s="296"/>
      <c r="B2765" s="75"/>
      <c r="C2765" s="94">
        <v>5</v>
      </c>
      <c r="D2765" s="87" t="s">
        <v>568</v>
      </c>
    </row>
    <row r="2766" spans="1:4" x14ac:dyDescent="0.2">
      <c r="A2766" s="296"/>
      <c r="B2766" s="75"/>
      <c r="C2766" s="94">
        <v>9</v>
      </c>
      <c r="D2766" s="87" t="s">
        <v>291</v>
      </c>
    </row>
    <row r="2767" spans="1:4" x14ac:dyDescent="0.2">
      <c r="A2767" s="296"/>
      <c r="B2767" s="75"/>
      <c r="C2767" s="94">
        <v>-1</v>
      </c>
      <c r="D2767" s="87" t="s">
        <v>311</v>
      </c>
    </row>
    <row r="2768" spans="1:4" x14ac:dyDescent="0.2">
      <c r="A2768" s="296"/>
      <c r="B2768" s="75"/>
      <c r="C2768" s="94">
        <v>-3</v>
      </c>
      <c r="D2768" s="87" t="s">
        <v>397</v>
      </c>
    </row>
    <row r="2769" spans="1:4" x14ac:dyDescent="0.2">
      <c r="A2769" s="296"/>
      <c r="B2769" s="75"/>
      <c r="C2769" s="94"/>
      <c r="D2769" s="87"/>
    </row>
    <row r="2770" spans="1:4" x14ac:dyDescent="0.2">
      <c r="A2770" s="296" t="s">
        <v>2191</v>
      </c>
      <c r="B2770" s="75" t="s">
        <v>923</v>
      </c>
      <c r="C2770" s="115">
        <v>1</v>
      </c>
      <c r="D2770" s="87" t="s">
        <v>395</v>
      </c>
    </row>
    <row r="2771" spans="1:4" x14ac:dyDescent="0.2">
      <c r="A2771" s="296"/>
      <c r="B2771" s="75"/>
      <c r="C2771" s="115">
        <v>2</v>
      </c>
      <c r="D2771" s="87" t="s">
        <v>396</v>
      </c>
    </row>
    <row r="2772" spans="1:4" x14ac:dyDescent="0.2">
      <c r="A2772" s="296"/>
      <c r="B2772" s="75"/>
      <c r="C2772" s="115">
        <v>-1</v>
      </c>
      <c r="D2772" s="87" t="s">
        <v>394</v>
      </c>
    </row>
    <row r="2773" spans="1:4" x14ac:dyDescent="0.2">
      <c r="A2773" s="296"/>
      <c r="B2773" s="75"/>
      <c r="C2773" s="115">
        <v>-3</v>
      </c>
      <c r="D2773" s="87" t="s">
        <v>397</v>
      </c>
    </row>
    <row r="2774" spans="1:4" x14ac:dyDescent="0.2">
      <c r="A2774" s="296"/>
      <c r="B2774" s="75"/>
      <c r="C2774" s="115"/>
      <c r="D2774" s="87"/>
    </row>
    <row r="2775" spans="1:4" x14ac:dyDescent="0.2">
      <c r="A2775" s="296" t="s">
        <v>2192</v>
      </c>
      <c r="B2775" s="75" t="s">
        <v>833</v>
      </c>
      <c r="C2775" s="115">
        <v>1</v>
      </c>
      <c r="D2775" s="87" t="s">
        <v>395</v>
      </c>
    </row>
    <row r="2776" spans="1:4" x14ac:dyDescent="0.2">
      <c r="A2776" s="296"/>
      <c r="B2776" s="75"/>
      <c r="C2776" s="115">
        <v>2</v>
      </c>
      <c r="D2776" s="87" t="s">
        <v>396</v>
      </c>
    </row>
    <row r="2777" spans="1:4" x14ac:dyDescent="0.2">
      <c r="A2777" s="296"/>
      <c r="B2777" s="75"/>
      <c r="C2777" s="115">
        <v>-1</v>
      </c>
      <c r="D2777" s="87" t="s">
        <v>394</v>
      </c>
    </row>
    <row r="2778" spans="1:4" x14ac:dyDescent="0.2">
      <c r="A2778" s="296"/>
      <c r="B2778" s="75"/>
      <c r="C2778" s="115">
        <v>-3</v>
      </c>
      <c r="D2778" s="87" t="s">
        <v>397</v>
      </c>
    </row>
    <row r="2779" spans="1:4" x14ac:dyDescent="0.2">
      <c r="A2779" s="296"/>
      <c r="B2779" s="75"/>
      <c r="C2779" s="115"/>
      <c r="D2779" s="87"/>
    </row>
    <row r="2780" spans="1:4" x14ac:dyDescent="0.2">
      <c r="A2780" s="296" t="s">
        <v>455</v>
      </c>
      <c r="B2780" s="75" t="s">
        <v>924</v>
      </c>
      <c r="C2780" s="115">
        <v>1</v>
      </c>
      <c r="D2780" s="87" t="s">
        <v>395</v>
      </c>
    </row>
    <row r="2781" spans="1:4" x14ac:dyDescent="0.2">
      <c r="A2781" s="296"/>
      <c r="B2781" s="75"/>
      <c r="C2781" s="115">
        <v>2</v>
      </c>
      <c r="D2781" s="87" t="s">
        <v>396</v>
      </c>
    </row>
    <row r="2782" spans="1:4" x14ac:dyDescent="0.2">
      <c r="A2782" s="296"/>
      <c r="B2782" s="75"/>
      <c r="C2782" s="115">
        <v>-1</v>
      </c>
      <c r="D2782" s="87" t="s">
        <v>394</v>
      </c>
    </row>
    <row r="2783" spans="1:4" x14ac:dyDescent="0.2">
      <c r="A2783" s="296"/>
      <c r="B2783" s="75"/>
      <c r="C2783" s="115">
        <v>-3</v>
      </c>
      <c r="D2783" s="87" t="s">
        <v>397</v>
      </c>
    </row>
    <row r="2784" spans="1:4" x14ac:dyDescent="0.2">
      <c r="A2784" s="296"/>
      <c r="B2784" s="75"/>
      <c r="C2784" s="115"/>
      <c r="D2784" s="87"/>
    </row>
    <row r="2785" spans="1:4" x14ac:dyDescent="0.2">
      <c r="A2785" s="296" t="s">
        <v>2193</v>
      </c>
      <c r="B2785" s="75" t="s">
        <v>924</v>
      </c>
      <c r="C2785" s="115">
        <v>1</v>
      </c>
      <c r="D2785" s="87" t="s">
        <v>395</v>
      </c>
    </row>
    <row r="2786" spans="1:4" x14ac:dyDescent="0.2">
      <c r="A2786" s="296"/>
      <c r="B2786" s="75"/>
      <c r="C2786" s="115">
        <v>2</v>
      </c>
      <c r="D2786" s="87" t="s">
        <v>396</v>
      </c>
    </row>
    <row r="2787" spans="1:4" x14ac:dyDescent="0.2">
      <c r="A2787" s="296"/>
      <c r="B2787" s="75"/>
      <c r="C2787" s="115">
        <v>-1</v>
      </c>
      <c r="D2787" s="87" t="s">
        <v>394</v>
      </c>
    </row>
    <row r="2788" spans="1:4" x14ac:dyDescent="0.2">
      <c r="A2788" s="296"/>
      <c r="B2788" s="75"/>
      <c r="C2788" s="115">
        <v>-3</v>
      </c>
      <c r="D2788" s="87" t="s">
        <v>397</v>
      </c>
    </row>
    <row r="2789" spans="1:4" x14ac:dyDescent="0.2">
      <c r="A2789" s="296"/>
      <c r="B2789" s="75"/>
      <c r="C2789" s="115"/>
      <c r="D2789" s="87"/>
    </row>
    <row r="2790" spans="1:4" x14ac:dyDescent="0.2">
      <c r="A2790" s="296" t="s">
        <v>456</v>
      </c>
      <c r="B2790" s="118" t="s">
        <v>2194</v>
      </c>
      <c r="C2790" s="124">
        <v>1</v>
      </c>
      <c r="D2790" s="122" t="s">
        <v>678</v>
      </c>
    </row>
    <row r="2791" spans="1:4" x14ac:dyDescent="0.2">
      <c r="A2791" s="296"/>
      <c r="B2791" s="118"/>
      <c r="C2791" s="124">
        <v>2</v>
      </c>
      <c r="D2791" s="122" t="s">
        <v>680</v>
      </c>
    </row>
    <row r="2792" spans="1:4" x14ac:dyDescent="0.2">
      <c r="A2792" s="296"/>
      <c r="B2792" s="118"/>
      <c r="C2792" s="124">
        <v>3</v>
      </c>
      <c r="D2792" s="122" t="s">
        <v>679</v>
      </c>
    </row>
    <row r="2793" spans="1:4" x14ac:dyDescent="0.2">
      <c r="A2793" s="296"/>
      <c r="B2793" s="118"/>
      <c r="C2793" s="124">
        <v>4</v>
      </c>
      <c r="D2793" s="122" t="s">
        <v>681</v>
      </c>
    </row>
    <row r="2794" spans="1:4" x14ac:dyDescent="0.2">
      <c r="A2794" s="296"/>
      <c r="B2794" s="118"/>
      <c r="C2794" s="124">
        <v>5</v>
      </c>
      <c r="D2794" s="122" t="s">
        <v>568</v>
      </c>
    </row>
    <row r="2795" spans="1:4" x14ac:dyDescent="0.2">
      <c r="A2795" s="296"/>
      <c r="B2795" s="118"/>
      <c r="C2795" s="124">
        <v>9</v>
      </c>
      <c r="D2795" s="122" t="s">
        <v>291</v>
      </c>
    </row>
    <row r="2796" spans="1:4" x14ac:dyDescent="0.2">
      <c r="A2796" s="296"/>
      <c r="B2796" s="118"/>
      <c r="C2796" s="124">
        <v>-1</v>
      </c>
      <c r="D2796" s="122" t="s">
        <v>311</v>
      </c>
    </row>
    <row r="2797" spans="1:4" x14ac:dyDescent="0.2">
      <c r="A2797" s="296"/>
      <c r="B2797" s="118"/>
      <c r="C2797" s="124">
        <v>-3</v>
      </c>
      <c r="D2797" s="122" t="s">
        <v>397</v>
      </c>
    </row>
    <row r="2798" spans="1:4" x14ac:dyDescent="0.2">
      <c r="A2798" s="302"/>
      <c r="B2798" s="88"/>
      <c r="C2798" s="165"/>
      <c r="D2798" s="122"/>
    </row>
    <row r="2799" spans="1:4" x14ac:dyDescent="0.2">
      <c r="A2799" s="296" t="s">
        <v>2195</v>
      </c>
      <c r="B2799" s="118" t="s">
        <v>2196</v>
      </c>
      <c r="C2799" s="165">
        <v>1</v>
      </c>
      <c r="D2799" s="122" t="s">
        <v>395</v>
      </c>
    </row>
    <row r="2800" spans="1:4" x14ac:dyDescent="0.2">
      <c r="A2800" s="296"/>
      <c r="B2800" s="118"/>
      <c r="C2800" s="165">
        <v>2</v>
      </c>
      <c r="D2800" s="122" t="s">
        <v>396</v>
      </c>
    </row>
    <row r="2801" spans="1:4" x14ac:dyDescent="0.2">
      <c r="A2801" s="296"/>
      <c r="B2801" s="118"/>
      <c r="C2801" s="165">
        <v>-1</v>
      </c>
      <c r="D2801" s="122" t="s">
        <v>394</v>
      </c>
    </row>
    <row r="2802" spans="1:4" x14ac:dyDescent="0.2">
      <c r="A2802" s="296"/>
      <c r="B2802" s="118"/>
      <c r="C2802" s="165">
        <v>-3</v>
      </c>
      <c r="D2802" s="122" t="s">
        <v>397</v>
      </c>
    </row>
    <row r="2803" spans="1:4" x14ac:dyDescent="0.2">
      <c r="A2803" s="296"/>
      <c r="B2803" s="118"/>
      <c r="C2803" s="165"/>
      <c r="D2803" s="122"/>
    </row>
    <row r="2804" spans="1:4" x14ac:dyDescent="0.2">
      <c r="A2804" s="296" t="s">
        <v>2197</v>
      </c>
      <c r="B2804" s="88" t="s">
        <v>2198</v>
      </c>
      <c r="C2804" s="165">
        <v>1</v>
      </c>
      <c r="D2804" s="122" t="s">
        <v>395</v>
      </c>
    </row>
    <row r="2805" spans="1:4" x14ac:dyDescent="0.2">
      <c r="A2805" s="296"/>
      <c r="B2805" s="118"/>
      <c r="C2805" s="165">
        <v>2</v>
      </c>
      <c r="D2805" s="122" t="s">
        <v>396</v>
      </c>
    </row>
    <row r="2806" spans="1:4" x14ac:dyDescent="0.2">
      <c r="A2806" s="296"/>
      <c r="B2806" s="118"/>
      <c r="C2806" s="165">
        <v>-1</v>
      </c>
      <c r="D2806" s="122" t="s">
        <v>394</v>
      </c>
    </row>
    <row r="2807" spans="1:4" x14ac:dyDescent="0.2">
      <c r="A2807" s="296"/>
      <c r="B2807" s="118"/>
      <c r="C2807" s="165">
        <v>-3</v>
      </c>
      <c r="D2807" s="122" t="s">
        <v>397</v>
      </c>
    </row>
    <row r="2808" spans="1:4" x14ac:dyDescent="0.2">
      <c r="A2808" s="296"/>
      <c r="B2808" s="75"/>
      <c r="C2808" s="115"/>
      <c r="D2808" s="87"/>
    </row>
    <row r="2809" spans="1:4" x14ac:dyDescent="0.2">
      <c r="A2809" s="296" t="s">
        <v>2199</v>
      </c>
      <c r="B2809" s="88" t="s">
        <v>2200</v>
      </c>
      <c r="C2809" s="165">
        <v>1</v>
      </c>
      <c r="D2809" s="122" t="s">
        <v>2201</v>
      </c>
    </row>
    <row r="2810" spans="1:4" x14ac:dyDescent="0.2">
      <c r="A2810" s="296"/>
      <c r="B2810" s="118"/>
      <c r="C2810" s="165">
        <v>2</v>
      </c>
      <c r="D2810" s="122" t="s">
        <v>2202</v>
      </c>
    </row>
    <row r="2811" spans="1:4" x14ac:dyDescent="0.2">
      <c r="A2811" s="296"/>
      <c r="B2811" s="118"/>
      <c r="C2811" s="165">
        <v>3</v>
      </c>
      <c r="D2811" s="122" t="s">
        <v>2203</v>
      </c>
    </row>
    <row r="2812" spans="1:4" x14ac:dyDescent="0.2">
      <c r="A2812" s="296"/>
      <c r="B2812" s="118"/>
      <c r="C2812" s="165">
        <v>4</v>
      </c>
      <c r="D2812" s="122" t="s">
        <v>294</v>
      </c>
    </row>
    <row r="2813" spans="1:4" x14ac:dyDescent="0.2">
      <c r="A2813" s="296"/>
      <c r="B2813" s="118"/>
      <c r="C2813" s="165">
        <v>-1</v>
      </c>
      <c r="D2813" s="122" t="s">
        <v>394</v>
      </c>
    </row>
    <row r="2814" spans="1:4" x14ac:dyDescent="0.2">
      <c r="A2814" s="296"/>
      <c r="B2814" s="118"/>
      <c r="C2814" s="165">
        <v>-3</v>
      </c>
      <c r="D2814" s="122" t="s">
        <v>397</v>
      </c>
    </row>
    <row r="2815" spans="1:4" x14ac:dyDescent="0.2">
      <c r="A2815" s="296"/>
      <c r="B2815" s="118"/>
      <c r="C2815" s="165"/>
      <c r="D2815" s="122"/>
    </row>
    <row r="2816" spans="1:4" x14ac:dyDescent="0.2">
      <c r="A2816" s="296" t="s">
        <v>2204</v>
      </c>
      <c r="B2816" s="88" t="s">
        <v>2205</v>
      </c>
      <c r="C2816" s="165">
        <v>1</v>
      </c>
      <c r="D2816" s="122" t="s">
        <v>2201</v>
      </c>
    </row>
    <row r="2817" spans="1:4" x14ac:dyDescent="0.2">
      <c r="A2817" s="296"/>
      <c r="B2817" s="118"/>
      <c r="C2817" s="165">
        <v>2</v>
      </c>
      <c r="D2817" s="122" t="s">
        <v>2202</v>
      </c>
    </row>
    <row r="2818" spans="1:4" x14ac:dyDescent="0.2">
      <c r="A2818" s="296"/>
      <c r="B2818" s="118"/>
      <c r="C2818" s="165">
        <v>3</v>
      </c>
      <c r="D2818" s="122" t="s">
        <v>2203</v>
      </c>
    </row>
    <row r="2819" spans="1:4" x14ac:dyDescent="0.2">
      <c r="A2819" s="296"/>
      <c r="B2819" s="118"/>
      <c r="C2819" s="165">
        <v>4</v>
      </c>
      <c r="D2819" s="122" t="s">
        <v>294</v>
      </c>
    </row>
    <row r="2820" spans="1:4" x14ac:dyDescent="0.2">
      <c r="A2820" s="296"/>
      <c r="B2820" s="118"/>
      <c r="C2820" s="165">
        <v>-1</v>
      </c>
      <c r="D2820" s="122" t="s">
        <v>394</v>
      </c>
    </row>
    <row r="2821" spans="1:4" x14ac:dyDescent="0.2">
      <c r="A2821" s="296"/>
      <c r="B2821" s="118"/>
      <c r="C2821" s="165">
        <v>-3</v>
      </c>
      <c r="D2821" s="122" t="s">
        <v>397</v>
      </c>
    </row>
    <row r="2822" spans="1:4" x14ac:dyDescent="0.2">
      <c r="A2822" s="296"/>
      <c r="B2822" s="118"/>
      <c r="C2822" s="165"/>
      <c r="D2822" s="122"/>
    </row>
    <row r="2823" spans="1:4" x14ac:dyDescent="0.2">
      <c r="A2823" s="296" t="s">
        <v>2206</v>
      </c>
      <c r="B2823" s="88" t="s">
        <v>2207</v>
      </c>
      <c r="C2823" s="165">
        <v>1</v>
      </c>
      <c r="D2823" s="122" t="s">
        <v>2201</v>
      </c>
    </row>
    <row r="2824" spans="1:4" x14ac:dyDescent="0.2">
      <c r="A2824" s="296"/>
      <c r="B2824" s="118"/>
      <c r="C2824" s="165">
        <v>2</v>
      </c>
      <c r="D2824" s="122" t="s">
        <v>2202</v>
      </c>
    </row>
    <row r="2825" spans="1:4" x14ac:dyDescent="0.2">
      <c r="A2825" s="296"/>
      <c r="B2825" s="118"/>
      <c r="C2825" s="165">
        <v>3</v>
      </c>
      <c r="D2825" s="122" t="s">
        <v>2203</v>
      </c>
    </row>
    <row r="2826" spans="1:4" x14ac:dyDescent="0.2">
      <c r="A2826" s="296"/>
      <c r="B2826" s="118"/>
      <c r="C2826" s="165">
        <v>4</v>
      </c>
      <c r="D2826" s="122" t="s">
        <v>294</v>
      </c>
    </row>
    <row r="2827" spans="1:4" x14ac:dyDescent="0.2">
      <c r="A2827" s="296"/>
      <c r="B2827" s="118"/>
      <c r="C2827" s="165">
        <v>-1</v>
      </c>
      <c r="D2827" s="122" t="s">
        <v>394</v>
      </c>
    </row>
    <row r="2828" spans="1:4" x14ac:dyDescent="0.2">
      <c r="A2828" s="296"/>
      <c r="B2828" s="118"/>
      <c r="C2828" s="165">
        <v>-3</v>
      </c>
      <c r="D2828" s="122" t="s">
        <v>397</v>
      </c>
    </row>
    <row r="2829" spans="1:4" x14ac:dyDescent="0.2">
      <c r="A2829" s="296"/>
      <c r="B2829" s="118"/>
      <c r="C2829" s="165"/>
      <c r="D2829" s="122"/>
    </row>
    <row r="2830" spans="1:4" x14ac:dyDescent="0.2">
      <c r="A2830" s="296" t="s">
        <v>2208</v>
      </c>
      <c r="B2830" s="88" t="s">
        <v>2209</v>
      </c>
      <c r="C2830" s="165">
        <v>1</v>
      </c>
      <c r="D2830" s="122" t="s">
        <v>2201</v>
      </c>
    </row>
    <row r="2831" spans="1:4" x14ac:dyDescent="0.2">
      <c r="A2831" s="296"/>
      <c r="B2831" s="118"/>
      <c r="C2831" s="165">
        <v>2</v>
      </c>
      <c r="D2831" s="122" t="s">
        <v>2202</v>
      </c>
    </row>
    <row r="2832" spans="1:4" x14ac:dyDescent="0.2">
      <c r="A2832" s="296"/>
      <c r="B2832" s="118"/>
      <c r="C2832" s="165">
        <v>3</v>
      </c>
      <c r="D2832" s="122" t="s">
        <v>2203</v>
      </c>
    </row>
    <row r="2833" spans="1:4" x14ac:dyDescent="0.2">
      <c r="A2833" s="296"/>
      <c r="B2833" s="118"/>
      <c r="C2833" s="165">
        <v>4</v>
      </c>
      <c r="D2833" s="122" t="s">
        <v>294</v>
      </c>
    </row>
    <row r="2834" spans="1:4" x14ac:dyDescent="0.2">
      <c r="A2834" s="296"/>
      <c r="B2834" s="118"/>
      <c r="C2834" s="165">
        <v>-1</v>
      </c>
      <c r="D2834" s="122" t="s">
        <v>394</v>
      </c>
    </row>
    <row r="2835" spans="1:4" x14ac:dyDescent="0.2">
      <c r="A2835" s="296"/>
      <c r="B2835" s="118"/>
      <c r="C2835" s="165">
        <v>-3</v>
      </c>
      <c r="D2835" s="122" t="s">
        <v>397</v>
      </c>
    </row>
    <row r="2836" spans="1:4" x14ac:dyDescent="0.2">
      <c r="A2836" s="296"/>
      <c r="B2836" s="118"/>
      <c r="C2836" s="165"/>
      <c r="D2836" s="122"/>
    </row>
    <row r="2837" spans="1:4" x14ac:dyDescent="0.2">
      <c r="A2837" s="296" t="s">
        <v>2210</v>
      </c>
      <c r="B2837" s="88" t="s">
        <v>2211</v>
      </c>
      <c r="C2837" s="165">
        <v>1</v>
      </c>
      <c r="D2837" s="122" t="s">
        <v>2201</v>
      </c>
    </row>
    <row r="2838" spans="1:4" x14ac:dyDescent="0.2">
      <c r="A2838" s="296"/>
      <c r="B2838" s="118"/>
      <c r="C2838" s="165">
        <v>2</v>
      </c>
      <c r="D2838" s="122" t="s">
        <v>2202</v>
      </c>
    </row>
    <row r="2839" spans="1:4" x14ac:dyDescent="0.2">
      <c r="A2839" s="296"/>
      <c r="B2839" s="118"/>
      <c r="C2839" s="165">
        <v>3</v>
      </c>
      <c r="D2839" s="122" t="s">
        <v>2203</v>
      </c>
    </row>
    <row r="2840" spans="1:4" x14ac:dyDescent="0.2">
      <c r="A2840" s="296"/>
      <c r="B2840" s="118"/>
      <c r="C2840" s="165">
        <v>4</v>
      </c>
      <c r="D2840" s="122" t="s">
        <v>294</v>
      </c>
    </row>
    <row r="2841" spans="1:4" x14ac:dyDescent="0.2">
      <c r="A2841" s="296"/>
      <c r="B2841" s="118"/>
      <c r="C2841" s="165">
        <v>-1</v>
      </c>
      <c r="D2841" s="122" t="s">
        <v>394</v>
      </c>
    </row>
    <row r="2842" spans="1:4" x14ac:dyDescent="0.2">
      <c r="A2842" s="296"/>
      <c r="B2842" s="118"/>
      <c r="C2842" s="165">
        <v>-3</v>
      </c>
      <c r="D2842" s="122" t="s">
        <v>397</v>
      </c>
    </row>
    <row r="2843" spans="1:4" x14ac:dyDescent="0.2">
      <c r="A2843" s="296"/>
      <c r="B2843" s="118"/>
      <c r="C2843" s="165"/>
      <c r="D2843" s="122"/>
    </row>
    <row r="2844" spans="1:4" x14ac:dyDescent="0.2">
      <c r="A2844" s="296" t="s">
        <v>2212</v>
      </c>
      <c r="B2844" s="88" t="s">
        <v>2213</v>
      </c>
      <c r="C2844" s="165">
        <v>1</v>
      </c>
      <c r="D2844" s="122" t="s">
        <v>2201</v>
      </c>
    </row>
    <row r="2845" spans="1:4" x14ac:dyDescent="0.2">
      <c r="A2845" s="296"/>
      <c r="B2845" s="118"/>
      <c r="C2845" s="165">
        <v>2</v>
      </c>
      <c r="D2845" s="122" t="s">
        <v>2202</v>
      </c>
    </row>
    <row r="2846" spans="1:4" x14ac:dyDescent="0.2">
      <c r="A2846" s="296"/>
      <c r="B2846" s="118"/>
      <c r="C2846" s="165">
        <v>3</v>
      </c>
      <c r="D2846" s="122" t="s">
        <v>2203</v>
      </c>
    </row>
    <row r="2847" spans="1:4" x14ac:dyDescent="0.2">
      <c r="A2847" s="296"/>
      <c r="B2847" s="118"/>
      <c r="C2847" s="165">
        <v>4</v>
      </c>
      <c r="D2847" s="122" t="s">
        <v>294</v>
      </c>
    </row>
    <row r="2848" spans="1:4" x14ac:dyDescent="0.2">
      <c r="A2848" s="296"/>
      <c r="B2848" s="118"/>
      <c r="C2848" s="165">
        <v>-1</v>
      </c>
      <c r="D2848" s="122" t="s">
        <v>394</v>
      </c>
    </row>
    <row r="2849" spans="1:4" x14ac:dyDescent="0.2">
      <c r="A2849" s="296"/>
      <c r="B2849" s="118"/>
      <c r="C2849" s="165">
        <v>-3</v>
      </c>
      <c r="D2849" s="122" t="s">
        <v>397</v>
      </c>
    </row>
    <row r="2850" spans="1:4" x14ac:dyDescent="0.2">
      <c r="A2850" s="296"/>
      <c r="B2850" s="118"/>
      <c r="C2850" s="165"/>
      <c r="D2850" s="122"/>
    </row>
    <row r="2851" spans="1:4" x14ac:dyDescent="0.2">
      <c r="A2851" s="296" t="s">
        <v>2214</v>
      </c>
      <c r="B2851" s="88" t="s">
        <v>2215</v>
      </c>
      <c r="C2851" s="124" t="s">
        <v>120</v>
      </c>
      <c r="D2851" s="122" t="s">
        <v>621</v>
      </c>
    </row>
    <row r="2852" spans="1:4" x14ac:dyDescent="0.2">
      <c r="A2852" s="296"/>
      <c r="B2852" s="118"/>
      <c r="C2852" s="124">
        <v>-1</v>
      </c>
      <c r="D2852" s="122" t="s">
        <v>394</v>
      </c>
    </row>
    <row r="2853" spans="1:4" x14ac:dyDescent="0.2">
      <c r="A2853" s="296"/>
      <c r="B2853" s="118"/>
      <c r="C2853" s="124">
        <v>-3</v>
      </c>
      <c r="D2853" s="122" t="s">
        <v>397</v>
      </c>
    </row>
    <row r="2854" spans="1:4" x14ac:dyDescent="0.2">
      <c r="A2854" s="296"/>
      <c r="B2854" s="118"/>
      <c r="C2854" s="165"/>
      <c r="D2854" s="122"/>
    </row>
    <row r="2855" spans="1:4" x14ac:dyDescent="0.2">
      <c r="A2855" s="296" t="s">
        <v>2216</v>
      </c>
      <c r="B2855" s="88" t="s">
        <v>2217</v>
      </c>
      <c r="C2855" s="165">
        <v>1</v>
      </c>
      <c r="D2855" s="122" t="s">
        <v>1733</v>
      </c>
    </row>
    <row r="2856" spans="1:4" x14ac:dyDescent="0.2">
      <c r="A2856" s="296"/>
      <c r="B2856" s="118"/>
      <c r="C2856" s="165">
        <v>2</v>
      </c>
      <c r="D2856" s="122" t="s">
        <v>1822</v>
      </c>
    </row>
    <row r="2857" spans="1:4" x14ac:dyDescent="0.2">
      <c r="A2857" s="296"/>
      <c r="B2857" s="118"/>
      <c r="C2857" s="165">
        <v>3</v>
      </c>
      <c r="D2857" s="122" t="s">
        <v>2218</v>
      </c>
    </row>
    <row r="2858" spans="1:4" x14ac:dyDescent="0.2">
      <c r="A2858" s="296"/>
      <c r="B2858" s="118"/>
      <c r="C2858" s="124">
        <v>-1</v>
      </c>
      <c r="D2858" s="122" t="s">
        <v>394</v>
      </c>
    </row>
    <row r="2859" spans="1:4" x14ac:dyDescent="0.2">
      <c r="A2859" s="296"/>
      <c r="B2859" s="118"/>
      <c r="C2859" s="124">
        <v>-3</v>
      </c>
      <c r="D2859" s="122" t="s">
        <v>397</v>
      </c>
    </row>
    <row r="2860" spans="1:4" x14ac:dyDescent="0.2">
      <c r="A2860" s="296"/>
      <c r="B2860" s="118"/>
      <c r="C2860" s="165"/>
      <c r="D2860" s="122"/>
    </row>
    <row r="2861" spans="1:4" x14ac:dyDescent="0.2">
      <c r="A2861" s="296" t="s">
        <v>2219</v>
      </c>
      <c r="B2861" s="88" t="s">
        <v>2220</v>
      </c>
      <c r="C2861" s="124">
        <v>1</v>
      </c>
      <c r="D2861" s="122" t="s">
        <v>395</v>
      </c>
    </row>
    <row r="2862" spans="1:4" x14ac:dyDescent="0.2">
      <c r="A2862" s="296"/>
      <c r="B2862" s="118"/>
      <c r="C2862" s="124">
        <v>2</v>
      </c>
      <c r="D2862" s="122" t="s">
        <v>396</v>
      </c>
    </row>
    <row r="2863" spans="1:4" x14ac:dyDescent="0.2">
      <c r="A2863" s="296"/>
      <c r="B2863" s="118"/>
      <c r="C2863" s="124">
        <v>-1</v>
      </c>
      <c r="D2863" s="122" t="s">
        <v>394</v>
      </c>
    </row>
    <row r="2864" spans="1:4" x14ac:dyDescent="0.2">
      <c r="A2864" s="296"/>
      <c r="B2864" s="118"/>
      <c r="C2864" s="124">
        <v>-3</v>
      </c>
      <c r="D2864" s="122" t="s">
        <v>397</v>
      </c>
    </row>
    <row r="2865" spans="1:4" x14ac:dyDescent="0.2">
      <c r="A2865" s="296"/>
      <c r="B2865" s="118"/>
      <c r="C2865" s="165"/>
      <c r="D2865" s="122"/>
    </row>
    <row r="2866" spans="1:4" x14ac:dyDescent="0.2">
      <c r="A2866" s="296" t="s">
        <v>2221</v>
      </c>
      <c r="B2866" s="88" t="s">
        <v>2222</v>
      </c>
      <c r="C2866" s="124">
        <v>1</v>
      </c>
      <c r="D2866" s="122" t="s">
        <v>395</v>
      </c>
    </row>
    <row r="2867" spans="1:4" x14ac:dyDescent="0.2">
      <c r="A2867" s="296"/>
      <c r="B2867" s="118"/>
      <c r="C2867" s="124">
        <v>2</v>
      </c>
      <c r="D2867" s="122" t="s">
        <v>396</v>
      </c>
    </row>
    <row r="2868" spans="1:4" x14ac:dyDescent="0.2">
      <c r="A2868" s="296"/>
      <c r="B2868" s="118"/>
      <c r="C2868" s="124">
        <v>-1</v>
      </c>
      <c r="D2868" s="122" t="s">
        <v>394</v>
      </c>
    </row>
    <row r="2869" spans="1:4" x14ac:dyDescent="0.2">
      <c r="A2869" s="296"/>
      <c r="B2869" s="118"/>
      <c r="C2869" s="124">
        <v>-3</v>
      </c>
      <c r="D2869" s="122" t="s">
        <v>397</v>
      </c>
    </row>
    <row r="2870" spans="1:4" x14ac:dyDescent="0.2">
      <c r="A2870" s="296"/>
      <c r="B2870" s="118"/>
      <c r="C2870" s="124"/>
      <c r="D2870" s="122"/>
    </row>
    <row r="2871" spans="1:4" x14ac:dyDescent="0.2">
      <c r="A2871" s="296" t="s">
        <v>3792</v>
      </c>
      <c r="B2871" s="75" t="s">
        <v>3488</v>
      </c>
      <c r="C2871" s="75">
        <v>1</v>
      </c>
      <c r="D2871" s="122" t="s">
        <v>395</v>
      </c>
    </row>
    <row r="2872" spans="1:4" x14ac:dyDescent="0.2">
      <c r="A2872" s="296"/>
      <c r="B2872" s="75"/>
      <c r="C2872" s="75">
        <v>2</v>
      </c>
      <c r="D2872" s="122" t="s">
        <v>396</v>
      </c>
    </row>
    <row r="2873" spans="1:4" x14ac:dyDescent="0.2">
      <c r="A2873" s="296"/>
      <c r="B2873" s="75"/>
      <c r="C2873" s="75">
        <v>-1</v>
      </c>
      <c r="D2873" s="122" t="s">
        <v>394</v>
      </c>
    </row>
    <row r="2874" spans="1:4" x14ac:dyDescent="0.2">
      <c r="A2874" s="296"/>
      <c r="B2874" s="75"/>
      <c r="C2874" s="75">
        <v>-3</v>
      </c>
      <c r="D2874" s="122" t="s">
        <v>397</v>
      </c>
    </row>
    <row r="2875" spans="1:4" x14ac:dyDescent="0.2">
      <c r="A2875" s="296"/>
      <c r="B2875" s="75"/>
      <c r="C2875" s="75"/>
      <c r="D2875" s="75"/>
    </row>
    <row r="2876" spans="1:4" x14ac:dyDescent="0.2">
      <c r="A2876" s="296" t="s">
        <v>3793</v>
      </c>
      <c r="B2876" s="75" t="s">
        <v>3361</v>
      </c>
      <c r="C2876" s="75">
        <v>1</v>
      </c>
      <c r="D2876" s="75" t="s">
        <v>3710</v>
      </c>
    </row>
    <row r="2877" spans="1:4" x14ac:dyDescent="0.2">
      <c r="A2877" s="296"/>
      <c r="B2877" s="75"/>
      <c r="C2877" s="75">
        <v>2</v>
      </c>
      <c r="D2877" s="75" t="s">
        <v>3711</v>
      </c>
    </row>
    <row r="2878" spans="1:4" x14ac:dyDescent="0.2">
      <c r="A2878" s="296"/>
      <c r="B2878" s="75"/>
      <c r="C2878" s="75">
        <v>3</v>
      </c>
      <c r="D2878" s="75" t="s">
        <v>3709</v>
      </c>
    </row>
    <row r="2879" spans="1:4" x14ac:dyDescent="0.2">
      <c r="A2879" s="296"/>
      <c r="B2879" s="75"/>
      <c r="C2879" s="75">
        <v>-1</v>
      </c>
      <c r="D2879" s="75" t="s">
        <v>3681</v>
      </c>
    </row>
    <row r="2880" spans="1:4" x14ac:dyDescent="0.2">
      <c r="A2880" s="296"/>
      <c r="B2880" s="75"/>
      <c r="C2880" s="75">
        <v>-3</v>
      </c>
      <c r="D2880" s="75" t="s">
        <v>3682</v>
      </c>
    </row>
    <row r="2881" spans="1:4" x14ac:dyDescent="0.2">
      <c r="A2881" s="296"/>
      <c r="B2881" s="75"/>
      <c r="C2881" s="75"/>
      <c r="D2881" s="75"/>
    </row>
    <row r="2882" spans="1:4" ht="13.95" customHeight="1" x14ac:dyDescent="0.2">
      <c r="A2882" s="296" t="s">
        <v>3794</v>
      </c>
      <c r="B2882" s="75" t="s">
        <v>3489</v>
      </c>
      <c r="C2882" s="75">
        <v>1</v>
      </c>
      <c r="D2882" s="75" t="s">
        <v>3712</v>
      </c>
    </row>
    <row r="2883" spans="1:4" ht="13.95" customHeight="1" x14ac:dyDescent="0.2">
      <c r="A2883" s="296"/>
      <c r="B2883" s="75"/>
      <c r="C2883" s="75">
        <v>2</v>
      </c>
      <c r="D2883" s="75" t="s">
        <v>3713</v>
      </c>
    </row>
    <row r="2884" spans="1:4" ht="13.95" customHeight="1" x14ac:dyDescent="0.2">
      <c r="A2884" s="296"/>
      <c r="B2884" s="75"/>
      <c r="C2884" s="75">
        <v>-1</v>
      </c>
      <c r="D2884" s="75" t="s">
        <v>3681</v>
      </c>
    </row>
    <row r="2885" spans="1:4" ht="13.95" customHeight="1" x14ac:dyDescent="0.2">
      <c r="A2885" s="296"/>
      <c r="B2885" s="75"/>
      <c r="C2885" s="75">
        <v>-3</v>
      </c>
      <c r="D2885" s="75" t="s">
        <v>3682</v>
      </c>
    </row>
    <row r="2886" spans="1:4" ht="13.95" customHeight="1" x14ac:dyDescent="0.2">
      <c r="A2886" s="296"/>
      <c r="B2886" s="75"/>
      <c r="C2886" s="75"/>
      <c r="D2886" s="75"/>
    </row>
    <row r="2887" spans="1:4" ht="13.95" customHeight="1" x14ac:dyDescent="0.2">
      <c r="A2887" s="296" t="s">
        <v>3795</v>
      </c>
      <c r="B2887" s="75" t="s">
        <v>3490</v>
      </c>
      <c r="C2887" s="75">
        <v>1</v>
      </c>
      <c r="D2887" s="75" t="s">
        <v>3712</v>
      </c>
    </row>
    <row r="2888" spans="1:4" ht="13.95" customHeight="1" x14ac:dyDescent="0.2">
      <c r="A2888" s="296"/>
      <c r="B2888" s="75"/>
      <c r="C2888" s="75">
        <v>2</v>
      </c>
      <c r="D2888" s="75" t="s">
        <v>3713</v>
      </c>
    </row>
    <row r="2889" spans="1:4" ht="13.95" customHeight="1" x14ac:dyDescent="0.2">
      <c r="A2889" s="296"/>
      <c r="B2889" s="75"/>
      <c r="C2889" s="75">
        <v>-1</v>
      </c>
      <c r="D2889" s="75" t="s">
        <v>3681</v>
      </c>
    </row>
    <row r="2890" spans="1:4" ht="13.95" customHeight="1" x14ac:dyDescent="0.2">
      <c r="A2890" s="296"/>
      <c r="B2890" s="75"/>
      <c r="C2890" s="75">
        <v>-3</v>
      </c>
      <c r="D2890" s="75" t="s">
        <v>3682</v>
      </c>
    </row>
    <row r="2891" spans="1:4" x14ac:dyDescent="0.2">
      <c r="A2891" s="296"/>
      <c r="B2891" s="75"/>
      <c r="C2891" s="115"/>
      <c r="D2891" s="87"/>
    </row>
    <row r="2892" spans="1:4" x14ac:dyDescent="0.2">
      <c r="A2892" s="296" t="str">
        <f>HYPERLINK("[Codebook_HIS_2013_ext_v1601.xlsx]HO01_Y","HO01")</f>
        <v>HO01</v>
      </c>
      <c r="B2892" s="75" t="s">
        <v>435</v>
      </c>
      <c r="C2892" s="94">
        <v>1</v>
      </c>
      <c r="D2892" s="87" t="s">
        <v>395</v>
      </c>
    </row>
    <row r="2893" spans="1:4" x14ac:dyDescent="0.2">
      <c r="A2893" s="296"/>
      <c r="B2893" s="75"/>
      <c r="C2893" s="94">
        <v>2</v>
      </c>
      <c r="D2893" s="87" t="s">
        <v>396</v>
      </c>
    </row>
    <row r="2894" spans="1:4" x14ac:dyDescent="0.2">
      <c r="A2894" s="296"/>
      <c r="B2894" s="75"/>
      <c r="C2894" s="94">
        <v>-1</v>
      </c>
      <c r="D2894" s="87" t="s">
        <v>394</v>
      </c>
    </row>
    <row r="2895" spans="1:4" x14ac:dyDescent="0.2">
      <c r="A2895" s="296"/>
      <c r="B2895" s="75"/>
      <c r="C2895" s="94">
        <v>-3</v>
      </c>
      <c r="D2895" s="87" t="s">
        <v>397</v>
      </c>
    </row>
    <row r="2896" spans="1:4" x14ac:dyDescent="0.2">
      <c r="A2896" s="296"/>
      <c r="B2896" s="75"/>
      <c r="C2896" s="94"/>
      <c r="D2896" s="87"/>
    </row>
    <row r="2897" spans="1:4" x14ac:dyDescent="0.2">
      <c r="A2897" s="296" t="str">
        <f>HYPERLINK("[Codebook_HIS_2013_ext_v1601.xlsx]HO01_1_Y","HO01_1")</f>
        <v>HO01_1</v>
      </c>
      <c r="B2897" s="75" t="s">
        <v>435</v>
      </c>
      <c r="C2897" s="94">
        <v>1</v>
      </c>
      <c r="D2897" s="87" t="s">
        <v>395</v>
      </c>
    </row>
    <row r="2898" spans="1:4" x14ac:dyDescent="0.2">
      <c r="A2898" s="296"/>
      <c r="B2898" s="75"/>
      <c r="C2898" s="94">
        <v>2</v>
      </c>
      <c r="D2898" s="87" t="s">
        <v>396</v>
      </c>
    </row>
    <row r="2899" spans="1:4" x14ac:dyDescent="0.2">
      <c r="A2899" s="296"/>
      <c r="B2899" s="75"/>
      <c r="C2899" s="94">
        <v>-1</v>
      </c>
      <c r="D2899" s="87" t="s">
        <v>394</v>
      </c>
    </row>
    <row r="2900" spans="1:4" x14ac:dyDescent="0.2">
      <c r="A2900" s="296"/>
      <c r="B2900" s="75"/>
      <c r="C2900" s="94">
        <v>-3</v>
      </c>
      <c r="D2900" s="87" t="s">
        <v>397</v>
      </c>
    </row>
    <row r="2901" spans="1:4" x14ac:dyDescent="0.2">
      <c r="A2901" s="296"/>
      <c r="B2901" s="75"/>
      <c r="C2901" s="94"/>
      <c r="D2901" s="87"/>
    </row>
    <row r="2902" spans="1:4" x14ac:dyDescent="0.2">
      <c r="A2902" s="296" t="str">
        <f>HYPERLINK("[Codebook_HIS_2013_ext_v1601.xlsx]HO02_Y","HO02")</f>
        <v>HO02</v>
      </c>
      <c r="B2902" s="75" t="s">
        <v>2223</v>
      </c>
      <c r="C2902" s="94" t="s">
        <v>120</v>
      </c>
      <c r="D2902" s="87" t="s">
        <v>621</v>
      </c>
    </row>
    <row r="2903" spans="1:4" x14ac:dyDescent="0.2">
      <c r="A2903" s="296"/>
      <c r="B2903" s="75"/>
      <c r="C2903" s="94">
        <v>-1</v>
      </c>
      <c r="D2903" s="87" t="s">
        <v>394</v>
      </c>
    </row>
    <row r="2904" spans="1:4" x14ac:dyDescent="0.2">
      <c r="A2904" s="296"/>
      <c r="B2904" s="75"/>
      <c r="C2904" s="94">
        <v>-3</v>
      </c>
      <c r="D2904" s="87" t="s">
        <v>397</v>
      </c>
    </row>
    <row r="2905" spans="1:4" x14ac:dyDescent="0.2">
      <c r="A2905" s="296"/>
      <c r="B2905" s="75"/>
      <c r="C2905" s="94"/>
      <c r="D2905" s="87"/>
    </row>
    <row r="2906" spans="1:4" x14ac:dyDescent="0.2">
      <c r="A2906" s="296" t="str">
        <f>HYPERLINK("[Codebook_HIS_2013_ext_v1601.xlsx]HO02_1_Y","HO02_1")</f>
        <v>HO02_1</v>
      </c>
      <c r="B2906" s="75" t="s">
        <v>2224</v>
      </c>
      <c r="C2906" s="124">
        <v>1</v>
      </c>
      <c r="D2906" s="122" t="s">
        <v>2225</v>
      </c>
    </row>
    <row r="2907" spans="1:4" x14ac:dyDescent="0.2">
      <c r="A2907" s="296"/>
      <c r="B2907" s="75"/>
      <c r="C2907" s="124">
        <v>2</v>
      </c>
      <c r="D2907" s="122" t="s">
        <v>2226</v>
      </c>
    </row>
    <row r="2908" spans="1:4" x14ac:dyDescent="0.2">
      <c r="A2908" s="296"/>
      <c r="B2908" s="75"/>
      <c r="C2908" s="124">
        <v>3</v>
      </c>
      <c r="D2908" s="122" t="s">
        <v>2227</v>
      </c>
    </row>
    <row r="2909" spans="1:4" x14ac:dyDescent="0.2">
      <c r="A2909" s="296"/>
      <c r="B2909" s="75"/>
      <c r="C2909" s="124">
        <v>4</v>
      </c>
      <c r="D2909" s="122" t="s">
        <v>2228</v>
      </c>
    </row>
    <row r="2910" spans="1:4" x14ac:dyDescent="0.2">
      <c r="A2910" s="296"/>
      <c r="B2910" s="75"/>
      <c r="C2910" s="124">
        <v>5</v>
      </c>
      <c r="D2910" s="122" t="s">
        <v>2229</v>
      </c>
    </row>
    <row r="2911" spans="1:4" x14ac:dyDescent="0.2">
      <c r="A2911" s="296"/>
      <c r="B2911" s="75"/>
      <c r="C2911" s="124">
        <v>-1</v>
      </c>
      <c r="D2911" s="122" t="s">
        <v>394</v>
      </c>
    </row>
    <row r="2912" spans="1:4" x14ac:dyDescent="0.2">
      <c r="A2912" s="296"/>
      <c r="B2912" s="75"/>
      <c r="C2912" s="124">
        <v>-3</v>
      </c>
      <c r="D2912" s="122" t="s">
        <v>397</v>
      </c>
    </row>
    <row r="2913" spans="1:4" x14ac:dyDescent="0.2">
      <c r="A2913" s="296"/>
      <c r="B2913" s="75"/>
      <c r="C2913" s="94"/>
      <c r="D2913" s="87"/>
    </row>
    <row r="2914" spans="1:4" x14ac:dyDescent="0.2">
      <c r="A2914" s="296" t="s">
        <v>2230</v>
      </c>
      <c r="B2914" s="75" t="s">
        <v>2231</v>
      </c>
      <c r="C2914" s="124">
        <v>1</v>
      </c>
      <c r="D2914" s="122" t="s">
        <v>2226</v>
      </c>
    </row>
    <row r="2915" spans="1:4" x14ac:dyDescent="0.2">
      <c r="A2915" s="296"/>
      <c r="B2915" s="88"/>
      <c r="C2915" s="124">
        <v>2</v>
      </c>
      <c r="D2915" s="122" t="s">
        <v>2227</v>
      </c>
    </row>
    <row r="2916" spans="1:4" x14ac:dyDescent="0.2">
      <c r="A2916" s="296"/>
      <c r="B2916" s="88"/>
      <c r="C2916" s="124">
        <v>3</v>
      </c>
      <c r="D2916" s="122" t="s">
        <v>2228</v>
      </c>
    </row>
    <row r="2917" spans="1:4" x14ac:dyDescent="0.2">
      <c r="A2917" s="296"/>
      <c r="B2917" s="88"/>
      <c r="C2917" s="124">
        <v>4</v>
      </c>
      <c r="D2917" s="122" t="s">
        <v>2229</v>
      </c>
    </row>
    <row r="2918" spans="1:4" x14ac:dyDescent="0.2">
      <c r="A2918" s="296"/>
      <c r="B2918" s="118"/>
      <c r="C2918" s="124">
        <v>-1</v>
      </c>
      <c r="D2918" s="122" t="s">
        <v>394</v>
      </c>
    </row>
    <row r="2919" spans="1:4" x14ac:dyDescent="0.2">
      <c r="A2919" s="296"/>
      <c r="B2919" s="118"/>
      <c r="C2919" s="124">
        <v>-3</v>
      </c>
      <c r="D2919" s="122" t="s">
        <v>397</v>
      </c>
    </row>
    <row r="2920" spans="1:4" x14ac:dyDescent="0.2">
      <c r="A2920" s="296"/>
      <c r="B2920" s="75"/>
      <c r="C2920" s="94"/>
      <c r="D2920" s="87"/>
    </row>
    <row r="2921" spans="1:4" x14ac:dyDescent="0.2">
      <c r="A2921" s="296" t="s">
        <v>377</v>
      </c>
      <c r="B2921" s="75" t="s">
        <v>265</v>
      </c>
      <c r="C2921" s="94">
        <v>1</v>
      </c>
      <c r="D2921" s="87" t="s">
        <v>395</v>
      </c>
    </row>
    <row r="2922" spans="1:4" x14ac:dyDescent="0.2">
      <c r="A2922" s="296"/>
      <c r="B2922" s="75"/>
      <c r="C2922" s="94">
        <v>2</v>
      </c>
      <c r="D2922" s="87" t="s">
        <v>396</v>
      </c>
    </row>
    <row r="2923" spans="1:4" x14ac:dyDescent="0.2">
      <c r="A2923" s="296"/>
      <c r="B2923" s="75"/>
      <c r="C2923" s="94">
        <v>9</v>
      </c>
      <c r="D2923" s="87" t="s">
        <v>291</v>
      </c>
    </row>
    <row r="2924" spans="1:4" x14ac:dyDescent="0.2">
      <c r="A2924" s="296"/>
      <c r="B2924" s="75"/>
      <c r="C2924" s="94">
        <v>-1</v>
      </c>
      <c r="D2924" s="87" t="s">
        <v>394</v>
      </c>
    </row>
    <row r="2925" spans="1:4" x14ac:dyDescent="0.2">
      <c r="A2925" s="296"/>
      <c r="B2925" s="75"/>
      <c r="C2925" s="94">
        <v>-3</v>
      </c>
      <c r="D2925" s="87" t="s">
        <v>397</v>
      </c>
    </row>
    <row r="2926" spans="1:4" x14ac:dyDescent="0.2">
      <c r="A2926" s="296"/>
      <c r="B2926" s="75"/>
      <c r="C2926" s="94"/>
      <c r="D2926" s="87"/>
    </row>
    <row r="2927" spans="1:4" x14ac:dyDescent="0.2">
      <c r="A2927" s="296" t="s">
        <v>2232</v>
      </c>
      <c r="B2927" s="75" t="s">
        <v>265</v>
      </c>
      <c r="C2927" s="94">
        <v>1</v>
      </c>
      <c r="D2927" s="87" t="s">
        <v>395</v>
      </c>
    </row>
    <row r="2928" spans="1:4" x14ac:dyDescent="0.2">
      <c r="A2928" s="296"/>
      <c r="B2928" s="75"/>
      <c r="C2928" s="94">
        <v>2</v>
      </c>
      <c r="D2928" s="87" t="s">
        <v>396</v>
      </c>
    </row>
    <row r="2929" spans="1:4" x14ac:dyDescent="0.2">
      <c r="A2929" s="296"/>
      <c r="B2929" s="75"/>
      <c r="C2929" s="94">
        <v>-1</v>
      </c>
      <c r="D2929" s="87" t="s">
        <v>394</v>
      </c>
    </row>
    <row r="2930" spans="1:4" x14ac:dyDescent="0.2">
      <c r="A2930" s="296"/>
      <c r="B2930" s="75"/>
      <c r="C2930" s="94">
        <v>-3</v>
      </c>
      <c r="D2930" s="87" t="s">
        <v>397</v>
      </c>
    </row>
    <row r="2931" spans="1:4" x14ac:dyDescent="0.2">
      <c r="A2931" s="296"/>
      <c r="B2931" s="75"/>
      <c r="C2931" s="94"/>
      <c r="D2931" s="87"/>
    </row>
    <row r="2932" spans="1:4" x14ac:dyDescent="0.2">
      <c r="A2932" s="296" t="s">
        <v>367</v>
      </c>
      <c r="B2932" s="75" t="s">
        <v>270</v>
      </c>
      <c r="C2932" s="94" t="s">
        <v>120</v>
      </c>
      <c r="D2932" s="87" t="s">
        <v>621</v>
      </c>
    </row>
    <row r="2933" spans="1:4" x14ac:dyDescent="0.2">
      <c r="A2933" s="296"/>
      <c r="B2933" s="75"/>
      <c r="C2933" s="94">
        <v>-1</v>
      </c>
      <c r="D2933" s="87" t="s">
        <v>394</v>
      </c>
    </row>
    <row r="2934" spans="1:4" x14ac:dyDescent="0.2">
      <c r="A2934" s="296"/>
      <c r="B2934" s="75"/>
      <c r="C2934" s="94"/>
      <c r="D2934" s="87"/>
    </row>
    <row r="2935" spans="1:4" x14ac:dyDescent="0.2">
      <c r="A2935" s="296" t="s">
        <v>2233</v>
      </c>
      <c r="B2935" s="75" t="s">
        <v>2234</v>
      </c>
      <c r="C2935" s="124">
        <v>1</v>
      </c>
      <c r="D2935" s="122" t="s">
        <v>2235</v>
      </c>
    </row>
    <row r="2936" spans="1:4" x14ac:dyDescent="0.2">
      <c r="A2936" s="296"/>
      <c r="B2936" s="75"/>
      <c r="C2936" s="124">
        <v>2</v>
      </c>
      <c r="D2936" s="122" t="s">
        <v>2236</v>
      </c>
    </row>
    <row r="2937" spans="1:4" x14ac:dyDescent="0.2">
      <c r="A2937" s="296"/>
      <c r="B2937" s="75"/>
      <c r="C2937" s="124">
        <v>3</v>
      </c>
      <c r="D2937" s="122" t="s">
        <v>2237</v>
      </c>
    </row>
    <row r="2938" spans="1:4" x14ac:dyDescent="0.2">
      <c r="A2938" s="296"/>
      <c r="B2938" s="75"/>
      <c r="C2938" s="124">
        <v>-1</v>
      </c>
      <c r="D2938" s="122" t="s">
        <v>394</v>
      </c>
    </row>
    <row r="2939" spans="1:4" x14ac:dyDescent="0.2">
      <c r="A2939" s="296"/>
      <c r="B2939" s="75"/>
      <c r="C2939" s="124">
        <v>-3</v>
      </c>
      <c r="D2939" s="122" t="s">
        <v>397</v>
      </c>
    </row>
    <row r="2940" spans="1:4" x14ac:dyDescent="0.2">
      <c r="A2940" s="296"/>
      <c r="B2940" s="75"/>
      <c r="C2940" s="124"/>
      <c r="D2940" s="122"/>
    </row>
    <row r="2941" spans="1:4" x14ac:dyDescent="0.2">
      <c r="A2941" s="296" t="s">
        <v>2238</v>
      </c>
      <c r="B2941" s="75" t="s">
        <v>2239</v>
      </c>
      <c r="C2941" s="124">
        <v>1</v>
      </c>
      <c r="D2941" s="122" t="s">
        <v>2236</v>
      </c>
    </row>
    <row r="2942" spans="1:4" x14ac:dyDescent="0.2">
      <c r="A2942" s="296"/>
      <c r="B2942" s="118"/>
      <c r="C2942" s="124">
        <v>2</v>
      </c>
      <c r="D2942" s="122" t="s">
        <v>2237</v>
      </c>
    </row>
    <row r="2943" spans="1:4" x14ac:dyDescent="0.2">
      <c r="A2943" s="296"/>
      <c r="B2943" s="118"/>
      <c r="C2943" s="124">
        <v>-1</v>
      </c>
      <c r="D2943" s="122" t="s">
        <v>394</v>
      </c>
    </row>
    <row r="2944" spans="1:4" x14ac:dyDescent="0.2">
      <c r="A2944" s="296"/>
      <c r="B2944" s="118"/>
      <c r="C2944" s="124">
        <v>-3</v>
      </c>
      <c r="D2944" s="122" t="s">
        <v>397</v>
      </c>
    </row>
    <row r="2945" spans="1:24" x14ac:dyDescent="0.2">
      <c r="A2945" s="296"/>
      <c r="B2945" s="118"/>
      <c r="C2945" s="124"/>
      <c r="D2945" s="122"/>
    </row>
    <row r="2946" spans="1:24" s="283" customFormat="1" ht="12" x14ac:dyDescent="0.25">
      <c r="A2946" s="296" t="str">
        <f>HYPERLINK("[Codebook_HIS_2013_ext_v1601.xlsx]HS01_Y","HS01")</f>
        <v>HS01</v>
      </c>
      <c r="B2946" s="75" t="s">
        <v>1572</v>
      </c>
      <c r="C2946" s="169">
        <v>1</v>
      </c>
      <c r="D2946" s="138" t="s">
        <v>395</v>
      </c>
      <c r="E2946" s="64"/>
      <c r="F2946" s="64"/>
      <c r="G2946" s="64"/>
      <c r="H2946" s="64"/>
      <c r="I2946" s="64"/>
      <c r="J2946" s="64"/>
      <c r="K2946" s="64"/>
      <c r="L2946" s="64"/>
      <c r="M2946" s="64"/>
      <c r="N2946" s="64"/>
      <c r="O2946" s="64"/>
      <c r="P2946" s="64"/>
      <c r="Q2946" s="64"/>
      <c r="R2946" s="64"/>
      <c r="S2946" s="64"/>
      <c r="T2946" s="64"/>
      <c r="U2946" s="64"/>
      <c r="V2946" s="64"/>
      <c r="W2946" s="64"/>
      <c r="X2946" s="64"/>
    </row>
    <row r="2947" spans="1:24" s="283" customFormat="1" ht="12" x14ac:dyDescent="0.25">
      <c r="A2947" s="296"/>
      <c r="B2947" s="75"/>
      <c r="C2947" s="169">
        <v>2</v>
      </c>
      <c r="D2947" s="138" t="s">
        <v>396</v>
      </c>
      <c r="E2947" s="64"/>
      <c r="F2947" s="64"/>
      <c r="G2947" s="64"/>
      <c r="H2947" s="64"/>
      <c r="I2947" s="64"/>
      <c r="J2947" s="64"/>
      <c r="K2947" s="64"/>
      <c r="L2947" s="64"/>
      <c r="M2947" s="64"/>
      <c r="N2947" s="64"/>
      <c r="O2947" s="64"/>
      <c r="P2947" s="64"/>
      <c r="Q2947" s="64"/>
      <c r="R2947" s="64"/>
      <c r="S2947" s="64"/>
      <c r="T2947" s="64"/>
      <c r="U2947" s="64"/>
      <c r="V2947" s="64"/>
      <c r="W2947" s="64"/>
      <c r="X2947" s="64"/>
    </row>
    <row r="2948" spans="1:24" s="283" customFormat="1" ht="12" x14ac:dyDescent="0.25">
      <c r="A2948" s="296"/>
      <c r="B2948" s="75"/>
      <c r="C2948" s="169">
        <v>-1</v>
      </c>
      <c r="D2948" s="138" t="s">
        <v>394</v>
      </c>
      <c r="E2948" s="64"/>
      <c r="F2948" s="64"/>
      <c r="G2948" s="64"/>
      <c r="H2948" s="64"/>
      <c r="I2948" s="64"/>
      <c r="J2948" s="64"/>
      <c r="K2948" s="64"/>
      <c r="L2948" s="64"/>
      <c r="M2948" s="64"/>
      <c r="N2948" s="64"/>
      <c r="O2948" s="64"/>
      <c r="P2948" s="64"/>
      <c r="Q2948" s="64"/>
      <c r="R2948" s="64"/>
      <c r="S2948" s="64"/>
      <c r="T2948" s="64"/>
      <c r="U2948" s="64"/>
      <c r="V2948" s="64"/>
      <c r="W2948" s="64"/>
      <c r="X2948" s="64"/>
    </row>
    <row r="2949" spans="1:24" s="283" customFormat="1" ht="12" x14ac:dyDescent="0.25">
      <c r="A2949" s="296"/>
      <c r="B2949" s="75"/>
      <c r="C2949" s="169">
        <v>-3</v>
      </c>
      <c r="D2949" s="138" t="s">
        <v>397</v>
      </c>
      <c r="E2949" s="64"/>
      <c r="F2949" s="64"/>
      <c r="G2949" s="64"/>
      <c r="H2949" s="64"/>
      <c r="I2949" s="64"/>
      <c r="J2949" s="64"/>
      <c r="K2949" s="64"/>
      <c r="L2949" s="64"/>
      <c r="M2949" s="64"/>
      <c r="N2949" s="64"/>
      <c r="O2949" s="64"/>
      <c r="P2949" s="64"/>
      <c r="Q2949" s="64"/>
      <c r="R2949" s="64"/>
      <c r="S2949" s="64"/>
      <c r="T2949" s="64"/>
      <c r="U2949" s="64"/>
      <c r="V2949" s="64"/>
      <c r="W2949" s="64"/>
      <c r="X2949" s="64"/>
    </row>
    <row r="2950" spans="1:24" x14ac:dyDescent="0.2">
      <c r="A2950" s="296"/>
      <c r="B2950" s="118"/>
      <c r="C2950" s="124"/>
      <c r="D2950" s="122"/>
    </row>
    <row r="2951" spans="1:24" s="283" customFormat="1" ht="12" x14ac:dyDescent="0.25">
      <c r="A2951" s="296" t="str">
        <f>HYPERLINK("[Codebook_HIS_2013_ext_v1601.xlsx]HS01_1_Y","HS01_1")</f>
        <v>HS01_1</v>
      </c>
      <c r="B2951" s="75" t="s">
        <v>1572</v>
      </c>
      <c r="C2951" s="169">
        <v>1</v>
      </c>
      <c r="D2951" s="138" t="s">
        <v>395</v>
      </c>
      <c r="E2951" s="64"/>
      <c r="F2951" s="64"/>
      <c r="G2951" s="64"/>
      <c r="H2951" s="64"/>
      <c r="I2951" s="64"/>
      <c r="J2951" s="64"/>
      <c r="K2951" s="64"/>
      <c r="L2951" s="64"/>
      <c r="M2951" s="64"/>
      <c r="N2951" s="64"/>
      <c r="O2951" s="64"/>
      <c r="P2951" s="64"/>
      <c r="Q2951" s="64"/>
      <c r="R2951" s="64"/>
      <c r="S2951" s="64"/>
      <c r="T2951" s="64"/>
      <c r="U2951" s="64"/>
      <c r="V2951" s="64"/>
      <c r="W2951" s="64"/>
      <c r="X2951" s="64"/>
    </row>
    <row r="2952" spans="1:24" s="283" customFormat="1" ht="12" x14ac:dyDescent="0.25">
      <c r="A2952" s="296"/>
      <c r="B2952" s="75"/>
      <c r="C2952" s="169">
        <v>2</v>
      </c>
      <c r="D2952" s="138" t="s">
        <v>396</v>
      </c>
      <c r="E2952" s="64"/>
      <c r="F2952" s="64"/>
      <c r="G2952" s="64"/>
      <c r="H2952" s="64"/>
      <c r="I2952" s="64"/>
      <c r="J2952" s="64"/>
      <c r="K2952" s="64"/>
      <c r="L2952" s="64"/>
      <c r="M2952" s="64"/>
      <c r="N2952" s="64"/>
      <c r="O2952" s="64"/>
      <c r="P2952" s="64"/>
      <c r="Q2952" s="64"/>
      <c r="R2952" s="64"/>
      <c r="S2952" s="64"/>
      <c r="T2952" s="64"/>
      <c r="U2952" s="64"/>
      <c r="V2952" s="64"/>
      <c r="W2952" s="64"/>
      <c r="X2952" s="64"/>
    </row>
    <row r="2953" spans="1:24" s="283" customFormat="1" ht="12" x14ac:dyDescent="0.25">
      <c r="A2953" s="296"/>
      <c r="B2953" s="75"/>
      <c r="C2953" s="169">
        <v>-1</v>
      </c>
      <c r="D2953" s="138" t="s">
        <v>394</v>
      </c>
      <c r="E2953" s="64"/>
      <c r="F2953" s="64"/>
      <c r="G2953" s="64"/>
      <c r="H2953" s="64"/>
      <c r="I2953" s="64"/>
      <c r="J2953" s="64"/>
      <c r="K2953" s="64"/>
      <c r="L2953" s="64"/>
      <c r="M2953" s="64"/>
      <c r="N2953" s="64"/>
      <c r="O2953" s="64"/>
      <c r="P2953" s="64"/>
      <c r="Q2953" s="64"/>
      <c r="R2953" s="64"/>
      <c r="S2953" s="64"/>
      <c r="T2953" s="64"/>
      <c r="U2953" s="64"/>
      <c r="V2953" s="64"/>
      <c r="W2953" s="64"/>
      <c r="X2953" s="64"/>
    </row>
    <row r="2954" spans="1:24" s="283" customFormat="1" ht="12" x14ac:dyDescent="0.25">
      <c r="A2954" s="296"/>
      <c r="B2954" s="75"/>
      <c r="C2954" s="169">
        <v>-3</v>
      </c>
      <c r="D2954" s="138" t="s">
        <v>397</v>
      </c>
      <c r="E2954" s="64"/>
      <c r="F2954" s="64"/>
      <c r="G2954" s="64"/>
      <c r="H2954" s="64"/>
      <c r="I2954" s="64"/>
      <c r="J2954" s="64"/>
      <c r="K2954" s="64"/>
      <c r="L2954" s="64"/>
      <c r="M2954" s="64"/>
      <c r="N2954" s="64"/>
      <c r="O2954" s="64"/>
      <c r="P2954" s="64"/>
      <c r="Q2954" s="64"/>
      <c r="R2954" s="64"/>
      <c r="S2954" s="64"/>
      <c r="T2954" s="64"/>
      <c r="U2954" s="64"/>
      <c r="V2954" s="64"/>
      <c r="W2954" s="64"/>
      <c r="X2954" s="64"/>
    </row>
    <row r="2955" spans="1:24" s="283" customFormat="1" ht="12" x14ac:dyDescent="0.25">
      <c r="A2955" s="296"/>
      <c r="B2955" s="75"/>
      <c r="C2955" s="169"/>
      <c r="D2955" s="138"/>
      <c r="E2955" s="64"/>
      <c r="F2955" s="64"/>
      <c r="G2955" s="64"/>
      <c r="H2955" s="64"/>
      <c r="I2955" s="64"/>
      <c r="J2955" s="64"/>
      <c r="K2955" s="64"/>
      <c r="L2955" s="64"/>
      <c r="M2955" s="64"/>
      <c r="N2955" s="64"/>
      <c r="O2955" s="64"/>
      <c r="P2955" s="64"/>
      <c r="Q2955" s="64"/>
      <c r="R2955" s="64"/>
      <c r="S2955" s="64"/>
      <c r="T2955" s="64"/>
      <c r="U2955" s="64"/>
      <c r="V2955" s="64"/>
      <c r="W2955" s="64"/>
      <c r="X2955" s="64"/>
    </row>
    <row r="2956" spans="1:24" s="283" customFormat="1" ht="12" x14ac:dyDescent="0.25">
      <c r="A2956" s="296" t="str">
        <f>HYPERLINK("[Codebook_HIS_2013_ext_v1601.xlsx]HS01_2_Y","HS01_2")</f>
        <v>HS01_2</v>
      </c>
      <c r="B2956" s="75" t="s">
        <v>1906</v>
      </c>
      <c r="C2956" s="169">
        <v>1</v>
      </c>
      <c r="D2956" s="138" t="s">
        <v>395</v>
      </c>
      <c r="E2956" s="64"/>
      <c r="F2956" s="64"/>
      <c r="G2956" s="64"/>
      <c r="H2956" s="64"/>
      <c r="I2956" s="64"/>
      <c r="J2956" s="64"/>
      <c r="K2956" s="64"/>
      <c r="L2956" s="64"/>
      <c r="M2956" s="64"/>
      <c r="N2956" s="64"/>
      <c r="O2956" s="64"/>
      <c r="P2956" s="64"/>
      <c r="Q2956" s="64"/>
      <c r="R2956" s="64"/>
      <c r="S2956" s="64"/>
      <c r="T2956" s="64"/>
      <c r="U2956" s="64"/>
      <c r="V2956" s="64"/>
      <c r="W2956" s="64"/>
      <c r="X2956" s="64"/>
    </row>
    <row r="2957" spans="1:24" s="283" customFormat="1" ht="12" x14ac:dyDescent="0.25">
      <c r="A2957" s="296"/>
      <c r="B2957" s="75"/>
      <c r="C2957" s="169">
        <v>2</v>
      </c>
      <c r="D2957" s="138" t="s">
        <v>396</v>
      </c>
      <c r="E2957" s="64"/>
      <c r="F2957" s="64"/>
      <c r="G2957" s="64"/>
      <c r="H2957" s="64"/>
      <c r="I2957" s="64"/>
      <c r="J2957" s="64"/>
      <c r="K2957" s="64"/>
      <c r="L2957" s="64"/>
      <c r="M2957" s="64"/>
      <c r="N2957" s="64"/>
      <c r="O2957" s="64"/>
      <c r="P2957" s="64"/>
      <c r="Q2957" s="64"/>
      <c r="R2957" s="64"/>
      <c r="S2957" s="64"/>
      <c r="T2957" s="64"/>
      <c r="U2957" s="64"/>
      <c r="V2957" s="64"/>
      <c r="W2957" s="64"/>
      <c r="X2957" s="64"/>
    </row>
    <row r="2958" spans="1:24" s="283" customFormat="1" ht="12" x14ac:dyDescent="0.25">
      <c r="A2958" s="296"/>
      <c r="B2958" s="75"/>
      <c r="C2958" s="169">
        <v>-1</v>
      </c>
      <c r="D2958" s="138" t="s">
        <v>394</v>
      </c>
      <c r="E2958" s="64"/>
      <c r="F2958" s="64"/>
      <c r="G2958" s="64"/>
      <c r="H2958" s="64"/>
      <c r="I2958" s="64"/>
      <c r="J2958" s="64"/>
      <c r="K2958" s="64"/>
      <c r="L2958" s="64"/>
      <c r="M2958" s="64"/>
      <c r="N2958" s="64"/>
      <c r="O2958" s="64"/>
      <c r="P2958" s="64"/>
      <c r="Q2958" s="64"/>
      <c r="R2958" s="64"/>
      <c r="S2958" s="64"/>
      <c r="T2958" s="64"/>
      <c r="U2958" s="64"/>
      <c r="V2958" s="64"/>
      <c r="W2958" s="64"/>
      <c r="X2958" s="64"/>
    </row>
    <row r="2959" spans="1:24" s="283" customFormat="1" ht="12" x14ac:dyDescent="0.25">
      <c r="A2959" s="296"/>
      <c r="B2959" s="75"/>
      <c r="C2959" s="169">
        <v>-3</v>
      </c>
      <c r="D2959" s="138" t="s">
        <v>397</v>
      </c>
      <c r="E2959" s="64"/>
      <c r="F2959" s="64"/>
      <c r="G2959" s="64"/>
      <c r="H2959" s="64"/>
      <c r="I2959" s="64"/>
      <c r="J2959" s="64"/>
      <c r="K2959" s="64"/>
      <c r="L2959" s="64"/>
      <c r="M2959" s="64"/>
      <c r="N2959" s="64"/>
      <c r="O2959" s="64"/>
      <c r="P2959" s="64"/>
      <c r="Q2959" s="64"/>
      <c r="R2959" s="64"/>
      <c r="S2959" s="64"/>
      <c r="T2959" s="64"/>
      <c r="U2959" s="64"/>
      <c r="V2959" s="64"/>
      <c r="W2959" s="64"/>
      <c r="X2959" s="64"/>
    </row>
    <row r="2960" spans="1:24" s="283" customFormat="1" ht="12" x14ac:dyDescent="0.25">
      <c r="A2960" s="296"/>
      <c r="B2960" s="75"/>
      <c r="C2960" s="169"/>
      <c r="D2960" s="138"/>
      <c r="E2960" s="64"/>
      <c r="F2960" s="64"/>
      <c r="G2960" s="64"/>
      <c r="H2960" s="64"/>
      <c r="I2960" s="64"/>
      <c r="J2960" s="64"/>
      <c r="K2960" s="64"/>
      <c r="L2960" s="64"/>
      <c r="M2960" s="64"/>
      <c r="N2960" s="64"/>
      <c r="O2960" s="64"/>
      <c r="P2960" s="64"/>
      <c r="Q2960" s="64"/>
      <c r="R2960" s="64"/>
      <c r="S2960" s="64"/>
      <c r="T2960" s="64"/>
      <c r="U2960" s="64"/>
      <c r="V2960" s="64"/>
      <c r="W2960" s="64"/>
      <c r="X2960" s="64"/>
    </row>
    <row r="2961" spans="1:24" s="283" customFormat="1" ht="12" x14ac:dyDescent="0.25">
      <c r="A2961" s="296" t="str">
        <f>HYPERLINK("[Codebook_HIS_2013_ext_v1601.xlsx]HS0101_Y","HS0101")</f>
        <v>HS0101</v>
      </c>
      <c r="B2961" s="75" t="s">
        <v>1908</v>
      </c>
      <c r="C2961" s="169">
        <v>1</v>
      </c>
      <c r="D2961" s="138" t="s">
        <v>395</v>
      </c>
      <c r="E2961" s="64"/>
      <c r="F2961" s="64"/>
      <c r="G2961" s="64"/>
      <c r="H2961" s="64"/>
      <c r="I2961" s="64"/>
      <c r="J2961" s="64"/>
      <c r="K2961" s="64"/>
      <c r="L2961" s="64"/>
      <c r="M2961" s="64"/>
      <c r="N2961" s="64"/>
      <c r="O2961" s="64"/>
      <c r="P2961" s="64"/>
      <c r="Q2961" s="64"/>
      <c r="R2961" s="64"/>
      <c r="S2961" s="64"/>
      <c r="T2961" s="64"/>
      <c r="U2961" s="64"/>
      <c r="V2961" s="64"/>
      <c r="W2961" s="64"/>
      <c r="X2961" s="64"/>
    </row>
    <row r="2962" spans="1:24" s="283" customFormat="1" ht="12" x14ac:dyDescent="0.25">
      <c r="A2962" s="296"/>
      <c r="B2962" s="75"/>
      <c r="C2962" s="169">
        <v>2</v>
      </c>
      <c r="D2962" s="138" t="s">
        <v>396</v>
      </c>
      <c r="E2962" s="64"/>
      <c r="F2962" s="64"/>
      <c r="G2962" s="64"/>
      <c r="H2962" s="64"/>
      <c r="I2962" s="64"/>
      <c r="J2962" s="64"/>
      <c r="K2962" s="64"/>
      <c r="L2962" s="64"/>
      <c r="M2962" s="64"/>
      <c r="N2962" s="64"/>
      <c r="O2962" s="64"/>
      <c r="P2962" s="64"/>
      <c r="Q2962" s="64"/>
      <c r="R2962" s="64"/>
      <c r="S2962" s="64"/>
      <c r="T2962" s="64"/>
      <c r="U2962" s="64"/>
      <c r="V2962" s="64"/>
      <c r="W2962" s="64"/>
      <c r="X2962" s="64"/>
    </row>
    <row r="2963" spans="1:24" s="283" customFormat="1" ht="12" x14ac:dyDescent="0.25">
      <c r="A2963" s="296"/>
      <c r="B2963" s="75"/>
      <c r="C2963" s="169">
        <v>-1</v>
      </c>
      <c r="D2963" s="138" t="s">
        <v>394</v>
      </c>
      <c r="E2963" s="64"/>
      <c r="F2963" s="64"/>
      <c r="G2963" s="64"/>
      <c r="H2963" s="64"/>
      <c r="I2963" s="64"/>
      <c r="J2963" s="64"/>
      <c r="K2963" s="64"/>
      <c r="L2963" s="64"/>
      <c r="M2963" s="64"/>
      <c r="N2963" s="64"/>
      <c r="O2963" s="64"/>
      <c r="P2963" s="64"/>
      <c r="Q2963" s="64"/>
      <c r="R2963" s="64"/>
      <c r="S2963" s="64"/>
      <c r="T2963" s="64"/>
      <c r="U2963" s="64"/>
      <c r="V2963" s="64"/>
      <c r="W2963" s="64"/>
      <c r="X2963" s="64"/>
    </row>
    <row r="2964" spans="1:24" s="283" customFormat="1" ht="12" x14ac:dyDescent="0.25">
      <c r="A2964" s="296"/>
      <c r="B2964" s="75"/>
      <c r="C2964" s="169">
        <v>-3</v>
      </c>
      <c r="D2964" s="138" t="s">
        <v>397</v>
      </c>
      <c r="E2964" s="64"/>
      <c r="F2964" s="64"/>
      <c r="G2964" s="64"/>
      <c r="H2964" s="64"/>
      <c r="I2964" s="64"/>
      <c r="J2964" s="64"/>
      <c r="K2964" s="64"/>
      <c r="L2964" s="64"/>
      <c r="M2964" s="64"/>
      <c r="N2964" s="64"/>
      <c r="O2964" s="64"/>
      <c r="P2964" s="64"/>
      <c r="Q2964" s="64"/>
      <c r="R2964" s="64"/>
      <c r="S2964" s="64"/>
      <c r="T2964" s="64"/>
      <c r="U2964" s="64"/>
      <c r="V2964" s="64"/>
      <c r="W2964" s="64"/>
      <c r="X2964" s="64"/>
    </row>
    <row r="2965" spans="1:24" s="283" customFormat="1" ht="12" x14ac:dyDescent="0.25">
      <c r="A2965" s="296"/>
      <c r="B2965" s="75"/>
      <c r="C2965" s="169"/>
      <c r="D2965" s="138"/>
      <c r="E2965" s="64"/>
      <c r="F2965" s="64"/>
      <c r="G2965" s="64"/>
      <c r="H2965" s="64"/>
      <c r="I2965" s="64"/>
      <c r="J2965" s="64"/>
      <c r="K2965" s="64"/>
      <c r="L2965" s="64"/>
      <c r="M2965" s="64"/>
      <c r="N2965" s="64"/>
      <c r="O2965" s="64"/>
      <c r="P2965" s="64"/>
      <c r="Q2965" s="64"/>
      <c r="R2965" s="64"/>
      <c r="S2965" s="64"/>
      <c r="T2965" s="64"/>
      <c r="U2965" s="64"/>
      <c r="V2965" s="64"/>
      <c r="W2965" s="64"/>
      <c r="X2965" s="64"/>
    </row>
    <row r="2966" spans="1:24" s="283" customFormat="1" ht="12" x14ac:dyDescent="0.25">
      <c r="A2966" s="296" t="str">
        <f>HYPERLINK("[Codebook_HIS_2013_ext_v1601.xlsx]HS0101_1_Y","HS0101_1")</f>
        <v>HS0101_1</v>
      </c>
      <c r="B2966" s="75" t="s">
        <v>1908</v>
      </c>
      <c r="C2966" s="169">
        <v>1</v>
      </c>
      <c r="D2966" s="138" t="s">
        <v>395</v>
      </c>
      <c r="E2966" s="64"/>
      <c r="F2966" s="64"/>
      <c r="G2966" s="64"/>
      <c r="H2966" s="64"/>
      <c r="I2966" s="64"/>
      <c r="J2966" s="64"/>
      <c r="K2966" s="64"/>
      <c r="L2966" s="64"/>
      <c r="M2966" s="64"/>
      <c r="N2966" s="64"/>
      <c r="O2966" s="64"/>
      <c r="P2966" s="64"/>
      <c r="Q2966" s="64"/>
      <c r="R2966" s="64"/>
      <c r="S2966" s="64"/>
      <c r="T2966" s="64"/>
      <c r="U2966" s="64"/>
      <c r="V2966" s="64"/>
      <c r="W2966" s="64"/>
      <c r="X2966" s="64"/>
    </row>
    <row r="2967" spans="1:24" s="283" customFormat="1" ht="12" x14ac:dyDescent="0.25">
      <c r="A2967" s="296"/>
      <c r="B2967" s="75"/>
      <c r="C2967" s="169">
        <v>2</v>
      </c>
      <c r="D2967" s="138" t="s">
        <v>396</v>
      </c>
      <c r="E2967" s="64"/>
      <c r="F2967" s="64"/>
      <c r="G2967" s="64"/>
      <c r="H2967" s="64"/>
      <c r="I2967" s="64"/>
      <c r="J2967" s="64"/>
      <c r="K2967" s="64"/>
      <c r="L2967" s="64"/>
      <c r="M2967" s="64"/>
      <c r="N2967" s="64"/>
      <c r="O2967" s="64"/>
      <c r="P2967" s="64"/>
      <c r="Q2967" s="64"/>
      <c r="R2967" s="64"/>
      <c r="S2967" s="64"/>
      <c r="T2967" s="64"/>
      <c r="U2967" s="64"/>
      <c r="V2967" s="64"/>
      <c r="W2967" s="64"/>
      <c r="X2967" s="64"/>
    </row>
    <row r="2968" spans="1:24" s="283" customFormat="1" ht="12" x14ac:dyDescent="0.25">
      <c r="A2968" s="296"/>
      <c r="B2968" s="75"/>
      <c r="C2968" s="169">
        <v>-1</v>
      </c>
      <c r="D2968" s="138" t="s">
        <v>394</v>
      </c>
      <c r="E2968" s="64"/>
      <c r="F2968" s="64"/>
      <c r="G2968" s="64"/>
      <c r="H2968" s="64"/>
      <c r="I2968" s="64"/>
      <c r="J2968" s="64"/>
      <c r="K2968" s="64"/>
      <c r="L2968" s="64"/>
      <c r="M2968" s="64"/>
      <c r="N2968" s="64"/>
      <c r="O2968" s="64"/>
      <c r="P2968" s="64"/>
      <c r="Q2968" s="64"/>
      <c r="R2968" s="64"/>
      <c r="S2968" s="64"/>
      <c r="T2968" s="64"/>
      <c r="U2968" s="64"/>
      <c r="V2968" s="64"/>
      <c r="W2968" s="64"/>
      <c r="X2968" s="64"/>
    </row>
    <row r="2969" spans="1:24" s="283" customFormat="1" ht="12" x14ac:dyDescent="0.25">
      <c r="A2969" s="296"/>
      <c r="B2969" s="75"/>
      <c r="C2969" s="169">
        <v>-3</v>
      </c>
      <c r="D2969" s="138" t="s">
        <v>397</v>
      </c>
      <c r="E2969" s="64"/>
      <c r="F2969" s="64"/>
      <c r="G2969" s="64"/>
      <c r="H2969" s="64"/>
      <c r="I2969" s="64"/>
      <c r="J2969" s="64"/>
      <c r="K2969" s="64"/>
      <c r="L2969" s="64"/>
      <c r="M2969" s="64"/>
      <c r="N2969" s="64"/>
      <c r="O2969" s="64"/>
      <c r="P2969" s="64"/>
      <c r="Q2969" s="64"/>
      <c r="R2969" s="64"/>
      <c r="S2969" s="64"/>
      <c r="T2969" s="64"/>
      <c r="U2969" s="64"/>
      <c r="V2969" s="64"/>
      <c r="W2969" s="64"/>
      <c r="X2969" s="64"/>
    </row>
    <row r="2970" spans="1:24" s="283" customFormat="1" ht="12" x14ac:dyDescent="0.25">
      <c r="A2970" s="296"/>
      <c r="B2970" s="75"/>
      <c r="C2970" s="169"/>
      <c r="D2970" s="138"/>
      <c r="E2970" s="64"/>
      <c r="F2970" s="64"/>
      <c r="G2970" s="64"/>
      <c r="H2970" s="64"/>
      <c r="I2970" s="64"/>
      <c r="J2970" s="64"/>
      <c r="K2970" s="64"/>
      <c r="L2970" s="64"/>
      <c r="M2970" s="64"/>
      <c r="N2970" s="64"/>
      <c r="O2970" s="64"/>
      <c r="P2970" s="64"/>
      <c r="Q2970" s="64"/>
      <c r="R2970" s="64"/>
      <c r="S2970" s="64"/>
      <c r="T2970" s="64"/>
      <c r="U2970" s="64"/>
      <c r="V2970" s="64"/>
      <c r="W2970" s="64"/>
      <c r="X2970" s="64"/>
    </row>
    <row r="2971" spans="1:24" s="283" customFormat="1" ht="12" x14ac:dyDescent="0.25">
      <c r="A2971" s="296" t="str">
        <f>HYPERLINK("[Codebook_HIS_2013_ext_v1601.xlsx]HS010101_Y","HS010101")</f>
        <v>HS010101</v>
      </c>
      <c r="B2971" s="75" t="s">
        <v>1914</v>
      </c>
      <c r="C2971" s="169">
        <v>1</v>
      </c>
      <c r="D2971" s="138" t="s">
        <v>2158</v>
      </c>
      <c r="E2971" s="64"/>
      <c r="F2971" s="64"/>
      <c r="G2971" s="64"/>
      <c r="H2971" s="64"/>
      <c r="I2971" s="64"/>
      <c r="J2971" s="64"/>
      <c r="K2971" s="64"/>
      <c r="L2971" s="64"/>
      <c r="M2971" s="64"/>
      <c r="N2971" s="64"/>
      <c r="O2971" s="64"/>
      <c r="P2971" s="64"/>
      <c r="Q2971" s="64"/>
      <c r="R2971" s="64"/>
      <c r="S2971" s="64"/>
      <c r="T2971" s="64"/>
      <c r="U2971" s="64"/>
      <c r="V2971" s="64"/>
      <c r="W2971" s="64"/>
      <c r="X2971" s="64"/>
    </row>
    <row r="2972" spans="1:24" s="283" customFormat="1" ht="12" x14ac:dyDescent="0.25">
      <c r="A2972" s="296"/>
      <c r="B2972" s="75"/>
      <c r="C2972" s="169">
        <v>2</v>
      </c>
      <c r="D2972" s="138" t="s">
        <v>2159</v>
      </c>
      <c r="E2972" s="64"/>
      <c r="F2972" s="64"/>
      <c r="G2972" s="64"/>
      <c r="H2972" s="64"/>
      <c r="I2972" s="64"/>
      <c r="J2972" s="64"/>
      <c r="K2972" s="64"/>
      <c r="L2972" s="64"/>
      <c r="M2972" s="64"/>
      <c r="N2972" s="64"/>
      <c r="O2972" s="64"/>
      <c r="P2972" s="64"/>
      <c r="Q2972" s="64"/>
      <c r="R2972" s="64"/>
      <c r="S2972" s="64"/>
      <c r="T2972" s="64"/>
      <c r="U2972" s="64"/>
      <c r="V2972" s="64"/>
      <c r="W2972" s="64"/>
      <c r="X2972" s="64"/>
    </row>
    <row r="2973" spans="1:24" s="283" customFormat="1" ht="12" x14ac:dyDescent="0.25">
      <c r="A2973" s="296"/>
      <c r="B2973" s="75"/>
      <c r="C2973" s="169">
        <v>3</v>
      </c>
      <c r="D2973" s="138" t="s">
        <v>2160</v>
      </c>
      <c r="E2973" s="64"/>
      <c r="F2973" s="64"/>
      <c r="G2973" s="64"/>
      <c r="H2973" s="64"/>
      <c r="I2973" s="64"/>
      <c r="J2973" s="64"/>
      <c r="K2973" s="64"/>
      <c r="L2973" s="64"/>
      <c r="M2973" s="64"/>
      <c r="N2973" s="64"/>
      <c r="O2973" s="64"/>
      <c r="P2973" s="64"/>
      <c r="Q2973" s="64"/>
      <c r="R2973" s="64"/>
      <c r="S2973" s="64"/>
      <c r="T2973" s="64"/>
      <c r="U2973" s="64"/>
      <c r="V2973" s="64"/>
      <c r="W2973" s="64"/>
      <c r="X2973" s="64"/>
    </row>
    <row r="2974" spans="1:24" s="283" customFormat="1" ht="12" x14ac:dyDescent="0.25">
      <c r="A2974" s="296"/>
      <c r="B2974" s="75"/>
      <c r="C2974" s="169">
        <v>4</v>
      </c>
      <c r="D2974" s="138" t="s">
        <v>2161</v>
      </c>
      <c r="E2974" s="64"/>
      <c r="F2974" s="64"/>
      <c r="G2974" s="64"/>
      <c r="H2974" s="64"/>
      <c r="I2974" s="64"/>
      <c r="J2974" s="64"/>
      <c r="K2974" s="64"/>
      <c r="L2974" s="64"/>
      <c r="M2974" s="64"/>
      <c r="N2974" s="64"/>
      <c r="O2974" s="64"/>
      <c r="P2974" s="64"/>
      <c r="Q2974" s="64"/>
      <c r="R2974" s="64"/>
      <c r="S2974" s="64"/>
      <c r="T2974" s="64"/>
      <c r="U2974" s="64"/>
      <c r="V2974" s="64"/>
      <c r="W2974" s="64"/>
      <c r="X2974" s="64"/>
    </row>
    <row r="2975" spans="1:24" s="283" customFormat="1" ht="12" x14ac:dyDescent="0.25">
      <c r="A2975" s="296"/>
      <c r="B2975" s="75"/>
      <c r="C2975" s="169">
        <v>-1</v>
      </c>
      <c r="D2975" s="138" t="s">
        <v>394</v>
      </c>
      <c r="E2975" s="64"/>
      <c r="F2975" s="64"/>
      <c r="G2975" s="64"/>
      <c r="H2975" s="64"/>
      <c r="I2975" s="64"/>
      <c r="J2975" s="64"/>
      <c r="K2975" s="64"/>
      <c r="L2975" s="64"/>
      <c r="M2975" s="64"/>
      <c r="N2975" s="64"/>
      <c r="O2975" s="64"/>
      <c r="P2975" s="64"/>
      <c r="Q2975" s="64"/>
      <c r="R2975" s="64"/>
      <c r="S2975" s="64"/>
      <c r="T2975" s="64"/>
      <c r="U2975" s="64"/>
      <c r="V2975" s="64"/>
      <c r="W2975" s="64"/>
      <c r="X2975" s="64"/>
    </row>
    <row r="2976" spans="1:24" s="283" customFormat="1" ht="12" x14ac:dyDescent="0.25">
      <c r="A2976" s="296"/>
      <c r="B2976" s="75"/>
      <c r="C2976" s="169">
        <v>-3</v>
      </c>
      <c r="D2976" s="138" t="s">
        <v>397</v>
      </c>
      <c r="E2976" s="64"/>
      <c r="F2976" s="64"/>
      <c r="G2976" s="64"/>
      <c r="H2976" s="64"/>
      <c r="I2976" s="64"/>
      <c r="J2976" s="64"/>
      <c r="K2976" s="64"/>
      <c r="L2976" s="64"/>
      <c r="M2976" s="64"/>
      <c r="N2976" s="64"/>
      <c r="O2976" s="64"/>
      <c r="P2976" s="64"/>
      <c r="Q2976" s="64"/>
      <c r="R2976" s="64"/>
      <c r="S2976" s="64"/>
      <c r="T2976" s="64"/>
      <c r="U2976" s="64"/>
      <c r="V2976" s="64"/>
      <c r="W2976" s="64"/>
      <c r="X2976" s="64"/>
    </row>
    <row r="2977" spans="1:24" s="283" customFormat="1" ht="12" x14ac:dyDescent="0.25">
      <c r="A2977" s="296"/>
      <c r="B2977" s="75"/>
      <c r="C2977" s="169"/>
      <c r="D2977" s="138"/>
      <c r="E2977" s="64"/>
      <c r="F2977" s="64"/>
      <c r="G2977" s="64"/>
      <c r="H2977" s="64"/>
      <c r="I2977" s="64"/>
      <c r="J2977" s="64"/>
      <c r="K2977" s="64"/>
      <c r="L2977" s="64"/>
      <c r="M2977" s="64"/>
      <c r="N2977" s="64"/>
      <c r="O2977" s="64"/>
      <c r="P2977" s="64"/>
      <c r="Q2977" s="64"/>
      <c r="R2977" s="64"/>
      <c r="S2977" s="64"/>
      <c r="T2977" s="64"/>
      <c r="U2977" s="64"/>
      <c r="V2977" s="64"/>
      <c r="W2977" s="64"/>
      <c r="X2977" s="64"/>
    </row>
    <row r="2978" spans="1:24" s="283" customFormat="1" ht="12" x14ac:dyDescent="0.25">
      <c r="A2978" s="296" t="str">
        <f>HYPERLINK("[Codebook_HIS_2013_ext_v1601.xlsx]HS010101_1_Y","HS010101_1")</f>
        <v>HS010101_1</v>
      </c>
      <c r="B2978" s="75" t="s">
        <v>1914</v>
      </c>
      <c r="C2978" s="169">
        <v>1</v>
      </c>
      <c r="D2978" s="138" t="s">
        <v>2158</v>
      </c>
      <c r="E2978" s="64"/>
      <c r="F2978" s="64"/>
      <c r="G2978" s="64"/>
      <c r="H2978" s="64"/>
      <c r="I2978" s="64"/>
      <c r="J2978" s="64"/>
      <c r="K2978" s="64"/>
      <c r="L2978" s="64"/>
      <c r="M2978" s="64"/>
      <c r="N2978" s="64"/>
      <c r="O2978" s="64"/>
      <c r="P2978" s="64"/>
      <c r="Q2978" s="64"/>
      <c r="R2978" s="64"/>
      <c r="S2978" s="64"/>
      <c r="T2978" s="64"/>
      <c r="U2978" s="64"/>
      <c r="V2978" s="64"/>
      <c r="W2978" s="64"/>
      <c r="X2978" s="64"/>
    </row>
    <row r="2979" spans="1:24" s="283" customFormat="1" ht="12" x14ac:dyDescent="0.25">
      <c r="A2979" s="296"/>
      <c r="B2979" s="75"/>
      <c r="C2979" s="169">
        <v>2</v>
      </c>
      <c r="D2979" s="138" t="s">
        <v>2159</v>
      </c>
      <c r="E2979" s="64"/>
      <c r="F2979" s="64"/>
      <c r="G2979" s="64"/>
      <c r="H2979" s="64"/>
      <c r="I2979" s="64"/>
      <c r="J2979" s="64"/>
      <c r="K2979" s="64"/>
      <c r="L2979" s="64"/>
      <c r="M2979" s="64"/>
      <c r="N2979" s="64"/>
      <c r="O2979" s="64"/>
      <c r="P2979" s="64"/>
      <c r="Q2979" s="64"/>
      <c r="R2979" s="64"/>
      <c r="S2979" s="64"/>
      <c r="T2979" s="64"/>
      <c r="U2979" s="64"/>
      <c r="V2979" s="64"/>
      <c r="W2979" s="64"/>
      <c r="X2979" s="64"/>
    </row>
    <row r="2980" spans="1:24" s="283" customFormat="1" ht="12" x14ac:dyDescent="0.25">
      <c r="A2980" s="296"/>
      <c r="B2980" s="75"/>
      <c r="C2980" s="169">
        <v>3</v>
      </c>
      <c r="D2980" s="138" t="s">
        <v>2160</v>
      </c>
      <c r="E2980" s="64"/>
      <c r="F2980" s="64"/>
      <c r="G2980" s="64"/>
      <c r="H2980" s="64"/>
      <c r="I2980" s="64"/>
      <c r="J2980" s="64"/>
      <c r="K2980" s="64"/>
      <c r="L2980" s="64"/>
      <c r="M2980" s="64"/>
      <c r="N2980" s="64"/>
      <c r="O2980" s="64"/>
      <c r="P2980" s="64"/>
      <c r="Q2980" s="64"/>
      <c r="R2980" s="64"/>
      <c r="S2980" s="64"/>
      <c r="T2980" s="64"/>
      <c r="U2980" s="64"/>
      <c r="V2980" s="64"/>
      <c r="W2980" s="64"/>
      <c r="X2980" s="64"/>
    </row>
    <row r="2981" spans="1:24" s="283" customFormat="1" ht="12" x14ac:dyDescent="0.25">
      <c r="A2981" s="296"/>
      <c r="B2981" s="75"/>
      <c r="C2981" s="169">
        <v>4</v>
      </c>
      <c r="D2981" s="138" t="s">
        <v>2161</v>
      </c>
      <c r="E2981" s="64"/>
      <c r="F2981" s="64"/>
      <c r="G2981" s="64"/>
      <c r="H2981" s="64"/>
      <c r="I2981" s="64"/>
      <c r="J2981" s="64"/>
      <c r="K2981" s="64"/>
      <c r="L2981" s="64"/>
      <c r="M2981" s="64"/>
      <c r="N2981" s="64"/>
      <c r="O2981" s="64"/>
      <c r="P2981" s="64"/>
      <c r="Q2981" s="64"/>
      <c r="R2981" s="64"/>
      <c r="S2981" s="64"/>
      <c r="T2981" s="64"/>
      <c r="U2981" s="64"/>
      <c r="V2981" s="64"/>
      <c r="W2981" s="64"/>
      <c r="X2981" s="64"/>
    </row>
    <row r="2982" spans="1:24" s="283" customFormat="1" ht="12" x14ac:dyDescent="0.25">
      <c r="A2982" s="296"/>
      <c r="B2982" s="75"/>
      <c r="C2982" s="169">
        <v>-1</v>
      </c>
      <c r="D2982" s="138" t="s">
        <v>394</v>
      </c>
      <c r="E2982" s="64"/>
      <c r="F2982" s="64"/>
      <c r="G2982" s="64"/>
      <c r="H2982" s="64"/>
      <c r="I2982" s="64"/>
      <c r="J2982" s="64"/>
      <c r="K2982" s="64"/>
      <c r="L2982" s="64"/>
      <c r="M2982" s="64"/>
      <c r="N2982" s="64"/>
      <c r="O2982" s="64"/>
      <c r="P2982" s="64"/>
      <c r="Q2982" s="64"/>
      <c r="R2982" s="64"/>
      <c r="S2982" s="64"/>
      <c r="T2982" s="64"/>
      <c r="U2982" s="64"/>
      <c r="V2982" s="64"/>
      <c r="W2982" s="64"/>
      <c r="X2982" s="64"/>
    </row>
    <row r="2983" spans="1:24" s="283" customFormat="1" ht="12" x14ac:dyDescent="0.25">
      <c r="A2983" s="296"/>
      <c r="B2983" s="75"/>
      <c r="C2983" s="169">
        <v>-3</v>
      </c>
      <c r="D2983" s="138" t="s">
        <v>397</v>
      </c>
      <c r="E2983" s="64"/>
      <c r="F2983" s="64"/>
      <c r="G2983" s="64"/>
      <c r="H2983" s="64"/>
      <c r="I2983" s="64"/>
      <c r="J2983" s="64"/>
      <c r="K2983" s="64"/>
      <c r="L2983" s="64"/>
      <c r="M2983" s="64"/>
      <c r="N2983" s="64"/>
      <c r="O2983" s="64"/>
      <c r="P2983" s="64"/>
      <c r="Q2983" s="64"/>
      <c r="R2983" s="64"/>
      <c r="S2983" s="64"/>
      <c r="T2983" s="64"/>
      <c r="U2983" s="64"/>
      <c r="V2983" s="64"/>
      <c r="W2983" s="64"/>
      <c r="X2983" s="64"/>
    </row>
    <row r="2984" spans="1:24" s="283" customFormat="1" ht="12" x14ac:dyDescent="0.25">
      <c r="A2984" s="296"/>
      <c r="B2984" s="75"/>
      <c r="C2984" s="169"/>
      <c r="D2984" s="138"/>
      <c r="E2984" s="64"/>
      <c r="F2984" s="64"/>
      <c r="G2984" s="64"/>
      <c r="H2984" s="64"/>
      <c r="I2984" s="64"/>
      <c r="J2984" s="64"/>
      <c r="K2984" s="64"/>
      <c r="L2984" s="64"/>
      <c r="M2984" s="64"/>
      <c r="N2984" s="64"/>
      <c r="O2984" s="64"/>
      <c r="P2984" s="64"/>
      <c r="Q2984" s="64"/>
      <c r="R2984" s="64"/>
      <c r="S2984" s="64"/>
      <c r="T2984" s="64"/>
      <c r="U2984" s="64"/>
      <c r="V2984" s="64"/>
      <c r="W2984" s="64"/>
      <c r="X2984" s="64"/>
    </row>
    <row r="2985" spans="1:24" s="283" customFormat="1" ht="12" x14ac:dyDescent="0.25">
      <c r="A2985" s="296" t="str">
        <f>HYPERLINK("[Codebook_HIS_2013_ext_v1601.xlsx]HS0102_Y","HS0102")</f>
        <v>HS0102</v>
      </c>
      <c r="B2985" s="75" t="s">
        <v>1912</v>
      </c>
      <c r="C2985" s="169">
        <v>1</v>
      </c>
      <c r="D2985" s="138" t="s">
        <v>395</v>
      </c>
      <c r="E2985" s="64"/>
      <c r="F2985" s="64"/>
      <c r="G2985" s="64"/>
      <c r="H2985" s="64"/>
      <c r="I2985" s="64"/>
      <c r="J2985" s="64"/>
      <c r="K2985" s="64"/>
      <c r="L2985" s="64"/>
      <c r="M2985" s="64"/>
      <c r="N2985" s="64"/>
      <c r="O2985" s="64"/>
      <c r="P2985" s="64"/>
      <c r="Q2985" s="64"/>
      <c r="R2985" s="64"/>
      <c r="S2985" s="64"/>
      <c r="T2985" s="64"/>
      <c r="U2985" s="64"/>
      <c r="V2985" s="64"/>
      <c r="W2985" s="64"/>
      <c r="X2985" s="64"/>
    </row>
    <row r="2986" spans="1:24" s="283" customFormat="1" ht="12" x14ac:dyDescent="0.25">
      <c r="A2986" s="296"/>
      <c r="B2986" s="75"/>
      <c r="C2986" s="169">
        <v>2</v>
      </c>
      <c r="D2986" s="138" t="s">
        <v>396</v>
      </c>
      <c r="E2986" s="64"/>
      <c r="F2986" s="64"/>
      <c r="G2986" s="64"/>
      <c r="H2986" s="64"/>
      <c r="I2986" s="64"/>
      <c r="J2986" s="64"/>
      <c r="K2986" s="64"/>
      <c r="L2986" s="64"/>
      <c r="M2986" s="64"/>
      <c r="N2986" s="64"/>
      <c r="O2986" s="64"/>
      <c r="P2986" s="64"/>
      <c r="Q2986" s="64"/>
      <c r="R2986" s="64"/>
      <c r="S2986" s="64"/>
      <c r="T2986" s="64"/>
      <c r="U2986" s="64"/>
      <c r="V2986" s="64"/>
      <c r="W2986" s="64"/>
      <c r="X2986" s="64"/>
    </row>
    <row r="2987" spans="1:24" s="283" customFormat="1" ht="12" x14ac:dyDescent="0.25">
      <c r="A2987" s="296"/>
      <c r="B2987" s="75"/>
      <c r="C2987" s="169">
        <v>-1</v>
      </c>
      <c r="D2987" s="138" t="s">
        <v>394</v>
      </c>
      <c r="E2987" s="64"/>
      <c r="F2987" s="64"/>
      <c r="G2987" s="64"/>
      <c r="H2987" s="64"/>
      <c r="I2987" s="64"/>
      <c r="J2987" s="64"/>
      <c r="K2987" s="64"/>
      <c r="L2987" s="64"/>
      <c r="M2987" s="64"/>
      <c r="N2987" s="64"/>
      <c r="O2987" s="64"/>
      <c r="P2987" s="64"/>
      <c r="Q2987" s="64"/>
      <c r="R2987" s="64"/>
      <c r="S2987" s="64"/>
      <c r="T2987" s="64"/>
      <c r="U2987" s="64"/>
      <c r="V2987" s="64"/>
      <c r="W2987" s="64"/>
      <c r="X2987" s="64"/>
    </row>
    <row r="2988" spans="1:24" s="283" customFormat="1" ht="12" x14ac:dyDescent="0.25">
      <c r="A2988" s="296"/>
      <c r="B2988" s="75"/>
      <c r="C2988" s="169">
        <v>-3</v>
      </c>
      <c r="D2988" s="138" t="s">
        <v>397</v>
      </c>
      <c r="E2988" s="64"/>
      <c r="F2988" s="64"/>
      <c r="G2988" s="64"/>
      <c r="H2988" s="64"/>
      <c r="I2988" s="64"/>
      <c r="J2988" s="64"/>
      <c r="K2988" s="64"/>
      <c r="L2988" s="64"/>
      <c r="M2988" s="64"/>
      <c r="N2988" s="64"/>
      <c r="O2988" s="64"/>
      <c r="P2988" s="64"/>
      <c r="Q2988" s="64"/>
      <c r="R2988" s="64"/>
      <c r="S2988" s="64"/>
      <c r="T2988" s="64"/>
      <c r="U2988" s="64"/>
      <c r="V2988" s="64"/>
      <c r="W2988" s="64"/>
      <c r="X2988" s="64"/>
    </row>
    <row r="2989" spans="1:24" s="283" customFormat="1" ht="12" x14ac:dyDescent="0.25">
      <c r="A2989" s="296"/>
      <c r="B2989" s="75"/>
      <c r="C2989" s="169"/>
      <c r="D2989" s="138"/>
      <c r="E2989" s="64"/>
      <c r="F2989" s="64"/>
      <c r="G2989" s="64"/>
      <c r="H2989" s="64"/>
      <c r="I2989" s="64"/>
      <c r="J2989" s="64"/>
      <c r="K2989" s="64"/>
      <c r="L2989" s="64"/>
      <c r="M2989" s="64"/>
      <c r="N2989" s="64"/>
      <c r="O2989" s="64"/>
      <c r="P2989" s="64"/>
      <c r="Q2989" s="64"/>
      <c r="R2989" s="64"/>
      <c r="S2989" s="64"/>
      <c r="T2989" s="64"/>
      <c r="U2989" s="64"/>
      <c r="V2989" s="64"/>
      <c r="W2989" s="64"/>
      <c r="X2989" s="64"/>
    </row>
    <row r="2990" spans="1:24" s="283" customFormat="1" ht="12" x14ac:dyDescent="0.25">
      <c r="A2990" s="296" t="str">
        <f>HYPERLINK("[Codebook_HIS_2013_ext_v1601.xlsx]HS0102_1_Y","HS0102_1")</f>
        <v>HS0102_1</v>
      </c>
      <c r="B2990" s="75" t="s">
        <v>1912</v>
      </c>
      <c r="C2990" s="169">
        <v>1</v>
      </c>
      <c r="D2990" s="138" t="s">
        <v>395</v>
      </c>
      <c r="E2990" s="64"/>
      <c r="F2990" s="64"/>
      <c r="G2990" s="64"/>
      <c r="H2990" s="64"/>
      <c r="I2990" s="64"/>
      <c r="J2990" s="64"/>
      <c r="K2990" s="64"/>
      <c r="L2990" s="64"/>
      <c r="M2990" s="64"/>
      <c r="N2990" s="64"/>
      <c r="O2990" s="64"/>
      <c r="P2990" s="64"/>
      <c r="Q2990" s="64"/>
      <c r="R2990" s="64"/>
      <c r="S2990" s="64"/>
      <c r="T2990" s="64"/>
      <c r="U2990" s="64"/>
      <c r="V2990" s="64"/>
      <c r="W2990" s="64"/>
      <c r="X2990" s="64"/>
    </row>
    <row r="2991" spans="1:24" x14ac:dyDescent="0.2">
      <c r="A2991" s="296"/>
      <c r="B2991" s="75"/>
      <c r="C2991" s="169">
        <v>2</v>
      </c>
      <c r="D2991" s="138" t="s">
        <v>396</v>
      </c>
    </row>
    <row r="2992" spans="1:24" x14ac:dyDescent="0.2">
      <c r="A2992" s="296"/>
      <c r="B2992" s="75"/>
      <c r="C2992" s="169">
        <v>-1</v>
      </c>
      <c r="D2992" s="138" t="s">
        <v>394</v>
      </c>
    </row>
    <row r="2993" spans="1:4" x14ac:dyDescent="0.2">
      <c r="A2993" s="296"/>
      <c r="B2993" s="75"/>
      <c r="C2993" s="169">
        <v>-3</v>
      </c>
      <c r="D2993" s="138" t="s">
        <v>397</v>
      </c>
    </row>
    <row r="2994" spans="1:4" x14ac:dyDescent="0.2">
      <c r="A2994" s="296"/>
      <c r="B2994" s="75"/>
      <c r="C2994" s="169"/>
      <c r="D2994" s="138"/>
    </row>
    <row r="2995" spans="1:4" x14ac:dyDescent="0.2">
      <c r="A2995" s="296" t="str">
        <f>HYPERLINK("[Codebook_HIS_2013_ext_v1601.xlsx]HS010101_Y","HS010201")</f>
        <v>HS010201</v>
      </c>
      <c r="B2995" s="75" t="s">
        <v>1913</v>
      </c>
      <c r="C2995" s="169">
        <v>1</v>
      </c>
      <c r="D2995" s="138" t="s">
        <v>2158</v>
      </c>
    </row>
    <row r="2996" spans="1:4" x14ac:dyDescent="0.2">
      <c r="A2996" s="296"/>
      <c r="B2996" s="75"/>
      <c r="C2996" s="169">
        <v>2</v>
      </c>
      <c r="D2996" s="138" t="s">
        <v>2159</v>
      </c>
    </row>
    <row r="2997" spans="1:4" x14ac:dyDescent="0.2">
      <c r="A2997" s="296"/>
      <c r="B2997" s="75"/>
      <c r="C2997" s="169">
        <v>3</v>
      </c>
      <c r="D2997" s="138" t="s">
        <v>2160</v>
      </c>
    </row>
    <row r="2998" spans="1:4" x14ac:dyDescent="0.2">
      <c r="A2998" s="296"/>
      <c r="B2998" s="75"/>
      <c r="C2998" s="169">
        <v>4</v>
      </c>
      <c r="D2998" s="138" t="s">
        <v>2161</v>
      </c>
    </row>
    <row r="2999" spans="1:4" x14ac:dyDescent="0.2">
      <c r="A2999" s="296"/>
      <c r="B2999" s="75"/>
      <c r="C2999" s="169">
        <v>-1</v>
      </c>
      <c r="D2999" s="138" t="s">
        <v>394</v>
      </c>
    </row>
    <row r="3000" spans="1:4" x14ac:dyDescent="0.2">
      <c r="A3000" s="296"/>
      <c r="B3000" s="75"/>
      <c r="C3000" s="169">
        <v>-3</v>
      </c>
      <c r="D3000" s="138" t="s">
        <v>397</v>
      </c>
    </row>
    <row r="3001" spans="1:4" x14ac:dyDescent="0.2">
      <c r="A3001" s="296"/>
      <c r="B3001" s="75"/>
      <c r="C3001" s="169"/>
      <c r="D3001" s="138"/>
    </row>
    <row r="3002" spans="1:4" x14ac:dyDescent="0.2">
      <c r="A3002" s="296" t="str">
        <f>HYPERLINK("[Codebook_HIS_2013_ext_v1601.xlsx]HS010201_1_Y","HS010201_1")</f>
        <v>HS010201_1</v>
      </c>
      <c r="B3002" s="75" t="s">
        <v>1913</v>
      </c>
      <c r="C3002" s="169">
        <v>1</v>
      </c>
      <c r="D3002" s="138" t="s">
        <v>2158</v>
      </c>
    </row>
    <row r="3003" spans="1:4" x14ac:dyDescent="0.2">
      <c r="A3003" s="296"/>
      <c r="B3003" s="75"/>
      <c r="C3003" s="169">
        <v>2</v>
      </c>
      <c r="D3003" s="138" t="s">
        <v>2159</v>
      </c>
    </row>
    <row r="3004" spans="1:4" x14ac:dyDescent="0.2">
      <c r="A3004" s="296"/>
      <c r="B3004" s="75"/>
      <c r="C3004" s="169">
        <v>3</v>
      </c>
      <c r="D3004" s="138" t="s">
        <v>2160</v>
      </c>
    </row>
    <row r="3005" spans="1:4" x14ac:dyDescent="0.2">
      <c r="A3005" s="296"/>
      <c r="B3005" s="75"/>
      <c r="C3005" s="169">
        <v>4</v>
      </c>
      <c r="D3005" s="138" t="s">
        <v>2161</v>
      </c>
    </row>
    <row r="3006" spans="1:4" x14ac:dyDescent="0.2">
      <c r="A3006" s="296"/>
      <c r="B3006" s="75"/>
      <c r="C3006" s="169">
        <v>-1</v>
      </c>
      <c r="D3006" s="138" t="s">
        <v>394</v>
      </c>
    </row>
    <row r="3007" spans="1:4" x14ac:dyDescent="0.2">
      <c r="A3007" s="296"/>
      <c r="B3007" s="75"/>
      <c r="C3007" s="169">
        <v>-3</v>
      </c>
      <c r="D3007" s="138" t="s">
        <v>397</v>
      </c>
    </row>
    <row r="3008" spans="1:4" x14ac:dyDescent="0.2">
      <c r="A3008" s="296"/>
      <c r="B3008" s="75"/>
      <c r="C3008" s="169"/>
      <c r="D3008" s="138"/>
    </row>
    <row r="3009" spans="1:4" x14ac:dyDescent="0.2">
      <c r="A3009" s="296" t="s">
        <v>3431</v>
      </c>
      <c r="B3009" s="75" t="s">
        <v>3644</v>
      </c>
      <c r="C3009" s="75">
        <v>1</v>
      </c>
      <c r="D3009" s="138" t="s">
        <v>395</v>
      </c>
    </row>
    <row r="3010" spans="1:4" x14ac:dyDescent="0.2">
      <c r="A3010" s="296"/>
      <c r="B3010" s="75"/>
      <c r="C3010" s="75">
        <v>2</v>
      </c>
      <c r="D3010" s="138" t="s">
        <v>396</v>
      </c>
    </row>
    <row r="3011" spans="1:4" x14ac:dyDescent="0.2">
      <c r="A3011" s="296"/>
      <c r="B3011" s="75"/>
      <c r="C3011" s="75">
        <v>-1</v>
      </c>
      <c r="D3011" s="138" t="s">
        <v>394</v>
      </c>
    </row>
    <row r="3012" spans="1:4" x14ac:dyDescent="0.2">
      <c r="A3012" s="296"/>
      <c r="B3012" s="75"/>
      <c r="C3012" s="75">
        <v>-3</v>
      </c>
      <c r="D3012" s="138" t="s">
        <v>397</v>
      </c>
    </row>
    <row r="3013" spans="1:4" x14ac:dyDescent="0.2">
      <c r="A3013" s="296"/>
      <c r="B3013" s="75"/>
      <c r="C3013" s="75"/>
      <c r="D3013" s="75"/>
    </row>
    <row r="3014" spans="1:4" x14ac:dyDescent="0.2">
      <c r="A3014" s="296" t="s">
        <v>3432</v>
      </c>
      <c r="B3014" s="75" t="s">
        <v>3645</v>
      </c>
      <c r="C3014" s="75">
        <v>1</v>
      </c>
      <c r="D3014" s="138" t="s">
        <v>395</v>
      </c>
    </row>
    <row r="3015" spans="1:4" x14ac:dyDescent="0.2">
      <c r="A3015" s="296"/>
      <c r="B3015" s="75"/>
      <c r="C3015" s="75">
        <v>2</v>
      </c>
      <c r="D3015" s="138" t="s">
        <v>396</v>
      </c>
    </row>
    <row r="3016" spans="1:4" x14ac:dyDescent="0.2">
      <c r="A3016" s="296"/>
      <c r="B3016" s="75"/>
      <c r="C3016" s="75">
        <v>-1</v>
      </c>
      <c r="D3016" s="138" t="s">
        <v>394</v>
      </c>
    </row>
    <row r="3017" spans="1:4" x14ac:dyDescent="0.2">
      <c r="A3017" s="296"/>
      <c r="B3017" s="75"/>
      <c r="C3017" s="75">
        <v>-3</v>
      </c>
      <c r="D3017" s="138" t="s">
        <v>397</v>
      </c>
    </row>
    <row r="3018" spans="1:4" x14ac:dyDescent="0.2">
      <c r="A3018" s="296"/>
      <c r="B3018" s="75"/>
      <c r="C3018" s="75"/>
      <c r="D3018" s="75"/>
    </row>
    <row r="3019" spans="1:4" x14ac:dyDescent="0.2">
      <c r="A3019" s="296" t="s">
        <v>3433</v>
      </c>
      <c r="B3019" s="75" t="s">
        <v>3646</v>
      </c>
      <c r="C3019" s="75">
        <v>1</v>
      </c>
      <c r="D3019" s="138" t="s">
        <v>395</v>
      </c>
    </row>
    <row r="3020" spans="1:4" x14ac:dyDescent="0.2">
      <c r="A3020" s="296"/>
      <c r="B3020" s="75"/>
      <c r="C3020" s="75">
        <v>2</v>
      </c>
      <c r="D3020" s="138" t="s">
        <v>396</v>
      </c>
    </row>
    <row r="3021" spans="1:4" x14ac:dyDescent="0.2">
      <c r="A3021" s="296"/>
      <c r="B3021" s="75"/>
      <c r="C3021" s="75">
        <v>-1</v>
      </c>
      <c r="D3021" s="138" t="s">
        <v>394</v>
      </c>
    </row>
    <row r="3022" spans="1:4" x14ac:dyDescent="0.2">
      <c r="A3022" s="296"/>
      <c r="B3022" s="75"/>
      <c r="C3022" s="75">
        <v>-3</v>
      </c>
      <c r="D3022" s="138" t="s">
        <v>397</v>
      </c>
    </row>
    <row r="3023" spans="1:4" x14ac:dyDescent="0.2">
      <c r="A3023" s="296"/>
      <c r="B3023" s="75"/>
      <c r="C3023" s="75"/>
      <c r="D3023" s="75"/>
    </row>
    <row r="3024" spans="1:4" x14ac:dyDescent="0.2">
      <c r="A3024" s="296" t="s">
        <v>3434</v>
      </c>
      <c r="B3024" s="75" t="s">
        <v>3647</v>
      </c>
      <c r="C3024" s="75">
        <v>1</v>
      </c>
      <c r="D3024" s="138" t="s">
        <v>395</v>
      </c>
    </row>
    <row r="3025" spans="1:4" x14ac:dyDescent="0.2">
      <c r="A3025" s="296"/>
      <c r="B3025" s="75"/>
      <c r="C3025" s="75">
        <v>2</v>
      </c>
      <c r="D3025" s="138" t="s">
        <v>396</v>
      </c>
    </row>
    <row r="3026" spans="1:4" x14ac:dyDescent="0.2">
      <c r="A3026" s="296"/>
      <c r="B3026" s="75"/>
      <c r="C3026" s="75">
        <v>-1</v>
      </c>
      <c r="D3026" s="138" t="s">
        <v>394</v>
      </c>
    </row>
    <row r="3027" spans="1:4" x14ac:dyDescent="0.2">
      <c r="A3027" s="296"/>
      <c r="B3027" s="75"/>
      <c r="C3027" s="75">
        <v>-3</v>
      </c>
      <c r="D3027" s="138" t="s">
        <v>397</v>
      </c>
    </row>
    <row r="3028" spans="1:4" x14ac:dyDescent="0.2">
      <c r="A3028" s="296"/>
      <c r="B3028" s="75"/>
      <c r="C3028" s="75"/>
      <c r="D3028" s="75"/>
    </row>
    <row r="3029" spans="1:4" x14ac:dyDescent="0.2">
      <c r="A3029" s="296" t="s">
        <v>3435</v>
      </c>
      <c r="B3029" s="75" t="s">
        <v>3648</v>
      </c>
      <c r="C3029" s="75">
        <v>1</v>
      </c>
      <c r="D3029" s="75" t="s">
        <v>3714</v>
      </c>
    </row>
    <row r="3030" spans="1:4" x14ac:dyDescent="0.2">
      <c r="A3030" s="296"/>
      <c r="B3030" s="75"/>
      <c r="C3030" s="75">
        <v>2</v>
      </c>
      <c r="D3030" s="75" t="s">
        <v>3715</v>
      </c>
    </row>
    <row r="3031" spans="1:4" x14ac:dyDescent="0.2">
      <c r="A3031" s="296"/>
      <c r="B3031" s="75"/>
      <c r="C3031" s="75">
        <v>3</v>
      </c>
      <c r="D3031" s="75" t="s">
        <v>3716</v>
      </c>
    </row>
    <row r="3032" spans="1:4" x14ac:dyDescent="0.2">
      <c r="A3032" s="296"/>
      <c r="B3032" s="75"/>
      <c r="C3032" s="75">
        <v>4</v>
      </c>
      <c r="D3032" s="75" t="s">
        <v>3717</v>
      </c>
    </row>
    <row r="3033" spans="1:4" x14ac:dyDescent="0.2">
      <c r="A3033" s="296"/>
      <c r="B3033" s="75"/>
      <c r="C3033" s="75">
        <v>5</v>
      </c>
      <c r="D3033" s="75" t="s">
        <v>3718</v>
      </c>
    </row>
    <row r="3034" spans="1:4" x14ac:dyDescent="0.2">
      <c r="A3034" s="296"/>
      <c r="B3034" s="75"/>
      <c r="C3034" s="75">
        <v>6</v>
      </c>
      <c r="D3034" s="75" t="s">
        <v>3719</v>
      </c>
    </row>
    <row r="3035" spans="1:4" x14ac:dyDescent="0.2">
      <c r="A3035" s="296"/>
      <c r="B3035" s="75"/>
      <c r="C3035" s="75">
        <v>-1</v>
      </c>
      <c r="D3035" s="75" t="s">
        <v>3681</v>
      </c>
    </row>
    <row r="3036" spans="1:4" x14ac:dyDescent="0.2">
      <c r="A3036" s="296"/>
      <c r="B3036" s="75"/>
      <c r="C3036" s="75">
        <v>-3</v>
      </c>
      <c r="D3036" s="75" t="s">
        <v>3682</v>
      </c>
    </row>
    <row r="3037" spans="1:4" x14ac:dyDescent="0.2">
      <c r="A3037" s="296"/>
      <c r="B3037" s="75"/>
      <c r="C3037" s="75"/>
      <c r="D3037" s="75"/>
    </row>
    <row r="3038" spans="1:4" x14ac:dyDescent="0.2">
      <c r="A3038" s="296" t="s">
        <v>3436</v>
      </c>
      <c r="B3038" s="75" t="s">
        <v>3649</v>
      </c>
      <c r="C3038" s="75">
        <v>1</v>
      </c>
      <c r="D3038" s="138" t="s">
        <v>395</v>
      </c>
    </row>
    <row r="3039" spans="1:4" x14ac:dyDescent="0.2">
      <c r="A3039" s="296"/>
      <c r="B3039" s="75"/>
      <c r="C3039" s="75">
        <v>2</v>
      </c>
      <c r="D3039" s="138" t="s">
        <v>396</v>
      </c>
    </row>
    <row r="3040" spans="1:4" x14ac:dyDescent="0.2">
      <c r="A3040" s="296"/>
      <c r="B3040" s="75"/>
      <c r="C3040" s="75">
        <v>-1</v>
      </c>
      <c r="D3040" s="138" t="s">
        <v>394</v>
      </c>
    </row>
    <row r="3041" spans="1:4" x14ac:dyDescent="0.2">
      <c r="A3041" s="296"/>
      <c r="B3041" s="75"/>
      <c r="C3041" s="75">
        <v>-3</v>
      </c>
      <c r="D3041" s="138" t="s">
        <v>397</v>
      </c>
    </row>
    <row r="3042" spans="1:4" x14ac:dyDescent="0.2">
      <c r="A3042" s="296"/>
      <c r="B3042" s="75"/>
      <c r="C3042" s="75"/>
      <c r="D3042" s="75"/>
    </row>
    <row r="3043" spans="1:4" x14ac:dyDescent="0.2">
      <c r="A3043" s="296" t="s">
        <v>3437</v>
      </c>
      <c r="B3043" s="75" t="s">
        <v>3650</v>
      </c>
      <c r="C3043" s="75">
        <v>1</v>
      </c>
      <c r="D3043" s="138" t="s">
        <v>395</v>
      </c>
    </row>
    <row r="3044" spans="1:4" x14ac:dyDescent="0.2">
      <c r="A3044" s="296"/>
      <c r="B3044" s="75"/>
      <c r="C3044" s="75">
        <v>2</v>
      </c>
      <c r="D3044" s="138" t="s">
        <v>396</v>
      </c>
    </row>
    <row r="3045" spans="1:4" x14ac:dyDescent="0.2">
      <c r="A3045" s="296"/>
      <c r="B3045" s="75"/>
      <c r="C3045" s="75">
        <v>-1</v>
      </c>
      <c r="D3045" s="138" t="s">
        <v>394</v>
      </c>
    </row>
    <row r="3046" spans="1:4" x14ac:dyDescent="0.2">
      <c r="A3046" s="296"/>
      <c r="B3046" s="75"/>
      <c r="C3046" s="75">
        <v>-3</v>
      </c>
      <c r="D3046" s="138" t="s">
        <v>397</v>
      </c>
    </row>
    <row r="3047" spans="1:4" x14ac:dyDescent="0.2">
      <c r="A3047" s="296"/>
      <c r="B3047" s="75"/>
      <c r="C3047" s="75"/>
      <c r="D3047" s="75"/>
    </row>
    <row r="3048" spans="1:4" x14ac:dyDescent="0.2">
      <c r="A3048" s="296" t="s">
        <v>3438</v>
      </c>
      <c r="B3048" s="75" t="s">
        <v>3651</v>
      </c>
      <c r="C3048" s="75">
        <v>1</v>
      </c>
      <c r="D3048" s="138" t="s">
        <v>395</v>
      </c>
    </row>
    <row r="3049" spans="1:4" x14ac:dyDescent="0.2">
      <c r="A3049" s="296"/>
      <c r="B3049" s="75"/>
      <c r="C3049" s="75">
        <v>2</v>
      </c>
      <c r="D3049" s="138" t="s">
        <v>396</v>
      </c>
    </row>
    <row r="3050" spans="1:4" x14ac:dyDescent="0.2">
      <c r="A3050" s="296"/>
      <c r="B3050" s="75"/>
      <c r="C3050" s="75">
        <v>-1</v>
      </c>
      <c r="D3050" s="138" t="s">
        <v>394</v>
      </c>
    </row>
    <row r="3051" spans="1:4" x14ac:dyDescent="0.2">
      <c r="A3051" s="296"/>
      <c r="B3051" s="75"/>
      <c r="C3051" s="75">
        <v>-3</v>
      </c>
      <c r="D3051" s="138" t="s">
        <v>397</v>
      </c>
    </row>
    <row r="3052" spans="1:4" x14ac:dyDescent="0.2">
      <c r="A3052" s="296"/>
      <c r="B3052" s="75"/>
      <c r="C3052" s="75"/>
      <c r="D3052" s="75"/>
    </row>
    <row r="3053" spans="1:4" x14ac:dyDescent="0.2">
      <c r="A3053" s="296" t="s">
        <v>3439</v>
      </c>
      <c r="B3053" s="75" t="s">
        <v>3652</v>
      </c>
      <c r="C3053" s="75">
        <v>1</v>
      </c>
      <c r="D3053" s="138" t="s">
        <v>395</v>
      </c>
    </row>
    <row r="3054" spans="1:4" x14ac:dyDescent="0.2">
      <c r="A3054" s="296"/>
      <c r="B3054" s="75"/>
      <c r="C3054" s="75">
        <v>2</v>
      </c>
      <c r="D3054" s="138" t="s">
        <v>396</v>
      </c>
    </row>
    <row r="3055" spans="1:4" x14ac:dyDescent="0.2">
      <c r="A3055" s="74"/>
      <c r="B3055" s="75"/>
      <c r="C3055" s="75">
        <v>-1</v>
      </c>
      <c r="D3055" s="138" t="s">
        <v>394</v>
      </c>
    </row>
    <row r="3056" spans="1:4" x14ac:dyDescent="0.2">
      <c r="A3056" s="74"/>
      <c r="B3056" s="75"/>
      <c r="C3056" s="75">
        <v>-3</v>
      </c>
      <c r="D3056" s="138" t="s">
        <v>397</v>
      </c>
    </row>
    <row r="3057" spans="1:4" ht="13.2" x14ac:dyDescent="0.25">
      <c r="A3057" s="74"/>
      <c r="B3057"/>
      <c r="C3057" s="75"/>
      <c r="D3057" s="138"/>
    </row>
    <row r="3058" spans="1:4" x14ac:dyDescent="0.2">
      <c r="A3058" s="88" t="str">
        <f>HYPERLINK("[Codebook_HIS_2013_ext_v1601.xlsx]IC_1_Y","IC_1")</f>
        <v>IC_1</v>
      </c>
      <c r="B3058" s="79" t="s">
        <v>850</v>
      </c>
      <c r="C3058" s="126">
        <v>1</v>
      </c>
      <c r="D3058" s="125" t="s">
        <v>395</v>
      </c>
    </row>
    <row r="3059" spans="1:4" x14ac:dyDescent="0.2">
      <c r="A3059" s="128"/>
      <c r="B3059" s="79"/>
      <c r="C3059" s="126">
        <v>2</v>
      </c>
      <c r="D3059" s="125" t="s">
        <v>396</v>
      </c>
    </row>
    <row r="3060" spans="1:4" x14ac:dyDescent="0.2">
      <c r="A3060" s="128"/>
      <c r="B3060" s="79"/>
      <c r="C3060" s="126">
        <v>-1</v>
      </c>
      <c r="D3060" s="125" t="s">
        <v>394</v>
      </c>
    </row>
    <row r="3061" spans="1:4" x14ac:dyDescent="0.2">
      <c r="A3061" s="128"/>
      <c r="B3061" s="79"/>
      <c r="C3061" s="126">
        <v>-3</v>
      </c>
      <c r="D3061" s="125" t="s">
        <v>397</v>
      </c>
    </row>
    <row r="3062" spans="1:4" x14ac:dyDescent="0.2">
      <c r="A3062" s="128"/>
      <c r="B3062" s="79"/>
      <c r="C3062" s="163"/>
      <c r="D3062" s="125"/>
    </row>
    <row r="3063" spans="1:4" x14ac:dyDescent="0.2">
      <c r="A3063" s="88" t="str">
        <f>HYPERLINK("[Codebook_HIS_2013_ext_v1601.xlsx]IC_2_Y","IC_2")</f>
        <v>IC_2</v>
      </c>
      <c r="B3063" s="79" t="s">
        <v>1838</v>
      </c>
      <c r="C3063" s="85">
        <v>1</v>
      </c>
      <c r="D3063" s="201" t="s">
        <v>1842</v>
      </c>
    </row>
    <row r="3064" spans="1:4" x14ac:dyDescent="0.2">
      <c r="A3064" s="128"/>
      <c r="B3064" s="79"/>
      <c r="C3064" s="85">
        <v>2</v>
      </c>
      <c r="D3064" s="152" t="s">
        <v>1843</v>
      </c>
    </row>
    <row r="3065" spans="1:4" x14ac:dyDescent="0.2">
      <c r="A3065" s="128"/>
      <c r="B3065" s="79"/>
      <c r="C3065" s="85">
        <v>3</v>
      </c>
      <c r="D3065" s="152" t="s">
        <v>1844</v>
      </c>
    </row>
    <row r="3066" spans="1:4" x14ac:dyDescent="0.2">
      <c r="A3066" s="128"/>
      <c r="B3066" s="79"/>
      <c r="C3066" s="126">
        <v>-1</v>
      </c>
      <c r="D3066" s="125" t="s">
        <v>394</v>
      </c>
    </row>
    <row r="3067" spans="1:4" x14ac:dyDescent="0.2">
      <c r="A3067" s="128"/>
      <c r="B3067" s="79"/>
      <c r="C3067" s="126">
        <v>-3</v>
      </c>
      <c r="D3067" s="125" t="s">
        <v>397</v>
      </c>
    </row>
    <row r="3068" spans="1:4" x14ac:dyDescent="0.2">
      <c r="A3068" s="128"/>
      <c r="B3068" s="79"/>
      <c r="C3068" s="126"/>
      <c r="D3068" s="125"/>
    </row>
    <row r="3069" spans="1:4" x14ac:dyDescent="0.2">
      <c r="A3069" s="88" t="s">
        <v>1839</v>
      </c>
      <c r="B3069" s="79" t="s">
        <v>851</v>
      </c>
      <c r="C3069" s="163">
        <v>1</v>
      </c>
      <c r="D3069" s="80" t="s">
        <v>1841</v>
      </c>
    </row>
    <row r="3070" spans="1:4" x14ac:dyDescent="0.2">
      <c r="A3070" s="88"/>
      <c r="B3070" s="79"/>
      <c r="C3070" s="163">
        <v>2</v>
      </c>
      <c r="D3070" s="80" t="s">
        <v>1847</v>
      </c>
    </row>
    <row r="3071" spans="1:4" x14ac:dyDescent="0.2">
      <c r="A3071" s="88"/>
      <c r="B3071" s="79"/>
      <c r="C3071" s="163">
        <v>3</v>
      </c>
      <c r="D3071" s="80" t="s">
        <v>1845</v>
      </c>
    </row>
    <row r="3072" spans="1:4" x14ac:dyDescent="0.2">
      <c r="A3072" s="88"/>
      <c r="B3072" s="79"/>
      <c r="C3072" s="126">
        <v>-1</v>
      </c>
      <c r="D3072" s="125" t="s">
        <v>394</v>
      </c>
    </row>
    <row r="3073" spans="1:4" x14ac:dyDescent="0.2">
      <c r="A3073" s="88"/>
      <c r="B3073" s="79"/>
      <c r="C3073" s="126">
        <v>-3</v>
      </c>
      <c r="D3073" s="125" t="s">
        <v>397</v>
      </c>
    </row>
    <row r="3074" spans="1:4" x14ac:dyDescent="0.2">
      <c r="A3074" s="88"/>
      <c r="B3074" s="79"/>
      <c r="C3074" s="163"/>
      <c r="D3074" s="125"/>
    </row>
    <row r="3075" spans="1:4" x14ac:dyDescent="0.2">
      <c r="A3075" s="88" t="s">
        <v>1840</v>
      </c>
      <c r="B3075" s="79" t="s">
        <v>1846</v>
      </c>
      <c r="C3075" s="126">
        <v>1</v>
      </c>
      <c r="D3075" s="125" t="s">
        <v>395</v>
      </c>
    </row>
    <row r="3076" spans="1:4" x14ac:dyDescent="0.2">
      <c r="A3076" s="88"/>
      <c r="B3076" s="79"/>
      <c r="C3076" s="126">
        <v>2</v>
      </c>
      <c r="D3076" s="125" t="s">
        <v>396</v>
      </c>
    </row>
    <row r="3077" spans="1:4" x14ac:dyDescent="0.2">
      <c r="A3077" s="88"/>
      <c r="B3077" s="79"/>
      <c r="C3077" s="126">
        <v>-1</v>
      </c>
      <c r="D3077" s="125" t="s">
        <v>394</v>
      </c>
    </row>
    <row r="3078" spans="1:4" x14ac:dyDescent="0.2">
      <c r="A3078" s="88"/>
      <c r="B3078" s="79"/>
      <c r="C3078" s="126">
        <v>-3</v>
      </c>
      <c r="D3078" s="125" t="s">
        <v>397</v>
      </c>
    </row>
    <row r="3079" spans="1:4" x14ac:dyDescent="0.2">
      <c r="A3079" s="88"/>
      <c r="B3079" s="127"/>
      <c r="C3079" s="166"/>
      <c r="D3079" s="87"/>
    </row>
    <row r="3080" spans="1:4" x14ac:dyDescent="0.2">
      <c r="A3080" s="88" t="str">
        <f>HYPERLINK("[Codebook_HIS_2013_ext_v1601.xlsx]IC01_Y","IC01")</f>
        <v>IC01</v>
      </c>
      <c r="B3080" s="79" t="s">
        <v>850</v>
      </c>
      <c r="C3080" s="126">
        <v>1</v>
      </c>
      <c r="D3080" s="125" t="s">
        <v>395</v>
      </c>
    </row>
    <row r="3081" spans="1:4" x14ac:dyDescent="0.2">
      <c r="A3081" s="88"/>
      <c r="B3081" s="79"/>
      <c r="C3081" s="126">
        <v>2</v>
      </c>
      <c r="D3081" s="125" t="s">
        <v>396</v>
      </c>
    </row>
    <row r="3082" spans="1:4" x14ac:dyDescent="0.2">
      <c r="A3082" s="88"/>
      <c r="B3082" s="79"/>
      <c r="C3082" s="126">
        <v>-1</v>
      </c>
      <c r="D3082" s="125" t="s">
        <v>394</v>
      </c>
    </row>
    <row r="3083" spans="1:4" x14ac:dyDescent="0.2">
      <c r="A3083" s="88"/>
      <c r="B3083" s="79"/>
      <c r="C3083" s="126">
        <v>-3</v>
      </c>
      <c r="D3083" s="125" t="s">
        <v>397</v>
      </c>
    </row>
    <row r="3084" spans="1:4" x14ac:dyDescent="0.2">
      <c r="A3084" s="88"/>
      <c r="B3084" s="79"/>
      <c r="C3084" s="126"/>
      <c r="D3084" s="125"/>
    </row>
    <row r="3085" spans="1:4" x14ac:dyDescent="0.2">
      <c r="A3085" s="88" t="s">
        <v>852</v>
      </c>
      <c r="B3085" s="79" t="s">
        <v>1838</v>
      </c>
      <c r="C3085" s="85">
        <v>1</v>
      </c>
      <c r="D3085" s="201" t="s">
        <v>1842</v>
      </c>
    </row>
    <row r="3086" spans="1:4" x14ac:dyDescent="0.2">
      <c r="A3086" s="88"/>
      <c r="B3086" s="79"/>
      <c r="C3086" s="85">
        <v>2</v>
      </c>
      <c r="D3086" s="152" t="s">
        <v>1843</v>
      </c>
    </row>
    <row r="3087" spans="1:4" x14ac:dyDescent="0.2">
      <c r="A3087" s="88"/>
      <c r="B3087" s="79"/>
      <c r="C3087" s="85">
        <v>3</v>
      </c>
      <c r="D3087" s="152" t="s">
        <v>1844</v>
      </c>
    </row>
    <row r="3088" spans="1:4" x14ac:dyDescent="0.2">
      <c r="A3088" s="88"/>
      <c r="B3088" s="79"/>
      <c r="C3088" s="126">
        <v>-1</v>
      </c>
      <c r="D3088" s="125" t="s">
        <v>394</v>
      </c>
    </row>
    <row r="3089" spans="1:4" x14ac:dyDescent="0.2">
      <c r="A3089" s="88"/>
      <c r="B3089" s="79"/>
      <c r="C3089" s="126">
        <v>-3</v>
      </c>
      <c r="D3089" s="125" t="s">
        <v>397</v>
      </c>
    </row>
    <row r="3090" spans="1:4" x14ac:dyDescent="0.2">
      <c r="A3090" s="88"/>
      <c r="B3090" s="127"/>
      <c r="C3090" s="166"/>
      <c r="D3090" s="87"/>
    </row>
    <row r="3091" spans="1:4" x14ac:dyDescent="0.2">
      <c r="A3091" s="88" t="str">
        <f>HYPERLINK("[Codebook_HIS_2013_ext_v1601.xlsx]IC03_Y","IC03")</f>
        <v>IC03</v>
      </c>
      <c r="B3091" s="79" t="s">
        <v>851</v>
      </c>
      <c r="C3091" s="163">
        <v>1</v>
      </c>
      <c r="D3091" s="80" t="s">
        <v>1841</v>
      </c>
    </row>
    <row r="3092" spans="1:4" x14ac:dyDescent="0.2">
      <c r="A3092" s="88"/>
      <c r="B3092" s="79"/>
      <c r="C3092" s="163">
        <v>2</v>
      </c>
      <c r="D3092" s="80" t="s">
        <v>1847</v>
      </c>
    </row>
    <row r="3093" spans="1:4" x14ac:dyDescent="0.2">
      <c r="A3093" s="88"/>
      <c r="B3093" s="79"/>
      <c r="C3093" s="163">
        <v>3</v>
      </c>
      <c r="D3093" s="80" t="s">
        <v>1845</v>
      </c>
    </row>
    <row r="3094" spans="1:4" x14ac:dyDescent="0.2">
      <c r="A3094" s="88"/>
      <c r="B3094" s="131"/>
      <c r="C3094" s="126">
        <v>-1</v>
      </c>
      <c r="D3094" s="125" t="s">
        <v>394</v>
      </c>
    </row>
    <row r="3095" spans="1:4" x14ac:dyDescent="0.2">
      <c r="A3095" s="88"/>
      <c r="B3095" s="79"/>
      <c r="C3095" s="126">
        <v>-3</v>
      </c>
      <c r="D3095" s="125" t="s">
        <v>397</v>
      </c>
    </row>
    <row r="3096" spans="1:4" x14ac:dyDescent="0.2">
      <c r="A3096" s="88"/>
      <c r="B3096" s="79"/>
      <c r="C3096" s="126"/>
      <c r="D3096" s="125"/>
    </row>
    <row r="3097" spans="1:4" x14ac:dyDescent="0.2">
      <c r="A3097" s="88" t="s">
        <v>3796</v>
      </c>
      <c r="B3097" s="75" t="s">
        <v>3591</v>
      </c>
      <c r="C3097" s="75">
        <v>1</v>
      </c>
      <c r="D3097" s="87" t="s">
        <v>293</v>
      </c>
    </row>
    <row r="3098" spans="1:4" x14ac:dyDescent="0.2">
      <c r="A3098" s="88"/>
      <c r="B3098" s="75"/>
      <c r="C3098" s="75">
        <v>2</v>
      </c>
      <c r="D3098" s="87" t="s">
        <v>396</v>
      </c>
    </row>
    <row r="3099" spans="1:4" x14ac:dyDescent="0.2">
      <c r="A3099" s="88"/>
      <c r="B3099" s="75"/>
      <c r="C3099" s="75">
        <v>-1</v>
      </c>
      <c r="D3099" s="113" t="s">
        <v>394</v>
      </c>
    </row>
    <row r="3100" spans="1:4" x14ac:dyDescent="0.2">
      <c r="A3100" s="88"/>
      <c r="B3100" s="75"/>
      <c r="C3100" s="75">
        <v>-3</v>
      </c>
      <c r="D3100" s="113" t="s">
        <v>397</v>
      </c>
    </row>
    <row r="3101" spans="1:4" x14ac:dyDescent="0.2">
      <c r="A3101" s="88"/>
      <c r="B3101" s="79"/>
      <c r="C3101" s="126"/>
      <c r="D3101" s="125"/>
    </row>
    <row r="3102" spans="1:4" x14ac:dyDescent="0.2">
      <c r="A3102" s="88" t="str">
        <f>HYPERLINK("[Codebook_HIS_2013_ext_v1601.xlsx]id_anom_Y","ID_ANOM")</f>
        <v>ID_ANOM</v>
      </c>
      <c r="B3102" s="79" t="s">
        <v>319</v>
      </c>
      <c r="C3102" s="126" t="s">
        <v>120</v>
      </c>
      <c r="D3102" s="125" t="s">
        <v>621</v>
      </c>
    </row>
    <row r="3103" spans="1:4" x14ac:dyDescent="0.2">
      <c r="A3103" s="74"/>
      <c r="B3103" s="127"/>
      <c r="C3103" s="166"/>
      <c r="D3103" s="87"/>
    </row>
    <row r="3104" spans="1:4" x14ac:dyDescent="0.2">
      <c r="A3104" s="75" t="s">
        <v>83</v>
      </c>
      <c r="B3104" s="75" t="s">
        <v>72</v>
      </c>
      <c r="C3104" s="154">
        <v>1</v>
      </c>
      <c r="D3104" s="77" t="s">
        <v>395</v>
      </c>
    </row>
    <row r="3105" spans="1:24" x14ac:dyDescent="0.2">
      <c r="A3105" s="76"/>
      <c r="C3105" s="154">
        <v>2</v>
      </c>
      <c r="D3105" s="77" t="s">
        <v>396</v>
      </c>
    </row>
    <row r="3106" spans="1:24" x14ac:dyDescent="0.2">
      <c r="A3106" s="76"/>
      <c r="C3106" s="154">
        <v>-1</v>
      </c>
      <c r="D3106" s="77" t="s">
        <v>394</v>
      </c>
    </row>
    <row r="3107" spans="1:24" x14ac:dyDescent="0.2">
      <c r="A3107" s="76"/>
      <c r="C3107" s="154">
        <v>-3</v>
      </c>
      <c r="D3107" s="77" t="s">
        <v>397</v>
      </c>
    </row>
    <row r="3108" spans="1:24" x14ac:dyDescent="0.2">
      <c r="A3108" s="76"/>
    </row>
    <row r="3109" spans="1:24" s="84" customFormat="1" x14ac:dyDescent="0.2">
      <c r="A3109" s="75" t="s">
        <v>2738</v>
      </c>
      <c r="B3109" s="75" t="s">
        <v>2788</v>
      </c>
      <c r="C3109" s="94">
        <v>1</v>
      </c>
      <c r="D3109" s="87" t="s">
        <v>395</v>
      </c>
      <c r="E3109" s="64"/>
      <c r="F3109" s="64"/>
      <c r="G3109" s="64"/>
      <c r="H3109" s="64"/>
      <c r="I3109" s="64"/>
      <c r="J3109" s="64"/>
      <c r="K3109" s="64"/>
      <c r="L3109" s="64"/>
      <c r="M3109" s="64"/>
      <c r="N3109" s="64"/>
      <c r="O3109" s="64"/>
      <c r="P3109" s="64"/>
      <c r="Q3109" s="64"/>
      <c r="R3109" s="64"/>
      <c r="S3109" s="64"/>
      <c r="T3109" s="64"/>
      <c r="U3109" s="64"/>
      <c r="V3109" s="64"/>
      <c r="W3109" s="64"/>
      <c r="X3109" s="64"/>
    </row>
    <row r="3110" spans="1:24" s="84" customFormat="1" x14ac:dyDescent="0.2">
      <c r="A3110" s="75"/>
      <c r="B3110" s="75"/>
      <c r="C3110" s="94">
        <v>2</v>
      </c>
      <c r="D3110" s="87" t="s">
        <v>396</v>
      </c>
      <c r="E3110" s="64"/>
      <c r="F3110" s="64"/>
      <c r="G3110" s="64"/>
      <c r="H3110" s="64"/>
      <c r="I3110" s="64"/>
      <c r="J3110" s="64"/>
      <c r="K3110" s="64"/>
      <c r="L3110" s="64"/>
      <c r="M3110" s="64"/>
      <c r="N3110" s="64"/>
      <c r="O3110" s="64"/>
      <c r="P3110" s="64"/>
      <c r="Q3110" s="64"/>
      <c r="R3110" s="64"/>
      <c r="S3110" s="64"/>
      <c r="T3110" s="64"/>
      <c r="U3110" s="64"/>
      <c r="V3110" s="64"/>
      <c r="W3110" s="64"/>
      <c r="X3110" s="64"/>
    </row>
    <row r="3111" spans="1:24" s="84" customFormat="1" x14ac:dyDescent="0.2">
      <c r="A3111" s="75"/>
      <c r="B3111" s="75"/>
      <c r="C3111" s="94">
        <v>-1</v>
      </c>
      <c r="D3111" s="87" t="s">
        <v>394</v>
      </c>
      <c r="E3111" s="64"/>
      <c r="F3111" s="64"/>
      <c r="G3111" s="64"/>
      <c r="H3111" s="64"/>
      <c r="I3111" s="64"/>
      <c r="J3111" s="64"/>
      <c r="K3111" s="64"/>
      <c r="L3111" s="64"/>
      <c r="M3111" s="64"/>
      <c r="N3111" s="64"/>
      <c r="O3111" s="64"/>
      <c r="P3111" s="64"/>
      <c r="Q3111" s="64"/>
      <c r="R3111" s="64"/>
      <c r="S3111" s="64"/>
      <c r="T3111" s="64"/>
      <c r="U3111" s="64"/>
      <c r="V3111" s="64"/>
      <c r="W3111" s="64"/>
      <c r="X3111" s="64"/>
    </row>
    <row r="3112" spans="1:24" s="84" customFormat="1" x14ac:dyDescent="0.2">
      <c r="A3112" s="75"/>
      <c r="B3112" s="75"/>
      <c r="C3112" s="94">
        <v>-3</v>
      </c>
      <c r="D3112" s="87" t="s">
        <v>397</v>
      </c>
      <c r="E3112" s="64"/>
      <c r="F3112" s="64"/>
      <c r="G3112" s="64"/>
      <c r="H3112" s="64"/>
      <c r="I3112" s="64"/>
      <c r="J3112" s="64"/>
      <c r="K3112" s="64"/>
      <c r="L3112" s="64"/>
      <c r="M3112" s="64"/>
      <c r="N3112" s="64"/>
      <c r="O3112" s="64"/>
      <c r="P3112" s="64"/>
      <c r="Q3112" s="64"/>
      <c r="R3112" s="64"/>
      <c r="S3112" s="64"/>
      <c r="T3112" s="64"/>
      <c r="U3112" s="64"/>
      <c r="V3112" s="64"/>
      <c r="W3112" s="64"/>
      <c r="X3112" s="64"/>
    </row>
    <row r="3113" spans="1:24" s="84" customFormat="1" x14ac:dyDescent="0.2">
      <c r="A3113" s="75"/>
      <c r="B3113" s="75"/>
      <c r="C3113" s="94"/>
      <c r="D3113" s="87"/>
      <c r="E3113" s="64"/>
      <c r="F3113" s="64"/>
      <c r="G3113" s="64"/>
      <c r="H3113" s="64"/>
      <c r="I3113" s="64"/>
      <c r="J3113" s="64"/>
      <c r="K3113" s="64"/>
      <c r="L3113" s="64"/>
      <c r="M3113" s="64"/>
      <c r="N3113" s="64"/>
      <c r="O3113" s="64"/>
      <c r="P3113" s="64"/>
      <c r="Q3113" s="64"/>
      <c r="R3113" s="64"/>
      <c r="S3113" s="64"/>
      <c r="T3113" s="64"/>
      <c r="U3113" s="64"/>
      <c r="V3113" s="64"/>
      <c r="W3113" s="64"/>
      <c r="X3113" s="64"/>
    </row>
    <row r="3114" spans="1:24" s="84" customFormat="1" x14ac:dyDescent="0.2">
      <c r="A3114" s="75" t="s">
        <v>84</v>
      </c>
      <c r="B3114" s="75" t="s">
        <v>356</v>
      </c>
      <c r="C3114" s="94" t="s">
        <v>120</v>
      </c>
      <c r="D3114" s="87" t="s">
        <v>621</v>
      </c>
      <c r="E3114" s="64"/>
      <c r="F3114" s="64"/>
      <c r="G3114" s="64"/>
      <c r="H3114" s="64"/>
      <c r="I3114" s="64"/>
      <c r="J3114" s="64"/>
      <c r="K3114" s="64"/>
      <c r="L3114" s="64"/>
      <c r="M3114" s="64"/>
      <c r="N3114" s="64"/>
      <c r="O3114" s="64"/>
      <c r="P3114" s="64"/>
      <c r="Q3114" s="64"/>
      <c r="R3114" s="64"/>
      <c r="S3114" s="64"/>
      <c r="T3114" s="64"/>
      <c r="U3114" s="64"/>
      <c r="V3114" s="64"/>
      <c r="W3114" s="64"/>
      <c r="X3114" s="64"/>
    </row>
    <row r="3115" spans="1:24" s="84" customFormat="1" x14ac:dyDescent="0.2">
      <c r="A3115" s="75"/>
      <c r="B3115" s="75"/>
      <c r="C3115" s="94">
        <v>-1</v>
      </c>
      <c r="D3115" s="87" t="s">
        <v>394</v>
      </c>
      <c r="E3115" s="64"/>
      <c r="F3115" s="64"/>
      <c r="G3115" s="64"/>
      <c r="H3115" s="64"/>
      <c r="I3115" s="64"/>
      <c r="J3115" s="64"/>
      <c r="K3115" s="64"/>
      <c r="L3115" s="64"/>
      <c r="M3115" s="64"/>
      <c r="N3115" s="64"/>
      <c r="O3115" s="64"/>
      <c r="P3115" s="64"/>
      <c r="Q3115" s="64"/>
      <c r="R3115" s="64"/>
      <c r="S3115" s="64"/>
      <c r="T3115" s="64"/>
      <c r="U3115" s="64"/>
      <c r="V3115" s="64"/>
      <c r="W3115" s="64"/>
      <c r="X3115" s="64"/>
    </row>
    <row r="3116" spans="1:24" s="84" customFormat="1" x14ac:dyDescent="0.2">
      <c r="A3116" s="75"/>
      <c r="B3116" s="75"/>
      <c r="C3116" s="94">
        <v>-3</v>
      </c>
      <c r="D3116" s="87" t="s">
        <v>397</v>
      </c>
      <c r="E3116" s="64"/>
      <c r="F3116" s="64"/>
      <c r="G3116" s="64"/>
      <c r="H3116" s="64"/>
      <c r="I3116" s="64"/>
      <c r="J3116" s="64"/>
      <c r="K3116" s="64"/>
      <c r="L3116" s="64"/>
      <c r="M3116" s="64"/>
      <c r="N3116" s="64"/>
      <c r="O3116" s="64"/>
      <c r="P3116" s="64"/>
      <c r="Q3116" s="64"/>
      <c r="R3116" s="64"/>
      <c r="S3116" s="64"/>
      <c r="T3116" s="64"/>
      <c r="U3116" s="64"/>
      <c r="V3116" s="64"/>
      <c r="W3116" s="64"/>
      <c r="X3116" s="64"/>
    </row>
    <row r="3117" spans="1:24" s="84" customFormat="1" x14ac:dyDescent="0.2">
      <c r="A3117" s="75"/>
      <c r="B3117" s="75"/>
      <c r="C3117" s="94"/>
      <c r="D3117" s="87"/>
      <c r="E3117" s="64"/>
      <c r="F3117" s="64"/>
      <c r="G3117" s="64"/>
      <c r="H3117" s="64"/>
      <c r="I3117" s="64"/>
      <c r="J3117" s="64"/>
      <c r="K3117" s="64"/>
      <c r="L3117" s="64"/>
      <c r="M3117" s="64"/>
      <c r="N3117" s="64"/>
      <c r="O3117" s="64"/>
      <c r="P3117" s="64"/>
      <c r="Q3117" s="64"/>
      <c r="R3117" s="64"/>
      <c r="S3117" s="64"/>
      <c r="T3117" s="64"/>
      <c r="U3117" s="64"/>
      <c r="V3117" s="64"/>
      <c r="W3117" s="64"/>
      <c r="X3117" s="64"/>
    </row>
    <row r="3118" spans="1:24" s="84" customFormat="1" x14ac:dyDescent="0.2">
      <c r="A3118" s="75" t="s">
        <v>2740</v>
      </c>
      <c r="B3118" s="75" t="s">
        <v>2789</v>
      </c>
      <c r="C3118" s="94" t="s">
        <v>120</v>
      </c>
      <c r="D3118" s="87" t="s">
        <v>621</v>
      </c>
      <c r="E3118" s="64"/>
      <c r="F3118" s="64"/>
      <c r="G3118" s="64"/>
      <c r="H3118" s="64"/>
      <c r="I3118" s="64"/>
      <c r="J3118" s="64"/>
      <c r="K3118" s="64"/>
      <c r="L3118" s="64"/>
      <c r="M3118" s="64"/>
      <c r="N3118" s="64"/>
      <c r="O3118" s="64"/>
      <c r="P3118" s="64"/>
      <c r="Q3118" s="64"/>
      <c r="R3118" s="64"/>
      <c r="S3118" s="64"/>
      <c r="T3118" s="64"/>
      <c r="U3118" s="64"/>
      <c r="V3118" s="64"/>
      <c r="W3118" s="64"/>
      <c r="X3118" s="64"/>
    </row>
    <row r="3119" spans="1:24" s="84" customFormat="1" x14ac:dyDescent="0.2">
      <c r="A3119" s="75"/>
      <c r="B3119" s="75"/>
      <c r="C3119" s="94">
        <v>-1</v>
      </c>
      <c r="D3119" s="87" t="s">
        <v>394</v>
      </c>
      <c r="E3119" s="64"/>
      <c r="F3119" s="64"/>
      <c r="G3119" s="64"/>
      <c r="H3119" s="64"/>
      <c r="I3119" s="64"/>
      <c r="J3119" s="64"/>
      <c r="K3119" s="64"/>
      <c r="L3119" s="64"/>
      <c r="M3119" s="64"/>
      <c r="N3119" s="64"/>
      <c r="O3119" s="64"/>
      <c r="P3119" s="64"/>
      <c r="Q3119" s="64"/>
      <c r="R3119" s="64"/>
      <c r="S3119" s="64"/>
      <c r="T3119" s="64"/>
      <c r="U3119" s="64"/>
      <c r="V3119" s="64"/>
      <c r="W3119" s="64"/>
      <c r="X3119" s="64"/>
    </row>
    <row r="3120" spans="1:24" s="84" customFormat="1" x14ac:dyDescent="0.2">
      <c r="A3120" s="75"/>
      <c r="B3120" s="75"/>
      <c r="C3120" s="94">
        <v>-3</v>
      </c>
      <c r="D3120" s="87" t="s">
        <v>397</v>
      </c>
      <c r="E3120" s="64"/>
      <c r="F3120" s="64"/>
      <c r="G3120" s="64"/>
      <c r="H3120" s="64"/>
      <c r="I3120" s="64"/>
      <c r="J3120" s="64"/>
      <c r="K3120" s="64"/>
      <c r="L3120" s="64"/>
      <c r="M3120" s="64"/>
      <c r="N3120" s="64"/>
      <c r="O3120" s="64"/>
      <c r="P3120" s="64"/>
      <c r="Q3120" s="64"/>
      <c r="R3120" s="64"/>
      <c r="S3120" s="64"/>
      <c r="T3120" s="64"/>
      <c r="U3120" s="64"/>
      <c r="V3120" s="64"/>
      <c r="W3120" s="64"/>
      <c r="X3120" s="64"/>
    </row>
    <row r="3121" spans="1:24" s="84" customFormat="1" x14ac:dyDescent="0.2">
      <c r="A3121" s="75"/>
      <c r="B3121" s="75"/>
      <c r="C3121" s="94"/>
      <c r="D3121" s="87"/>
      <c r="E3121" s="64"/>
      <c r="F3121" s="64"/>
      <c r="G3121" s="64"/>
      <c r="H3121" s="64"/>
      <c r="I3121" s="64"/>
      <c r="J3121" s="64"/>
      <c r="K3121" s="64"/>
      <c r="L3121" s="64"/>
      <c r="M3121" s="64"/>
      <c r="N3121" s="64"/>
      <c r="O3121" s="64"/>
      <c r="P3121" s="64"/>
      <c r="Q3121" s="64"/>
      <c r="R3121" s="64"/>
      <c r="S3121" s="64"/>
      <c r="T3121" s="64"/>
      <c r="U3121" s="64"/>
      <c r="V3121" s="64"/>
      <c r="W3121" s="64"/>
      <c r="X3121" s="64"/>
    </row>
    <row r="3122" spans="1:24" s="84" customFormat="1" x14ac:dyDescent="0.2">
      <c r="A3122" s="75" t="s">
        <v>85</v>
      </c>
      <c r="B3122" s="75" t="s">
        <v>74</v>
      </c>
      <c r="C3122" s="94">
        <v>1</v>
      </c>
      <c r="D3122" s="87" t="s">
        <v>395</v>
      </c>
      <c r="E3122" s="64"/>
      <c r="F3122" s="64"/>
      <c r="G3122" s="64"/>
      <c r="H3122" s="64"/>
      <c r="I3122" s="64"/>
      <c r="J3122" s="64"/>
      <c r="K3122" s="64"/>
      <c r="L3122" s="64"/>
      <c r="M3122" s="64"/>
      <c r="N3122" s="64"/>
      <c r="O3122" s="64"/>
      <c r="P3122" s="64"/>
      <c r="Q3122" s="64"/>
      <c r="R3122" s="64"/>
      <c r="S3122" s="64"/>
      <c r="T3122" s="64"/>
      <c r="U3122" s="64"/>
      <c r="V3122" s="64"/>
      <c r="W3122" s="64"/>
      <c r="X3122" s="64"/>
    </row>
    <row r="3123" spans="1:24" s="84" customFormat="1" x14ac:dyDescent="0.2">
      <c r="A3123" s="75"/>
      <c r="B3123" s="75"/>
      <c r="C3123" s="94">
        <v>2</v>
      </c>
      <c r="D3123" s="87" t="s">
        <v>396</v>
      </c>
      <c r="E3123" s="64"/>
      <c r="F3123" s="64"/>
      <c r="G3123" s="64"/>
      <c r="H3123" s="64"/>
      <c r="I3123" s="64"/>
      <c r="J3123" s="64"/>
      <c r="K3123" s="64"/>
      <c r="L3123" s="64"/>
      <c r="M3123" s="64"/>
      <c r="N3123" s="64"/>
      <c r="O3123" s="64"/>
      <c r="P3123" s="64"/>
      <c r="Q3123" s="64"/>
      <c r="R3123" s="64"/>
      <c r="S3123" s="64"/>
      <c r="T3123" s="64"/>
      <c r="U3123" s="64"/>
      <c r="V3123" s="64"/>
      <c r="W3123" s="64"/>
      <c r="X3123" s="64"/>
    </row>
    <row r="3124" spans="1:24" s="84" customFormat="1" x14ac:dyDescent="0.2">
      <c r="A3124" s="75"/>
      <c r="B3124" s="75"/>
      <c r="C3124" s="94">
        <v>-1</v>
      </c>
      <c r="D3124" s="87" t="s">
        <v>394</v>
      </c>
      <c r="E3124" s="64"/>
      <c r="F3124" s="64"/>
      <c r="G3124" s="64"/>
      <c r="H3124" s="64"/>
      <c r="I3124" s="64"/>
      <c r="J3124" s="64"/>
      <c r="K3124" s="64"/>
      <c r="L3124" s="64"/>
      <c r="M3124" s="64"/>
      <c r="N3124" s="64"/>
      <c r="O3124" s="64"/>
      <c r="P3124" s="64"/>
      <c r="Q3124" s="64"/>
      <c r="R3124" s="64"/>
      <c r="S3124" s="64"/>
      <c r="T3124" s="64"/>
      <c r="U3124" s="64"/>
      <c r="V3124" s="64"/>
      <c r="W3124" s="64"/>
      <c r="X3124" s="64"/>
    </row>
    <row r="3125" spans="1:24" s="84" customFormat="1" x14ac:dyDescent="0.2">
      <c r="A3125" s="75"/>
      <c r="B3125" s="75"/>
      <c r="C3125" s="94">
        <v>-3</v>
      </c>
      <c r="D3125" s="87" t="s">
        <v>397</v>
      </c>
      <c r="E3125" s="64"/>
      <c r="F3125" s="64"/>
      <c r="G3125" s="64"/>
      <c r="H3125" s="64"/>
      <c r="I3125" s="64"/>
      <c r="J3125" s="64"/>
      <c r="K3125" s="64"/>
      <c r="L3125" s="64"/>
      <c r="M3125" s="64"/>
      <c r="N3125" s="64"/>
      <c r="O3125" s="64"/>
      <c r="P3125" s="64"/>
      <c r="Q3125" s="64"/>
      <c r="R3125" s="64"/>
      <c r="S3125" s="64"/>
      <c r="T3125" s="64"/>
      <c r="U3125" s="64"/>
      <c r="V3125" s="64"/>
      <c r="W3125" s="64"/>
      <c r="X3125" s="64"/>
    </row>
    <row r="3126" spans="1:24" s="84" customFormat="1" x14ac:dyDescent="0.2">
      <c r="A3126" s="75"/>
      <c r="B3126" s="75"/>
      <c r="C3126" s="94"/>
      <c r="D3126" s="87"/>
      <c r="E3126" s="64"/>
      <c r="F3126" s="64"/>
      <c r="G3126" s="64"/>
      <c r="H3126" s="64"/>
      <c r="I3126" s="64"/>
      <c r="J3126" s="64"/>
      <c r="K3126" s="64"/>
      <c r="L3126" s="64"/>
      <c r="M3126" s="64"/>
      <c r="N3126" s="64"/>
      <c r="O3126" s="64"/>
      <c r="P3126" s="64"/>
      <c r="Q3126" s="64"/>
      <c r="R3126" s="64"/>
      <c r="S3126" s="64"/>
      <c r="T3126" s="64"/>
      <c r="U3126" s="64"/>
      <c r="V3126" s="64"/>
      <c r="W3126" s="64"/>
      <c r="X3126" s="64"/>
    </row>
    <row r="3127" spans="1:24" s="84" customFormat="1" x14ac:dyDescent="0.2">
      <c r="A3127" s="75" t="s">
        <v>2742</v>
      </c>
      <c r="B3127" s="75" t="s">
        <v>2790</v>
      </c>
      <c r="C3127" s="94">
        <v>1</v>
      </c>
      <c r="D3127" s="87" t="s">
        <v>395</v>
      </c>
      <c r="E3127" s="64"/>
      <c r="F3127" s="64"/>
      <c r="G3127" s="64"/>
      <c r="H3127" s="64"/>
      <c r="I3127" s="64"/>
      <c r="J3127" s="64"/>
      <c r="K3127" s="64"/>
      <c r="L3127" s="64"/>
      <c r="M3127" s="64"/>
      <c r="N3127" s="64"/>
      <c r="O3127" s="64"/>
      <c r="P3127" s="64"/>
      <c r="Q3127" s="64"/>
      <c r="R3127" s="64"/>
      <c r="S3127" s="64"/>
      <c r="T3127" s="64"/>
      <c r="U3127" s="64"/>
      <c r="V3127" s="64"/>
      <c r="W3127" s="64"/>
      <c r="X3127" s="64"/>
    </row>
    <row r="3128" spans="1:24" s="84" customFormat="1" x14ac:dyDescent="0.2">
      <c r="A3128" s="75"/>
      <c r="B3128" s="75"/>
      <c r="C3128" s="94">
        <v>2</v>
      </c>
      <c r="D3128" s="87" t="s">
        <v>396</v>
      </c>
      <c r="E3128" s="64"/>
      <c r="F3128" s="64"/>
      <c r="G3128" s="64"/>
      <c r="H3128" s="64"/>
      <c r="I3128" s="64"/>
      <c r="J3128" s="64"/>
      <c r="K3128" s="64"/>
      <c r="L3128" s="64"/>
      <c r="M3128" s="64"/>
      <c r="N3128" s="64"/>
      <c r="O3128" s="64"/>
      <c r="P3128" s="64"/>
      <c r="Q3128" s="64"/>
      <c r="R3128" s="64"/>
      <c r="S3128" s="64"/>
      <c r="T3128" s="64"/>
      <c r="U3128" s="64"/>
      <c r="V3128" s="64"/>
      <c r="W3128" s="64"/>
      <c r="X3128" s="64"/>
    </row>
    <row r="3129" spans="1:24" s="84" customFormat="1" x14ac:dyDescent="0.2">
      <c r="A3129" s="75"/>
      <c r="B3129" s="75"/>
      <c r="C3129" s="94">
        <v>-1</v>
      </c>
      <c r="D3129" s="87" t="s">
        <v>394</v>
      </c>
      <c r="E3129" s="64"/>
      <c r="F3129" s="64"/>
      <c r="G3129" s="64"/>
      <c r="H3129" s="64"/>
      <c r="I3129" s="64"/>
      <c r="J3129" s="64"/>
      <c r="K3129" s="64"/>
      <c r="L3129" s="64"/>
      <c r="M3129" s="64"/>
      <c r="N3129" s="64"/>
      <c r="O3129" s="64"/>
      <c r="P3129" s="64"/>
      <c r="Q3129" s="64"/>
      <c r="R3129" s="64"/>
      <c r="S3129" s="64"/>
      <c r="T3129" s="64"/>
      <c r="U3129" s="64"/>
      <c r="V3129" s="64"/>
      <c r="W3129" s="64"/>
      <c r="X3129" s="64"/>
    </row>
    <row r="3130" spans="1:24" s="84" customFormat="1" x14ac:dyDescent="0.2">
      <c r="A3130" s="75"/>
      <c r="B3130" s="75"/>
      <c r="C3130" s="94">
        <v>-3</v>
      </c>
      <c r="D3130" s="87" t="s">
        <v>397</v>
      </c>
      <c r="E3130" s="64"/>
      <c r="F3130" s="64"/>
      <c r="G3130" s="64"/>
      <c r="H3130" s="64"/>
      <c r="I3130" s="64"/>
      <c r="J3130" s="64"/>
      <c r="K3130" s="64"/>
      <c r="L3130" s="64"/>
      <c r="M3130" s="64"/>
      <c r="N3130" s="64"/>
      <c r="O3130" s="64"/>
      <c r="P3130" s="64"/>
      <c r="Q3130" s="64"/>
      <c r="R3130" s="64"/>
      <c r="S3130" s="64"/>
      <c r="T3130" s="64"/>
      <c r="U3130" s="64"/>
      <c r="V3130" s="64"/>
      <c r="W3130" s="64"/>
      <c r="X3130" s="64"/>
    </row>
    <row r="3131" spans="1:24" s="84" customFormat="1" x14ac:dyDescent="0.2">
      <c r="A3131" s="75"/>
      <c r="B3131" s="75"/>
      <c r="C3131" s="94"/>
      <c r="D3131" s="87"/>
      <c r="E3131" s="64"/>
      <c r="F3131" s="64"/>
      <c r="G3131" s="64"/>
      <c r="H3131" s="64"/>
      <c r="I3131" s="64"/>
      <c r="J3131" s="64"/>
      <c r="K3131" s="64"/>
      <c r="L3131" s="64"/>
      <c r="M3131" s="64"/>
      <c r="N3131" s="64"/>
      <c r="O3131" s="64"/>
      <c r="P3131" s="64"/>
      <c r="Q3131" s="64"/>
      <c r="R3131" s="64"/>
      <c r="S3131" s="64"/>
      <c r="T3131" s="64"/>
      <c r="U3131" s="64"/>
      <c r="V3131" s="64"/>
      <c r="W3131" s="64"/>
      <c r="X3131" s="64"/>
    </row>
    <row r="3132" spans="1:24" s="84" customFormat="1" x14ac:dyDescent="0.2">
      <c r="A3132" s="75" t="s">
        <v>2743</v>
      </c>
      <c r="B3132" s="75" t="s">
        <v>2791</v>
      </c>
      <c r="C3132" s="94">
        <v>1</v>
      </c>
      <c r="D3132" s="87" t="s">
        <v>395</v>
      </c>
      <c r="E3132" s="64"/>
      <c r="F3132" s="64"/>
      <c r="G3132" s="64"/>
      <c r="H3132" s="64"/>
      <c r="I3132" s="64"/>
      <c r="J3132" s="64"/>
      <c r="K3132" s="64"/>
      <c r="L3132" s="64"/>
      <c r="M3132" s="64"/>
      <c r="N3132" s="64"/>
      <c r="O3132" s="64"/>
      <c r="P3132" s="64"/>
      <c r="Q3132" s="64"/>
      <c r="R3132" s="64"/>
      <c r="S3132" s="64"/>
      <c r="T3132" s="64"/>
      <c r="U3132" s="64"/>
      <c r="V3132" s="64"/>
      <c r="W3132" s="64"/>
      <c r="X3132" s="64"/>
    </row>
    <row r="3133" spans="1:24" s="84" customFormat="1" x14ac:dyDescent="0.2">
      <c r="A3133" s="75"/>
      <c r="B3133" s="75"/>
      <c r="C3133" s="94">
        <v>2</v>
      </c>
      <c r="D3133" s="87" t="s">
        <v>396</v>
      </c>
      <c r="E3133" s="64"/>
      <c r="F3133" s="64"/>
      <c r="G3133" s="64"/>
      <c r="H3133" s="64"/>
      <c r="I3133" s="64"/>
      <c r="J3133" s="64"/>
      <c r="K3133" s="64"/>
      <c r="L3133" s="64"/>
      <c r="M3133" s="64"/>
      <c r="N3133" s="64"/>
      <c r="O3133" s="64"/>
      <c r="P3133" s="64"/>
      <c r="Q3133" s="64"/>
      <c r="R3133" s="64"/>
      <c r="S3133" s="64"/>
      <c r="T3133" s="64"/>
      <c r="U3133" s="64"/>
      <c r="V3133" s="64"/>
      <c r="W3133" s="64"/>
      <c r="X3133" s="64"/>
    </row>
    <row r="3134" spans="1:24" s="84" customFormat="1" x14ac:dyDescent="0.2">
      <c r="A3134" s="75"/>
      <c r="B3134" s="75"/>
      <c r="C3134" s="94">
        <v>-1</v>
      </c>
      <c r="D3134" s="87" t="s">
        <v>394</v>
      </c>
      <c r="E3134" s="64"/>
      <c r="F3134" s="64"/>
      <c r="G3134" s="64"/>
      <c r="H3134" s="64"/>
      <c r="I3134" s="64"/>
      <c r="J3134" s="64"/>
      <c r="K3134" s="64"/>
      <c r="L3134" s="64"/>
      <c r="M3134" s="64"/>
      <c r="N3134" s="64"/>
      <c r="O3134" s="64"/>
      <c r="P3134" s="64"/>
      <c r="Q3134" s="64"/>
      <c r="R3134" s="64"/>
      <c r="S3134" s="64"/>
      <c r="T3134" s="64"/>
      <c r="U3134" s="64"/>
      <c r="V3134" s="64"/>
      <c r="W3134" s="64"/>
      <c r="X3134" s="64"/>
    </row>
    <row r="3135" spans="1:24" s="84" customFormat="1" x14ac:dyDescent="0.2">
      <c r="A3135" s="75"/>
      <c r="B3135" s="75"/>
      <c r="C3135" s="94">
        <v>-3</v>
      </c>
      <c r="D3135" s="87" t="s">
        <v>397</v>
      </c>
      <c r="E3135" s="64"/>
      <c r="F3135" s="64"/>
      <c r="G3135" s="64"/>
      <c r="H3135" s="64"/>
      <c r="I3135" s="64"/>
      <c r="J3135" s="64"/>
      <c r="K3135" s="64"/>
      <c r="L3135" s="64"/>
      <c r="M3135" s="64"/>
      <c r="N3135" s="64"/>
      <c r="O3135" s="64"/>
      <c r="P3135" s="64"/>
      <c r="Q3135" s="64"/>
      <c r="R3135" s="64"/>
      <c r="S3135" s="64"/>
      <c r="T3135" s="64"/>
      <c r="U3135" s="64"/>
      <c r="V3135" s="64"/>
      <c r="W3135" s="64"/>
      <c r="X3135" s="64"/>
    </row>
    <row r="3136" spans="1:24" s="84" customFormat="1" x14ac:dyDescent="0.2">
      <c r="A3136" s="75"/>
      <c r="B3136" s="75"/>
      <c r="C3136" s="94"/>
      <c r="D3136" s="87"/>
      <c r="E3136" s="64"/>
      <c r="F3136" s="64"/>
      <c r="G3136" s="64"/>
      <c r="H3136" s="64"/>
      <c r="I3136" s="64"/>
      <c r="J3136" s="64"/>
      <c r="K3136" s="64"/>
      <c r="L3136" s="64"/>
      <c r="M3136" s="64"/>
      <c r="N3136" s="64"/>
      <c r="O3136" s="64"/>
      <c r="P3136" s="64"/>
      <c r="Q3136" s="64"/>
      <c r="R3136" s="64"/>
      <c r="S3136" s="64"/>
      <c r="T3136" s="64"/>
      <c r="U3136" s="64"/>
      <c r="V3136" s="64"/>
      <c r="W3136" s="64"/>
      <c r="X3136" s="64"/>
    </row>
    <row r="3137" spans="1:24" s="84" customFormat="1" x14ac:dyDescent="0.2">
      <c r="A3137" s="75" t="s">
        <v>2744</v>
      </c>
      <c r="B3137" s="75" t="s">
        <v>2792</v>
      </c>
      <c r="C3137" s="94">
        <v>1</v>
      </c>
      <c r="D3137" s="87" t="s">
        <v>395</v>
      </c>
      <c r="E3137" s="64"/>
      <c r="F3137" s="64"/>
      <c r="G3137" s="64"/>
      <c r="H3137" s="64"/>
      <c r="I3137" s="64"/>
      <c r="J3137" s="64"/>
      <c r="K3137" s="64"/>
      <c r="L3137" s="64"/>
      <c r="M3137" s="64"/>
      <c r="N3137" s="64"/>
      <c r="O3137" s="64"/>
      <c r="P3137" s="64"/>
      <c r="Q3137" s="64"/>
      <c r="R3137" s="64"/>
      <c r="S3137" s="64"/>
      <c r="T3137" s="64"/>
      <c r="U3137" s="64"/>
      <c r="V3137" s="64"/>
      <c r="W3137" s="64"/>
      <c r="X3137" s="64"/>
    </row>
    <row r="3138" spans="1:24" s="84" customFormat="1" x14ac:dyDescent="0.2">
      <c r="A3138" s="75"/>
      <c r="B3138" s="75"/>
      <c r="C3138" s="94">
        <v>2</v>
      </c>
      <c r="D3138" s="87" t="s">
        <v>396</v>
      </c>
      <c r="E3138" s="64"/>
      <c r="F3138" s="64"/>
      <c r="G3138" s="64"/>
      <c r="H3138" s="64"/>
      <c r="I3138" s="64"/>
      <c r="J3138" s="64"/>
      <c r="K3138" s="64"/>
      <c r="L3138" s="64"/>
      <c r="M3138" s="64"/>
      <c r="N3138" s="64"/>
      <c r="O3138" s="64"/>
      <c r="P3138" s="64"/>
      <c r="Q3138" s="64"/>
      <c r="R3138" s="64"/>
      <c r="S3138" s="64"/>
      <c r="T3138" s="64"/>
      <c r="U3138" s="64"/>
      <c r="V3138" s="64"/>
      <c r="W3138" s="64"/>
      <c r="X3138" s="64"/>
    </row>
    <row r="3139" spans="1:24" s="84" customFormat="1" x14ac:dyDescent="0.2">
      <c r="A3139" s="75"/>
      <c r="B3139" s="75"/>
      <c r="C3139" s="94">
        <v>-1</v>
      </c>
      <c r="D3139" s="87" t="s">
        <v>394</v>
      </c>
      <c r="E3139" s="64"/>
      <c r="F3139" s="64"/>
      <c r="G3139" s="64"/>
      <c r="H3139" s="64"/>
      <c r="I3139" s="64"/>
      <c r="J3139" s="64"/>
      <c r="K3139" s="64"/>
      <c r="L3139" s="64"/>
      <c r="M3139" s="64"/>
      <c r="N3139" s="64"/>
      <c r="O3139" s="64"/>
      <c r="P3139" s="64"/>
      <c r="Q3139" s="64"/>
      <c r="R3139" s="64"/>
      <c r="S3139" s="64"/>
      <c r="T3139" s="64"/>
      <c r="U3139" s="64"/>
      <c r="V3139" s="64"/>
      <c r="W3139" s="64"/>
      <c r="X3139" s="64"/>
    </row>
    <row r="3140" spans="1:24" s="84" customFormat="1" x14ac:dyDescent="0.2">
      <c r="A3140" s="75"/>
      <c r="B3140" s="75"/>
      <c r="C3140" s="94">
        <v>-3</v>
      </c>
      <c r="D3140" s="87" t="s">
        <v>397</v>
      </c>
      <c r="E3140" s="64"/>
      <c r="F3140" s="64"/>
      <c r="G3140" s="64"/>
      <c r="H3140" s="64"/>
      <c r="I3140" s="64"/>
      <c r="J3140" s="64"/>
      <c r="K3140" s="64"/>
      <c r="L3140" s="64"/>
      <c r="M3140" s="64"/>
      <c r="N3140" s="64"/>
      <c r="O3140" s="64"/>
      <c r="P3140" s="64"/>
      <c r="Q3140" s="64"/>
      <c r="R3140" s="64"/>
      <c r="S3140" s="64"/>
      <c r="T3140" s="64"/>
      <c r="U3140" s="64"/>
      <c r="V3140" s="64"/>
      <c r="W3140" s="64"/>
      <c r="X3140" s="64"/>
    </row>
    <row r="3141" spans="1:24" s="84" customFormat="1" x14ac:dyDescent="0.2">
      <c r="A3141" s="75"/>
      <c r="B3141" s="75"/>
      <c r="C3141" s="94"/>
      <c r="D3141" s="87"/>
      <c r="E3141" s="64"/>
      <c r="F3141" s="64"/>
      <c r="G3141" s="64"/>
      <c r="H3141" s="64"/>
      <c r="I3141" s="64"/>
      <c r="J3141" s="64"/>
      <c r="K3141" s="64"/>
      <c r="L3141" s="64"/>
      <c r="M3141" s="64"/>
      <c r="N3141" s="64"/>
      <c r="O3141" s="64"/>
      <c r="P3141" s="64"/>
      <c r="Q3141" s="64"/>
      <c r="R3141" s="64"/>
      <c r="S3141" s="64"/>
      <c r="T3141" s="64"/>
      <c r="U3141" s="64"/>
      <c r="V3141" s="64"/>
      <c r="W3141" s="64"/>
      <c r="X3141" s="64"/>
    </row>
    <row r="3142" spans="1:24" s="84" customFormat="1" x14ac:dyDescent="0.2">
      <c r="A3142" s="75" t="s">
        <v>2711</v>
      </c>
      <c r="B3142" s="75" t="s">
        <v>2793</v>
      </c>
      <c r="C3142" s="94">
        <v>1</v>
      </c>
      <c r="D3142" s="87" t="s">
        <v>2794</v>
      </c>
      <c r="E3142" s="64"/>
      <c r="F3142" s="64"/>
      <c r="G3142" s="64"/>
      <c r="H3142" s="64"/>
      <c r="I3142" s="64"/>
      <c r="J3142" s="64"/>
      <c r="K3142" s="64"/>
      <c r="L3142" s="64"/>
      <c r="M3142" s="64"/>
      <c r="N3142" s="64"/>
      <c r="O3142" s="64"/>
      <c r="P3142" s="64"/>
      <c r="Q3142" s="64"/>
      <c r="R3142" s="64"/>
      <c r="S3142" s="64"/>
      <c r="T3142" s="64"/>
      <c r="U3142" s="64"/>
      <c r="V3142" s="64"/>
      <c r="W3142" s="64"/>
      <c r="X3142" s="64"/>
    </row>
    <row r="3143" spans="1:24" s="84" customFormat="1" x14ac:dyDescent="0.2">
      <c r="A3143" s="75"/>
      <c r="B3143" s="75"/>
      <c r="C3143" s="94">
        <v>2</v>
      </c>
      <c r="D3143" s="87" t="s">
        <v>1116</v>
      </c>
      <c r="E3143" s="64"/>
      <c r="F3143" s="64"/>
      <c r="G3143" s="64"/>
      <c r="H3143" s="64"/>
      <c r="I3143" s="64"/>
      <c r="J3143" s="64"/>
      <c r="K3143" s="64"/>
      <c r="L3143" s="64"/>
      <c r="M3143" s="64"/>
      <c r="N3143" s="64"/>
      <c r="O3143" s="64"/>
      <c r="P3143" s="64"/>
      <c r="Q3143" s="64"/>
      <c r="R3143" s="64"/>
      <c r="S3143" s="64"/>
      <c r="T3143" s="64"/>
      <c r="U3143" s="64"/>
      <c r="V3143" s="64"/>
      <c r="W3143" s="64"/>
      <c r="X3143" s="64"/>
    </row>
    <row r="3144" spans="1:24" s="84" customFormat="1" x14ac:dyDescent="0.2">
      <c r="A3144" s="75"/>
      <c r="B3144" s="75"/>
      <c r="C3144" s="94">
        <v>3</v>
      </c>
      <c r="D3144" s="87" t="s">
        <v>2795</v>
      </c>
      <c r="E3144" s="64"/>
      <c r="F3144" s="64"/>
      <c r="G3144" s="64"/>
      <c r="H3144" s="64"/>
      <c r="I3144" s="64"/>
      <c r="J3144" s="64"/>
      <c r="K3144" s="64"/>
      <c r="L3144" s="64"/>
      <c r="M3144" s="64"/>
      <c r="N3144" s="64"/>
      <c r="O3144" s="64"/>
      <c r="P3144" s="64"/>
      <c r="Q3144" s="64"/>
      <c r="R3144" s="64"/>
      <c r="S3144" s="64"/>
      <c r="T3144" s="64"/>
      <c r="U3144" s="64"/>
      <c r="V3144" s="64"/>
      <c r="W3144" s="64"/>
      <c r="X3144" s="64"/>
    </row>
    <row r="3145" spans="1:24" s="84" customFormat="1" x14ac:dyDescent="0.2">
      <c r="A3145" s="75"/>
      <c r="B3145" s="75"/>
      <c r="C3145" s="94">
        <v>4</v>
      </c>
      <c r="D3145" s="87" t="s">
        <v>2796</v>
      </c>
      <c r="E3145" s="64"/>
      <c r="F3145" s="64"/>
      <c r="G3145" s="64"/>
      <c r="H3145" s="64"/>
      <c r="I3145" s="64"/>
      <c r="J3145" s="64"/>
      <c r="K3145" s="64"/>
      <c r="L3145" s="64"/>
      <c r="M3145" s="64"/>
      <c r="N3145" s="64"/>
      <c r="O3145" s="64"/>
      <c r="P3145" s="64"/>
      <c r="Q3145" s="64"/>
      <c r="R3145" s="64"/>
      <c r="S3145" s="64"/>
      <c r="T3145" s="64"/>
      <c r="U3145" s="64"/>
      <c r="V3145" s="64"/>
      <c r="W3145" s="64"/>
      <c r="X3145" s="64"/>
    </row>
    <row r="3146" spans="1:24" s="84" customFormat="1" x14ac:dyDescent="0.2">
      <c r="A3146" s="75"/>
      <c r="B3146" s="75"/>
      <c r="C3146" s="94">
        <v>5</v>
      </c>
      <c r="D3146" s="87" t="s">
        <v>69</v>
      </c>
      <c r="E3146" s="64"/>
      <c r="F3146" s="64"/>
      <c r="G3146" s="64"/>
      <c r="H3146" s="64"/>
      <c r="I3146" s="64"/>
      <c r="J3146" s="64"/>
      <c r="K3146" s="64"/>
      <c r="L3146" s="64"/>
      <c r="M3146" s="64"/>
      <c r="N3146" s="64"/>
      <c r="O3146" s="64"/>
      <c r="P3146" s="64"/>
      <c r="Q3146" s="64"/>
      <c r="R3146" s="64"/>
      <c r="S3146" s="64"/>
      <c r="T3146" s="64"/>
      <c r="U3146" s="64"/>
      <c r="V3146" s="64"/>
      <c r="W3146" s="64"/>
      <c r="X3146" s="64"/>
    </row>
    <row r="3147" spans="1:24" s="84" customFormat="1" x14ac:dyDescent="0.2">
      <c r="A3147" s="75"/>
      <c r="B3147" s="75"/>
      <c r="C3147" s="94">
        <v>-1</v>
      </c>
      <c r="D3147" s="87" t="s">
        <v>394</v>
      </c>
      <c r="E3147" s="64"/>
      <c r="F3147" s="64"/>
      <c r="G3147" s="64"/>
      <c r="H3147" s="64"/>
      <c r="I3147" s="64"/>
      <c r="J3147" s="64"/>
      <c r="K3147" s="64"/>
      <c r="L3147" s="64"/>
      <c r="M3147" s="64"/>
      <c r="N3147" s="64"/>
      <c r="O3147" s="64"/>
      <c r="P3147" s="64"/>
      <c r="Q3147" s="64"/>
      <c r="R3147" s="64"/>
      <c r="S3147" s="64"/>
      <c r="T3147" s="64"/>
      <c r="U3147" s="64"/>
      <c r="V3147" s="64"/>
      <c r="W3147" s="64"/>
      <c r="X3147" s="64"/>
    </row>
    <row r="3148" spans="1:24" s="84" customFormat="1" x14ac:dyDescent="0.2">
      <c r="A3148" s="75"/>
      <c r="B3148" s="75"/>
      <c r="C3148" s="94">
        <v>-3</v>
      </c>
      <c r="D3148" s="87" t="s">
        <v>397</v>
      </c>
      <c r="E3148" s="64"/>
      <c r="F3148" s="64"/>
      <c r="G3148" s="64"/>
      <c r="H3148" s="64"/>
      <c r="I3148" s="64"/>
      <c r="J3148" s="64"/>
      <c r="K3148" s="64"/>
      <c r="L3148" s="64"/>
      <c r="M3148" s="64"/>
      <c r="N3148" s="64"/>
      <c r="O3148" s="64"/>
      <c r="P3148" s="64"/>
      <c r="Q3148" s="64"/>
      <c r="R3148" s="64"/>
      <c r="S3148" s="64"/>
      <c r="T3148" s="64"/>
      <c r="U3148" s="64"/>
      <c r="V3148" s="64"/>
      <c r="W3148" s="64"/>
      <c r="X3148" s="64"/>
    </row>
    <row r="3149" spans="1:24" s="84" customFormat="1" x14ac:dyDescent="0.2">
      <c r="A3149" s="75"/>
      <c r="B3149" s="75"/>
      <c r="C3149" s="94"/>
      <c r="D3149" s="87"/>
      <c r="E3149" s="64"/>
      <c r="F3149" s="64"/>
      <c r="G3149" s="64"/>
      <c r="H3149" s="64"/>
      <c r="I3149" s="64"/>
      <c r="J3149" s="64"/>
      <c r="K3149" s="64"/>
      <c r="L3149" s="64"/>
      <c r="M3149" s="64"/>
      <c r="N3149" s="64"/>
      <c r="O3149" s="64"/>
      <c r="P3149" s="64"/>
      <c r="Q3149" s="64"/>
      <c r="R3149" s="64"/>
      <c r="S3149" s="64"/>
      <c r="T3149" s="64"/>
      <c r="U3149" s="64"/>
      <c r="V3149" s="64"/>
      <c r="W3149" s="64"/>
      <c r="X3149" s="64"/>
    </row>
    <row r="3150" spans="1:24" s="84" customFormat="1" x14ac:dyDescent="0.2">
      <c r="A3150" s="75" t="s">
        <v>2713</v>
      </c>
      <c r="B3150" s="75" t="s">
        <v>3821</v>
      </c>
      <c r="C3150" s="94">
        <v>1</v>
      </c>
      <c r="D3150" s="87" t="s">
        <v>2794</v>
      </c>
      <c r="E3150" s="64"/>
      <c r="F3150" s="64"/>
      <c r="G3150" s="64"/>
      <c r="H3150" s="64"/>
      <c r="I3150" s="64"/>
      <c r="J3150" s="64"/>
      <c r="K3150" s="64"/>
      <c r="L3150" s="64"/>
      <c r="M3150" s="64"/>
      <c r="N3150" s="64"/>
      <c r="O3150" s="64"/>
      <c r="P3150" s="64"/>
      <c r="Q3150" s="64"/>
      <c r="R3150" s="64"/>
      <c r="S3150" s="64"/>
      <c r="T3150" s="64"/>
      <c r="U3150" s="64"/>
      <c r="V3150" s="64"/>
      <c r="W3150" s="64"/>
      <c r="X3150" s="64"/>
    </row>
    <row r="3151" spans="1:24" s="84" customFormat="1" x14ac:dyDescent="0.2">
      <c r="A3151" s="75"/>
      <c r="B3151" s="75"/>
      <c r="C3151" s="94">
        <v>2</v>
      </c>
      <c r="D3151" s="87" t="s">
        <v>1116</v>
      </c>
      <c r="E3151" s="64"/>
      <c r="F3151" s="64"/>
      <c r="G3151" s="64"/>
      <c r="H3151" s="64"/>
      <c r="I3151" s="64"/>
      <c r="J3151" s="64"/>
      <c r="K3151" s="64"/>
      <c r="L3151" s="64"/>
      <c r="M3151" s="64"/>
      <c r="N3151" s="64"/>
      <c r="O3151" s="64"/>
      <c r="P3151" s="64"/>
      <c r="Q3151" s="64"/>
      <c r="R3151" s="64"/>
      <c r="S3151" s="64"/>
      <c r="T3151" s="64"/>
      <c r="U3151" s="64"/>
      <c r="V3151" s="64"/>
      <c r="W3151" s="64"/>
      <c r="X3151" s="64"/>
    </row>
    <row r="3152" spans="1:24" s="84" customFormat="1" x14ac:dyDescent="0.2">
      <c r="A3152" s="75"/>
      <c r="B3152" s="75"/>
      <c r="C3152" s="94">
        <v>3</v>
      </c>
      <c r="D3152" s="87" t="s">
        <v>2795</v>
      </c>
      <c r="E3152" s="64"/>
      <c r="F3152" s="64"/>
      <c r="G3152" s="64"/>
      <c r="H3152" s="64"/>
      <c r="I3152" s="64"/>
      <c r="J3152" s="64"/>
      <c r="K3152" s="64"/>
      <c r="L3152" s="64"/>
      <c r="M3152" s="64"/>
      <c r="N3152" s="64"/>
      <c r="O3152" s="64"/>
      <c r="P3152" s="64"/>
      <c r="Q3152" s="64"/>
      <c r="R3152" s="64"/>
      <c r="S3152" s="64"/>
      <c r="T3152" s="64"/>
      <c r="U3152" s="64"/>
      <c r="V3152" s="64"/>
      <c r="W3152" s="64"/>
      <c r="X3152" s="64"/>
    </row>
    <row r="3153" spans="1:24" s="84" customFormat="1" x14ac:dyDescent="0.2">
      <c r="A3153" s="75"/>
      <c r="B3153" s="75"/>
      <c r="C3153" s="94">
        <v>4</v>
      </c>
      <c r="D3153" s="87" t="s">
        <v>2796</v>
      </c>
      <c r="E3153" s="64"/>
      <c r="F3153" s="64"/>
      <c r="G3153" s="64"/>
      <c r="H3153" s="64"/>
      <c r="I3153" s="64"/>
      <c r="J3153" s="64"/>
      <c r="K3153" s="64"/>
      <c r="L3153" s="64"/>
      <c r="M3153" s="64"/>
      <c r="N3153" s="64"/>
      <c r="O3153" s="64"/>
      <c r="P3153" s="64"/>
      <c r="Q3153" s="64"/>
      <c r="R3153" s="64"/>
      <c r="S3153" s="64"/>
      <c r="T3153" s="64"/>
      <c r="U3153" s="64"/>
      <c r="V3153" s="64"/>
      <c r="W3153" s="64"/>
      <c r="X3153" s="64"/>
    </row>
    <row r="3154" spans="1:24" s="84" customFormat="1" x14ac:dyDescent="0.2">
      <c r="A3154" s="75"/>
      <c r="B3154" s="75"/>
      <c r="C3154" s="94">
        <v>5</v>
      </c>
      <c r="D3154" s="87" t="s">
        <v>69</v>
      </c>
      <c r="E3154" s="64"/>
      <c r="F3154" s="64"/>
      <c r="G3154" s="64"/>
      <c r="H3154" s="64"/>
      <c r="I3154" s="64"/>
      <c r="J3154" s="64"/>
      <c r="K3154" s="64"/>
      <c r="L3154" s="64"/>
      <c r="M3154" s="64"/>
      <c r="N3154" s="64"/>
      <c r="O3154" s="64"/>
      <c r="P3154" s="64"/>
      <c r="Q3154" s="64"/>
      <c r="R3154" s="64"/>
      <c r="S3154" s="64"/>
      <c r="T3154" s="64"/>
      <c r="U3154" s="64"/>
      <c r="V3154" s="64"/>
      <c r="W3154" s="64"/>
      <c r="X3154" s="64"/>
    </row>
    <row r="3155" spans="1:24" s="84" customFormat="1" x14ac:dyDescent="0.2">
      <c r="A3155" s="75"/>
      <c r="B3155" s="75"/>
      <c r="C3155" s="94">
        <v>-1</v>
      </c>
      <c r="D3155" s="87" t="s">
        <v>394</v>
      </c>
      <c r="E3155" s="64"/>
      <c r="F3155" s="64"/>
      <c r="G3155" s="64"/>
      <c r="H3155" s="64"/>
      <c r="I3155" s="64"/>
      <c r="J3155" s="64"/>
      <c r="K3155" s="64"/>
      <c r="L3155" s="64"/>
      <c r="M3155" s="64"/>
      <c r="N3155" s="64"/>
      <c r="O3155" s="64"/>
      <c r="P3155" s="64"/>
      <c r="Q3155" s="64"/>
      <c r="R3155" s="64"/>
      <c r="S3155" s="64"/>
      <c r="T3155" s="64"/>
      <c r="U3155" s="64"/>
      <c r="V3155" s="64"/>
      <c r="W3155" s="64"/>
      <c r="X3155" s="64"/>
    </row>
    <row r="3156" spans="1:24" s="84" customFormat="1" x14ac:dyDescent="0.2">
      <c r="A3156" s="75"/>
      <c r="B3156" s="75"/>
      <c r="C3156" s="94">
        <v>-3</v>
      </c>
      <c r="D3156" s="87" t="s">
        <v>397</v>
      </c>
      <c r="E3156" s="64"/>
      <c r="F3156" s="64"/>
      <c r="G3156" s="64"/>
      <c r="H3156" s="64"/>
      <c r="I3156" s="64"/>
      <c r="J3156" s="64"/>
      <c r="K3156" s="64"/>
      <c r="L3156" s="64"/>
      <c r="M3156" s="64"/>
      <c r="N3156" s="64"/>
      <c r="O3156" s="64"/>
      <c r="P3156" s="64"/>
      <c r="Q3156" s="64"/>
      <c r="R3156" s="64"/>
      <c r="S3156" s="64"/>
      <c r="T3156" s="64"/>
      <c r="U3156" s="64"/>
      <c r="V3156" s="64"/>
      <c r="W3156" s="64"/>
      <c r="X3156" s="64"/>
    </row>
    <row r="3157" spans="1:24" s="84" customFormat="1" x14ac:dyDescent="0.2">
      <c r="A3157" s="75"/>
      <c r="B3157" s="75"/>
      <c r="C3157" s="94"/>
      <c r="D3157" s="87"/>
      <c r="E3157" s="64"/>
      <c r="F3157" s="64"/>
      <c r="G3157" s="64"/>
      <c r="H3157" s="64"/>
      <c r="I3157" s="64"/>
      <c r="J3157" s="64"/>
      <c r="K3157" s="64"/>
      <c r="L3157" s="64"/>
      <c r="M3157" s="64"/>
      <c r="N3157" s="64"/>
      <c r="O3157" s="64"/>
      <c r="P3157" s="64"/>
      <c r="Q3157" s="64"/>
      <c r="R3157" s="64"/>
      <c r="S3157" s="64"/>
      <c r="T3157" s="64"/>
      <c r="U3157" s="64"/>
      <c r="V3157" s="64"/>
      <c r="W3157" s="64"/>
      <c r="X3157" s="64"/>
    </row>
    <row r="3158" spans="1:24" s="84" customFormat="1" x14ac:dyDescent="0.2">
      <c r="A3158" s="75" t="s">
        <v>2715</v>
      </c>
      <c r="B3158" s="75" t="s">
        <v>2797</v>
      </c>
      <c r="C3158" s="94">
        <v>1</v>
      </c>
      <c r="D3158" s="87" t="s">
        <v>2794</v>
      </c>
      <c r="E3158" s="64"/>
      <c r="F3158" s="64"/>
      <c r="G3158" s="64"/>
      <c r="H3158" s="64"/>
      <c r="I3158" s="64"/>
      <c r="J3158" s="64"/>
      <c r="K3158" s="64"/>
      <c r="L3158" s="64"/>
      <c r="M3158" s="64"/>
      <c r="N3158" s="64"/>
      <c r="O3158" s="64"/>
      <c r="P3158" s="64"/>
      <c r="Q3158" s="64"/>
      <c r="R3158" s="64"/>
      <c r="S3158" s="64"/>
      <c r="T3158" s="64"/>
      <c r="U3158" s="64"/>
      <c r="V3158" s="64"/>
      <c r="W3158" s="64"/>
      <c r="X3158" s="64"/>
    </row>
    <row r="3159" spans="1:24" s="84" customFormat="1" x14ac:dyDescent="0.2">
      <c r="A3159" s="75"/>
      <c r="B3159" s="75"/>
      <c r="C3159" s="94">
        <v>2</v>
      </c>
      <c r="D3159" s="87" t="s">
        <v>1116</v>
      </c>
      <c r="E3159" s="64"/>
      <c r="F3159" s="64"/>
      <c r="G3159" s="64"/>
      <c r="H3159" s="64"/>
      <c r="I3159" s="64"/>
      <c r="J3159" s="64"/>
      <c r="K3159" s="64"/>
      <c r="L3159" s="64"/>
      <c r="M3159" s="64"/>
      <c r="N3159" s="64"/>
      <c r="O3159" s="64"/>
      <c r="P3159" s="64"/>
      <c r="Q3159" s="64"/>
      <c r="R3159" s="64"/>
      <c r="S3159" s="64"/>
      <c r="T3159" s="64"/>
      <c r="U3159" s="64"/>
      <c r="V3159" s="64"/>
      <c r="W3159" s="64"/>
      <c r="X3159" s="64"/>
    </row>
    <row r="3160" spans="1:24" s="84" customFormat="1" x14ac:dyDescent="0.2">
      <c r="A3160" s="75"/>
      <c r="B3160" s="75"/>
      <c r="C3160" s="94">
        <v>3</v>
      </c>
      <c r="D3160" s="87" t="s">
        <v>2795</v>
      </c>
      <c r="E3160" s="64"/>
      <c r="F3160" s="64"/>
      <c r="G3160" s="64"/>
      <c r="H3160" s="64"/>
      <c r="I3160" s="64"/>
      <c r="J3160" s="64"/>
      <c r="K3160" s="64"/>
      <c r="L3160" s="64"/>
      <c r="M3160" s="64"/>
      <c r="N3160" s="64"/>
      <c r="O3160" s="64"/>
      <c r="P3160" s="64"/>
      <c r="Q3160" s="64"/>
      <c r="R3160" s="64"/>
      <c r="S3160" s="64"/>
      <c r="T3160" s="64"/>
      <c r="U3160" s="64"/>
      <c r="V3160" s="64"/>
      <c r="W3160" s="64"/>
      <c r="X3160" s="64"/>
    </row>
    <row r="3161" spans="1:24" s="84" customFormat="1" x14ac:dyDescent="0.2">
      <c r="A3161" s="75"/>
      <c r="B3161" s="75"/>
      <c r="C3161" s="94">
        <v>4</v>
      </c>
      <c r="D3161" s="87" t="s">
        <v>2796</v>
      </c>
      <c r="E3161" s="64"/>
      <c r="F3161" s="64"/>
      <c r="G3161" s="64"/>
      <c r="H3161" s="64"/>
      <c r="I3161" s="64"/>
      <c r="J3161" s="64"/>
      <c r="K3161" s="64"/>
      <c r="L3161" s="64"/>
      <c r="M3161" s="64"/>
      <c r="N3161" s="64"/>
      <c r="O3161" s="64"/>
      <c r="P3161" s="64"/>
      <c r="Q3161" s="64"/>
      <c r="R3161" s="64"/>
      <c r="S3161" s="64"/>
      <c r="T3161" s="64"/>
      <c r="U3161" s="64"/>
      <c r="V3161" s="64"/>
      <c r="W3161" s="64"/>
      <c r="X3161" s="64"/>
    </row>
    <row r="3162" spans="1:24" s="84" customFormat="1" x14ac:dyDescent="0.2">
      <c r="A3162" s="75"/>
      <c r="B3162" s="75"/>
      <c r="C3162" s="94">
        <v>5</v>
      </c>
      <c r="D3162" s="87" t="s">
        <v>69</v>
      </c>
      <c r="E3162" s="64"/>
      <c r="F3162" s="64"/>
      <c r="G3162" s="64"/>
      <c r="H3162" s="64"/>
      <c r="I3162" s="64"/>
      <c r="J3162" s="64"/>
      <c r="K3162" s="64"/>
      <c r="L3162" s="64"/>
      <c r="M3162" s="64"/>
      <c r="N3162" s="64"/>
      <c r="O3162" s="64"/>
      <c r="P3162" s="64"/>
      <c r="Q3162" s="64"/>
      <c r="R3162" s="64"/>
      <c r="S3162" s="64"/>
      <c r="T3162" s="64"/>
      <c r="U3162" s="64"/>
      <c r="V3162" s="64"/>
      <c r="W3162" s="64"/>
      <c r="X3162" s="64"/>
    </row>
    <row r="3163" spans="1:24" s="84" customFormat="1" x14ac:dyDescent="0.2">
      <c r="A3163" s="75"/>
      <c r="B3163" s="75"/>
      <c r="C3163" s="94">
        <v>-1</v>
      </c>
      <c r="D3163" s="87" t="s">
        <v>394</v>
      </c>
      <c r="E3163" s="64"/>
      <c r="F3163" s="64"/>
      <c r="G3163" s="64"/>
      <c r="H3163" s="64"/>
      <c r="I3163" s="64"/>
      <c r="J3163" s="64"/>
      <c r="K3163" s="64"/>
      <c r="L3163" s="64"/>
      <c r="M3163" s="64"/>
      <c r="N3163" s="64"/>
      <c r="O3163" s="64"/>
      <c r="P3163" s="64"/>
      <c r="Q3163" s="64"/>
      <c r="R3163" s="64"/>
      <c r="S3163" s="64"/>
      <c r="T3163" s="64"/>
      <c r="U3163" s="64"/>
      <c r="V3163" s="64"/>
      <c r="W3163" s="64"/>
      <c r="X3163" s="64"/>
    </row>
    <row r="3164" spans="1:24" s="84" customFormat="1" x14ac:dyDescent="0.2">
      <c r="A3164" s="75"/>
      <c r="B3164" s="75"/>
      <c r="C3164" s="94">
        <v>-3</v>
      </c>
      <c r="D3164" s="87" t="s">
        <v>397</v>
      </c>
      <c r="E3164" s="64"/>
      <c r="F3164" s="64"/>
      <c r="G3164" s="64"/>
      <c r="H3164" s="64"/>
      <c r="I3164" s="64"/>
      <c r="J3164" s="64"/>
      <c r="K3164" s="64"/>
      <c r="L3164" s="64"/>
      <c r="M3164" s="64"/>
      <c r="N3164" s="64"/>
      <c r="O3164" s="64"/>
      <c r="P3164" s="64"/>
      <c r="Q3164" s="64"/>
      <c r="R3164" s="64"/>
      <c r="S3164" s="64"/>
      <c r="T3164" s="64"/>
      <c r="U3164" s="64"/>
      <c r="V3164" s="64"/>
      <c r="W3164" s="64"/>
      <c r="X3164" s="64"/>
    </row>
    <row r="3165" spans="1:24" s="84" customFormat="1" x14ac:dyDescent="0.2">
      <c r="A3165" s="75"/>
      <c r="B3165" s="75"/>
      <c r="C3165" s="94"/>
      <c r="D3165" s="87"/>
      <c r="E3165" s="64"/>
      <c r="F3165" s="64"/>
      <c r="G3165" s="64"/>
      <c r="H3165" s="64"/>
      <c r="I3165" s="64"/>
      <c r="J3165" s="64"/>
      <c r="K3165" s="64"/>
      <c r="L3165" s="64"/>
      <c r="M3165" s="64"/>
      <c r="N3165" s="64"/>
      <c r="O3165" s="64"/>
      <c r="P3165" s="64"/>
      <c r="Q3165" s="64"/>
      <c r="R3165" s="64"/>
      <c r="S3165" s="64"/>
      <c r="T3165" s="64"/>
      <c r="U3165" s="64"/>
      <c r="V3165" s="64"/>
      <c r="W3165" s="64"/>
      <c r="X3165" s="64"/>
    </row>
    <row r="3166" spans="1:24" s="84" customFormat="1" x14ac:dyDescent="0.2">
      <c r="A3166" s="75" t="s">
        <v>2717</v>
      </c>
      <c r="B3166" s="75" t="s">
        <v>2798</v>
      </c>
      <c r="C3166" s="94">
        <v>1</v>
      </c>
      <c r="D3166" s="87" t="s">
        <v>2794</v>
      </c>
      <c r="E3166" s="64"/>
      <c r="F3166" s="64"/>
      <c r="G3166" s="64"/>
      <c r="H3166" s="64"/>
      <c r="I3166" s="64"/>
      <c r="J3166" s="64"/>
      <c r="K3166" s="64"/>
      <c r="L3166" s="64"/>
      <c r="M3166" s="64"/>
      <c r="N3166" s="64"/>
      <c r="O3166" s="64"/>
      <c r="P3166" s="64"/>
      <c r="Q3166" s="64"/>
      <c r="R3166" s="64"/>
      <c r="S3166" s="64"/>
      <c r="T3166" s="64"/>
      <c r="U3166" s="64"/>
      <c r="V3166" s="64"/>
      <c r="W3166" s="64"/>
      <c r="X3166" s="64"/>
    </row>
    <row r="3167" spans="1:24" s="84" customFormat="1" x14ac:dyDescent="0.2">
      <c r="A3167" s="75"/>
      <c r="B3167" s="75"/>
      <c r="C3167" s="94">
        <v>2</v>
      </c>
      <c r="D3167" s="87" t="s">
        <v>1116</v>
      </c>
      <c r="E3167" s="64"/>
      <c r="F3167" s="64"/>
      <c r="G3167" s="64"/>
      <c r="H3167" s="64"/>
      <c r="I3167" s="64"/>
      <c r="J3167" s="64"/>
      <c r="K3167" s="64"/>
      <c r="L3167" s="64"/>
      <c r="M3167" s="64"/>
      <c r="N3167" s="64"/>
      <c r="O3167" s="64"/>
      <c r="P3167" s="64"/>
      <c r="Q3167" s="64"/>
      <c r="R3167" s="64"/>
      <c r="S3167" s="64"/>
      <c r="T3167" s="64"/>
      <c r="U3167" s="64"/>
      <c r="V3167" s="64"/>
      <c r="W3167" s="64"/>
      <c r="X3167" s="64"/>
    </row>
    <row r="3168" spans="1:24" s="84" customFormat="1" x14ac:dyDescent="0.2">
      <c r="A3168" s="75"/>
      <c r="B3168" s="75"/>
      <c r="C3168" s="94">
        <v>3</v>
      </c>
      <c r="D3168" s="87" t="s">
        <v>2795</v>
      </c>
      <c r="E3168" s="64"/>
      <c r="F3168" s="64"/>
      <c r="G3168" s="64"/>
      <c r="H3168" s="64"/>
      <c r="I3168" s="64"/>
      <c r="J3168" s="64"/>
      <c r="K3168" s="64"/>
      <c r="L3168" s="64"/>
      <c r="M3168" s="64"/>
      <c r="N3168" s="64"/>
      <c r="O3168" s="64"/>
      <c r="P3168" s="64"/>
      <c r="Q3168" s="64"/>
      <c r="R3168" s="64"/>
      <c r="S3168" s="64"/>
      <c r="T3168" s="64"/>
      <c r="U3168" s="64"/>
      <c r="V3168" s="64"/>
      <c r="W3168" s="64"/>
      <c r="X3168" s="64"/>
    </row>
    <row r="3169" spans="1:24" s="84" customFormat="1" x14ac:dyDescent="0.2">
      <c r="A3169" s="75"/>
      <c r="B3169" s="75"/>
      <c r="C3169" s="94">
        <v>4</v>
      </c>
      <c r="D3169" s="87" t="s">
        <v>2796</v>
      </c>
      <c r="E3169" s="64"/>
      <c r="F3169" s="64"/>
      <c r="G3169" s="64"/>
      <c r="H3169" s="64"/>
      <c r="I3169" s="64"/>
      <c r="J3169" s="64"/>
      <c r="K3169" s="64"/>
      <c r="L3169" s="64"/>
      <c r="M3169" s="64"/>
      <c r="N3169" s="64"/>
      <c r="O3169" s="64"/>
      <c r="P3169" s="64"/>
      <c r="Q3169" s="64"/>
      <c r="R3169" s="64"/>
      <c r="S3169" s="64"/>
      <c r="T3169" s="64"/>
      <c r="U3169" s="64"/>
      <c r="V3169" s="64"/>
      <c r="W3169" s="64"/>
      <c r="X3169" s="64"/>
    </row>
    <row r="3170" spans="1:24" s="84" customFormat="1" x14ac:dyDescent="0.2">
      <c r="A3170" s="75"/>
      <c r="B3170" s="75"/>
      <c r="C3170" s="94">
        <v>5</v>
      </c>
      <c r="D3170" s="87" t="s">
        <v>69</v>
      </c>
      <c r="E3170" s="64"/>
      <c r="F3170" s="64"/>
      <c r="G3170" s="64"/>
      <c r="H3170" s="64"/>
      <c r="I3170" s="64"/>
      <c r="J3170" s="64"/>
      <c r="K3170" s="64"/>
      <c r="L3170" s="64"/>
      <c r="M3170" s="64"/>
      <c r="N3170" s="64"/>
      <c r="O3170" s="64"/>
      <c r="P3170" s="64"/>
      <c r="Q3170" s="64"/>
      <c r="R3170" s="64"/>
      <c r="S3170" s="64"/>
      <c r="T3170" s="64"/>
      <c r="U3170" s="64"/>
      <c r="V3170" s="64"/>
      <c r="W3170" s="64"/>
      <c r="X3170" s="64"/>
    </row>
    <row r="3171" spans="1:24" s="84" customFormat="1" x14ac:dyDescent="0.2">
      <c r="A3171" s="75"/>
      <c r="B3171" s="75"/>
      <c r="C3171" s="94">
        <v>-1</v>
      </c>
      <c r="D3171" s="87" t="s">
        <v>394</v>
      </c>
      <c r="E3171" s="64"/>
      <c r="F3171" s="64"/>
      <c r="G3171" s="64"/>
      <c r="H3171" s="64"/>
      <c r="I3171" s="64"/>
      <c r="J3171" s="64"/>
      <c r="K3171" s="64"/>
      <c r="L3171" s="64"/>
      <c r="M3171" s="64"/>
      <c r="N3171" s="64"/>
      <c r="O3171" s="64"/>
      <c r="P3171" s="64"/>
      <c r="Q3171" s="64"/>
      <c r="R3171" s="64"/>
      <c r="S3171" s="64"/>
      <c r="T3171" s="64"/>
      <c r="U3171" s="64"/>
      <c r="V3171" s="64"/>
      <c r="W3171" s="64"/>
      <c r="X3171" s="64"/>
    </row>
    <row r="3172" spans="1:24" s="84" customFormat="1" x14ac:dyDescent="0.2">
      <c r="A3172" s="75"/>
      <c r="B3172" s="75"/>
      <c r="C3172" s="94">
        <v>-3</v>
      </c>
      <c r="D3172" s="87" t="s">
        <v>397</v>
      </c>
      <c r="E3172" s="64"/>
      <c r="F3172" s="64"/>
      <c r="G3172" s="64"/>
      <c r="H3172" s="64"/>
      <c r="I3172" s="64"/>
      <c r="J3172" s="64"/>
      <c r="K3172" s="64"/>
      <c r="L3172" s="64"/>
      <c r="M3172" s="64"/>
      <c r="N3172" s="64"/>
      <c r="O3172" s="64"/>
      <c r="P3172" s="64"/>
      <c r="Q3172" s="64"/>
      <c r="R3172" s="64"/>
      <c r="S3172" s="64"/>
      <c r="T3172" s="64"/>
      <c r="U3172" s="64"/>
      <c r="V3172" s="64"/>
      <c r="W3172" s="64"/>
      <c r="X3172" s="64"/>
    </row>
    <row r="3173" spans="1:24" s="84" customFormat="1" x14ac:dyDescent="0.2">
      <c r="A3173" s="75"/>
      <c r="B3173" s="75"/>
      <c r="C3173" s="94"/>
      <c r="D3173" s="87"/>
      <c r="E3173" s="64"/>
      <c r="F3173" s="64"/>
      <c r="G3173" s="64"/>
      <c r="H3173" s="64"/>
      <c r="I3173" s="64"/>
      <c r="J3173" s="64"/>
      <c r="K3173" s="64"/>
      <c r="L3173" s="64"/>
      <c r="M3173" s="64"/>
      <c r="N3173" s="64"/>
      <c r="O3173" s="64"/>
      <c r="P3173" s="64"/>
      <c r="Q3173" s="64"/>
      <c r="R3173" s="64"/>
      <c r="S3173" s="64"/>
      <c r="T3173" s="64"/>
      <c r="U3173" s="64"/>
      <c r="V3173" s="64"/>
      <c r="W3173" s="64"/>
      <c r="X3173" s="64"/>
    </row>
    <row r="3174" spans="1:24" s="84" customFormat="1" x14ac:dyDescent="0.2">
      <c r="A3174" s="75" t="s">
        <v>2719</v>
      </c>
      <c r="B3174" s="75" t="s">
        <v>2799</v>
      </c>
      <c r="C3174" s="94">
        <v>1</v>
      </c>
      <c r="D3174" s="87" t="s">
        <v>2794</v>
      </c>
      <c r="E3174" s="64"/>
      <c r="F3174" s="64"/>
      <c r="G3174" s="64"/>
      <c r="H3174" s="64"/>
      <c r="I3174" s="64"/>
      <c r="J3174" s="64"/>
      <c r="K3174" s="64"/>
      <c r="L3174" s="64"/>
      <c r="M3174" s="64"/>
      <c r="N3174" s="64"/>
      <c r="O3174" s="64"/>
      <c r="P3174" s="64"/>
      <c r="Q3174" s="64"/>
      <c r="R3174" s="64"/>
      <c r="S3174" s="64"/>
      <c r="T3174" s="64"/>
      <c r="U3174" s="64"/>
      <c r="V3174" s="64"/>
      <c r="W3174" s="64"/>
      <c r="X3174" s="64"/>
    </row>
    <row r="3175" spans="1:24" s="84" customFormat="1" x14ac:dyDescent="0.2">
      <c r="A3175" s="75"/>
      <c r="B3175" s="75"/>
      <c r="C3175" s="94">
        <v>2</v>
      </c>
      <c r="D3175" s="87" t="s">
        <v>1116</v>
      </c>
      <c r="E3175" s="64"/>
      <c r="F3175" s="64"/>
      <c r="G3175" s="64"/>
      <c r="H3175" s="64"/>
      <c r="I3175" s="64"/>
      <c r="J3175" s="64"/>
      <c r="K3175" s="64"/>
      <c r="L3175" s="64"/>
      <c r="M3175" s="64"/>
      <c r="N3175" s="64"/>
      <c r="O3175" s="64"/>
      <c r="P3175" s="64"/>
      <c r="Q3175" s="64"/>
      <c r="R3175" s="64"/>
      <c r="S3175" s="64"/>
      <c r="T3175" s="64"/>
      <c r="U3175" s="64"/>
      <c r="V3175" s="64"/>
      <c r="W3175" s="64"/>
      <c r="X3175" s="64"/>
    </row>
    <row r="3176" spans="1:24" s="84" customFormat="1" x14ac:dyDescent="0.2">
      <c r="A3176" s="75"/>
      <c r="B3176" s="75"/>
      <c r="C3176" s="94">
        <v>3</v>
      </c>
      <c r="D3176" s="87" t="s">
        <v>2795</v>
      </c>
      <c r="E3176" s="64"/>
      <c r="F3176" s="64"/>
      <c r="G3176" s="64"/>
      <c r="H3176" s="64"/>
      <c r="I3176" s="64"/>
      <c r="J3176" s="64"/>
      <c r="K3176" s="64"/>
      <c r="L3176" s="64"/>
      <c r="M3176" s="64"/>
      <c r="N3176" s="64"/>
      <c r="O3176" s="64"/>
      <c r="P3176" s="64"/>
      <c r="Q3176" s="64"/>
      <c r="R3176" s="64"/>
      <c r="S3176" s="64"/>
      <c r="T3176" s="64"/>
      <c r="U3176" s="64"/>
      <c r="V3176" s="64"/>
      <c r="W3176" s="64"/>
      <c r="X3176" s="64"/>
    </row>
    <row r="3177" spans="1:24" s="84" customFormat="1" x14ac:dyDescent="0.2">
      <c r="A3177" s="75"/>
      <c r="B3177" s="75"/>
      <c r="C3177" s="94">
        <v>4</v>
      </c>
      <c r="D3177" s="87" t="s">
        <v>2796</v>
      </c>
      <c r="E3177" s="64"/>
      <c r="F3177" s="64"/>
      <c r="G3177" s="64"/>
      <c r="H3177" s="64"/>
      <c r="I3177" s="64"/>
      <c r="J3177" s="64"/>
      <c r="K3177" s="64"/>
      <c r="L3177" s="64"/>
      <c r="M3177" s="64"/>
      <c r="N3177" s="64"/>
      <c r="O3177" s="64"/>
      <c r="P3177" s="64"/>
      <c r="Q3177" s="64"/>
      <c r="R3177" s="64"/>
      <c r="S3177" s="64"/>
      <c r="T3177" s="64"/>
      <c r="U3177" s="64"/>
      <c r="V3177" s="64"/>
      <c r="W3177" s="64"/>
      <c r="X3177" s="64"/>
    </row>
    <row r="3178" spans="1:24" s="84" customFormat="1" x14ac:dyDescent="0.2">
      <c r="A3178" s="75"/>
      <c r="B3178" s="75"/>
      <c r="C3178" s="94">
        <v>5</v>
      </c>
      <c r="D3178" s="87" t="s">
        <v>69</v>
      </c>
      <c r="E3178" s="64"/>
      <c r="F3178" s="64"/>
      <c r="G3178" s="64"/>
      <c r="H3178" s="64"/>
      <c r="I3178" s="64"/>
      <c r="J3178" s="64"/>
      <c r="K3178" s="64"/>
      <c r="L3178" s="64"/>
      <c r="M3178" s="64"/>
      <c r="N3178" s="64"/>
      <c r="O3178" s="64"/>
      <c r="P3178" s="64"/>
      <c r="Q3178" s="64"/>
      <c r="R3178" s="64"/>
      <c r="S3178" s="64"/>
      <c r="T3178" s="64"/>
      <c r="U3178" s="64"/>
      <c r="V3178" s="64"/>
      <c r="W3178" s="64"/>
      <c r="X3178" s="64"/>
    </row>
    <row r="3179" spans="1:24" s="84" customFormat="1" x14ac:dyDescent="0.2">
      <c r="A3179" s="75"/>
      <c r="B3179" s="75"/>
      <c r="C3179" s="94">
        <v>-1</v>
      </c>
      <c r="D3179" s="87" t="s">
        <v>394</v>
      </c>
      <c r="E3179" s="64"/>
      <c r="F3179" s="64"/>
      <c r="G3179" s="64"/>
      <c r="H3179" s="64"/>
      <c r="I3179" s="64"/>
      <c r="J3179" s="64"/>
      <c r="K3179" s="64"/>
      <c r="L3179" s="64"/>
      <c r="M3179" s="64"/>
      <c r="N3179" s="64"/>
      <c r="O3179" s="64"/>
      <c r="P3179" s="64"/>
      <c r="Q3179" s="64"/>
      <c r="R3179" s="64"/>
      <c r="S3179" s="64"/>
      <c r="T3179" s="64"/>
      <c r="U3179" s="64"/>
      <c r="V3179" s="64"/>
      <c r="W3179" s="64"/>
      <c r="X3179" s="64"/>
    </row>
    <row r="3180" spans="1:24" s="84" customFormat="1" x14ac:dyDescent="0.2">
      <c r="A3180" s="75"/>
      <c r="B3180" s="75"/>
      <c r="C3180" s="94">
        <v>-3</v>
      </c>
      <c r="D3180" s="87" t="s">
        <v>397</v>
      </c>
      <c r="E3180" s="64"/>
      <c r="F3180" s="64"/>
      <c r="G3180" s="64"/>
      <c r="H3180" s="64"/>
      <c r="I3180" s="64"/>
      <c r="J3180" s="64"/>
      <c r="K3180" s="64"/>
      <c r="L3180" s="64"/>
      <c r="M3180" s="64"/>
      <c r="N3180" s="64"/>
      <c r="O3180" s="64"/>
      <c r="P3180" s="64"/>
      <c r="Q3180" s="64"/>
      <c r="R3180" s="64"/>
      <c r="S3180" s="64"/>
      <c r="T3180" s="64"/>
      <c r="U3180" s="64"/>
      <c r="V3180" s="64"/>
      <c r="W3180" s="64"/>
      <c r="X3180" s="64"/>
    </row>
    <row r="3181" spans="1:24" s="84" customFormat="1" x14ac:dyDescent="0.2">
      <c r="A3181" s="75"/>
      <c r="B3181" s="75"/>
      <c r="C3181" s="94"/>
      <c r="D3181" s="87"/>
      <c r="E3181" s="64"/>
      <c r="F3181" s="64"/>
      <c r="G3181" s="64"/>
      <c r="H3181" s="64"/>
      <c r="I3181" s="64"/>
      <c r="J3181" s="64"/>
      <c r="K3181" s="64"/>
      <c r="L3181" s="64"/>
      <c r="M3181" s="64"/>
      <c r="N3181" s="64"/>
      <c r="O3181" s="64"/>
      <c r="P3181" s="64"/>
      <c r="Q3181" s="64"/>
      <c r="R3181" s="64"/>
      <c r="S3181" s="64"/>
      <c r="T3181" s="64"/>
      <c r="U3181" s="64"/>
      <c r="V3181" s="64"/>
      <c r="W3181" s="64"/>
      <c r="X3181" s="64"/>
    </row>
    <row r="3182" spans="1:24" s="84" customFormat="1" x14ac:dyDescent="0.2">
      <c r="A3182" s="75" t="s">
        <v>2721</v>
      </c>
      <c r="B3182" s="75" t="s">
        <v>2800</v>
      </c>
      <c r="C3182" s="94">
        <v>1</v>
      </c>
      <c r="D3182" s="87" t="s">
        <v>2794</v>
      </c>
      <c r="E3182" s="64"/>
      <c r="F3182" s="64"/>
      <c r="G3182" s="64"/>
      <c r="H3182" s="64"/>
      <c r="I3182" s="64"/>
      <c r="J3182" s="64"/>
      <c r="K3182" s="64"/>
      <c r="L3182" s="64"/>
      <c r="M3182" s="64"/>
      <c r="N3182" s="64"/>
      <c r="O3182" s="64"/>
      <c r="P3182" s="64"/>
      <c r="Q3182" s="64"/>
      <c r="R3182" s="64"/>
      <c r="S3182" s="64"/>
      <c r="T3182" s="64"/>
      <c r="U3182" s="64"/>
      <c r="V3182" s="64"/>
      <c r="W3182" s="64"/>
      <c r="X3182" s="64"/>
    </row>
    <row r="3183" spans="1:24" s="84" customFormat="1" x14ac:dyDescent="0.2">
      <c r="A3183" s="75"/>
      <c r="B3183" s="75"/>
      <c r="C3183" s="94">
        <v>2</v>
      </c>
      <c r="D3183" s="87" t="s">
        <v>1116</v>
      </c>
      <c r="E3183" s="64"/>
      <c r="F3183" s="64"/>
      <c r="G3183" s="64"/>
      <c r="H3183" s="64"/>
      <c r="I3183" s="64"/>
      <c r="J3183" s="64"/>
      <c r="K3183" s="64"/>
      <c r="L3183" s="64"/>
      <c r="M3183" s="64"/>
      <c r="N3183" s="64"/>
      <c r="O3183" s="64"/>
      <c r="P3183" s="64"/>
      <c r="Q3183" s="64"/>
      <c r="R3183" s="64"/>
      <c r="S3183" s="64"/>
      <c r="T3183" s="64"/>
      <c r="U3183" s="64"/>
      <c r="V3183" s="64"/>
      <c r="W3183" s="64"/>
      <c r="X3183" s="64"/>
    </row>
    <row r="3184" spans="1:24" s="84" customFormat="1" x14ac:dyDescent="0.2">
      <c r="A3184" s="75"/>
      <c r="B3184" s="75"/>
      <c r="C3184" s="94">
        <v>3</v>
      </c>
      <c r="D3184" s="87" t="s">
        <v>2795</v>
      </c>
      <c r="E3184" s="64"/>
      <c r="F3184" s="64"/>
      <c r="G3184" s="64"/>
      <c r="H3184" s="64"/>
      <c r="I3184" s="64"/>
      <c r="J3184" s="64"/>
      <c r="K3184" s="64"/>
      <c r="L3184" s="64"/>
      <c r="M3184" s="64"/>
      <c r="N3184" s="64"/>
      <c r="O3184" s="64"/>
      <c r="P3184" s="64"/>
      <c r="Q3184" s="64"/>
      <c r="R3184" s="64"/>
      <c r="S3184" s="64"/>
      <c r="T3184" s="64"/>
      <c r="U3184" s="64"/>
      <c r="V3184" s="64"/>
      <c r="W3184" s="64"/>
      <c r="X3184" s="64"/>
    </row>
    <row r="3185" spans="1:24" s="84" customFormat="1" x14ac:dyDescent="0.2">
      <c r="A3185" s="75"/>
      <c r="B3185" s="75"/>
      <c r="C3185" s="94">
        <v>4</v>
      </c>
      <c r="D3185" s="87" t="s">
        <v>2796</v>
      </c>
      <c r="E3185" s="64"/>
      <c r="F3185" s="64"/>
      <c r="G3185" s="64"/>
      <c r="H3185" s="64"/>
      <c r="I3185" s="64"/>
      <c r="J3185" s="64"/>
      <c r="K3185" s="64"/>
      <c r="L3185" s="64"/>
      <c r="M3185" s="64"/>
      <c r="N3185" s="64"/>
      <c r="O3185" s="64"/>
      <c r="P3185" s="64"/>
      <c r="Q3185" s="64"/>
      <c r="R3185" s="64"/>
      <c r="S3185" s="64"/>
      <c r="T3185" s="64"/>
      <c r="U3185" s="64"/>
      <c r="V3185" s="64"/>
      <c r="W3185" s="64"/>
      <c r="X3185" s="64"/>
    </row>
    <row r="3186" spans="1:24" s="84" customFormat="1" x14ac:dyDescent="0.2">
      <c r="A3186" s="75"/>
      <c r="B3186" s="75"/>
      <c r="C3186" s="94">
        <v>5</v>
      </c>
      <c r="D3186" s="87" t="s">
        <v>69</v>
      </c>
      <c r="E3186" s="64"/>
      <c r="F3186" s="64"/>
      <c r="G3186" s="64"/>
      <c r="H3186" s="64"/>
      <c r="I3186" s="64"/>
      <c r="J3186" s="64"/>
      <c r="K3186" s="64"/>
      <c r="L3186" s="64"/>
      <c r="M3186" s="64"/>
      <c r="N3186" s="64"/>
      <c r="O3186" s="64"/>
      <c r="P3186" s="64"/>
      <c r="Q3186" s="64"/>
      <c r="R3186" s="64"/>
      <c r="S3186" s="64"/>
      <c r="T3186" s="64"/>
      <c r="U3186" s="64"/>
      <c r="V3186" s="64"/>
      <c r="W3186" s="64"/>
      <c r="X3186" s="64"/>
    </row>
    <row r="3187" spans="1:24" s="84" customFormat="1" x14ac:dyDescent="0.2">
      <c r="A3187" s="75"/>
      <c r="B3187" s="75"/>
      <c r="C3187" s="94">
        <v>-1</v>
      </c>
      <c r="D3187" s="87" t="s">
        <v>394</v>
      </c>
      <c r="E3187" s="64"/>
      <c r="F3187" s="64"/>
      <c r="G3187" s="64"/>
      <c r="H3187" s="64"/>
      <c r="I3187" s="64"/>
      <c r="J3187" s="64"/>
      <c r="K3187" s="64"/>
      <c r="L3187" s="64"/>
      <c r="M3187" s="64"/>
      <c r="N3187" s="64"/>
      <c r="O3187" s="64"/>
      <c r="P3187" s="64"/>
      <c r="Q3187" s="64"/>
      <c r="R3187" s="64"/>
      <c r="S3187" s="64"/>
      <c r="T3187" s="64"/>
      <c r="U3187" s="64"/>
      <c r="V3187" s="64"/>
      <c r="W3187" s="64"/>
      <c r="X3187" s="64"/>
    </row>
    <row r="3188" spans="1:24" s="84" customFormat="1" x14ac:dyDescent="0.2">
      <c r="A3188" s="75"/>
      <c r="B3188" s="75"/>
      <c r="C3188" s="94">
        <v>-3</v>
      </c>
      <c r="D3188" s="87" t="s">
        <v>397</v>
      </c>
      <c r="E3188" s="64"/>
      <c r="F3188" s="64"/>
      <c r="G3188" s="64"/>
      <c r="H3188" s="64"/>
      <c r="I3188" s="64"/>
      <c r="J3188" s="64"/>
      <c r="K3188" s="64"/>
      <c r="L3188" s="64"/>
      <c r="M3188" s="64"/>
      <c r="N3188" s="64"/>
      <c r="O3188" s="64"/>
      <c r="P3188" s="64"/>
      <c r="Q3188" s="64"/>
      <c r="R3188" s="64"/>
      <c r="S3188" s="64"/>
      <c r="T3188" s="64"/>
      <c r="U3188" s="64"/>
      <c r="V3188" s="64"/>
      <c r="W3188" s="64"/>
      <c r="X3188" s="64"/>
    </row>
    <row r="3189" spans="1:24" s="84" customFormat="1" x14ac:dyDescent="0.2">
      <c r="A3189" s="75"/>
      <c r="B3189" s="75"/>
      <c r="C3189" s="94"/>
      <c r="D3189" s="87"/>
      <c r="E3189" s="64"/>
      <c r="F3189" s="64"/>
      <c r="G3189" s="64"/>
      <c r="H3189" s="64"/>
      <c r="I3189" s="64"/>
      <c r="J3189" s="64"/>
      <c r="K3189" s="64"/>
      <c r="L3189" s="64"/>
      <c r="M3189" s="64"/>
      <c r="N3189" s="64"/>
      <c r="O3189" s="64"/>
      <c r="P3189" s="64"/>
      <c r="Q3189" s="64"/>
      <c r="R3189" s="64"/>
      <c r="S3189" s="64"/>
      <c r="T3189" s="64"/>
      <c r="U3189" s="64"/>
      <c r="V3189" s="64"/>
      <c r="W3189" s="64"/>
      <c r="X3189" s="64"/>
    </row>
    <row r="3190" spans="1:24" s="84" customFormat="1" x14ac:dyDescent="0.2">
      <c r="A3190" s="75" t="s">
        <v>2745</v>
      </c>
      <c r="B3190" s="75" t="s">
        <v>2805</v>
      </c>
      <c r="C3190" s="94">
        <v>0</v>
      </c>
      <c r="D3190" s="87" t="s">
        <v>2806</v>
      </c>
      <c r="E3190" s="64"/>
      <c r="F3190" s="64"/>
      <c r="G3190" s="64"/>
      <c r="H3190" s="64"/>
      <c r="I3190" s="64"/>
      <c r="J3190" s="64"/>
      <c r="K3190" s="64"/>
      <c r="L3190" s="64"/>
      <c r="M3190" s="64"/>
      <c r="N3190" s="64"/>
      <c r="O3190" s="64"/>
      <c r="P3190" s="64"/>
      <c r="Q3190" s="64"/>
      <c r="R3190" s="64"/>
      <c r="S3190" s="64"/>
      <c r="T3190" s="64"/>
      <c r="U3190" s="64"/>
      <c r="V3190" s="64"/>
      <c r="W3190" s="64"/>
      <c r="X3190" s="64"/>
    </row>
    <row r="3191" spans="1:24" s="84" customFormat="1" x14ac:dyDescent="0.2">
      <c r="A3191" s="75"/>
      <c r="B3191" s="75"/>
      <c r="C3191" s="94">
        <v>1</v>
      </c>
      <c r="D3191" s="87" t="s">
        <v>2807</v>
      </c>
      <c r="E3191" s="64"/>
      <c r="F3191" s="64"/>
      <c r="G3191" s="64"/>
      <c r="H3191" s="64"/>
      <c r="I3191" s="64"/>
      <c r="J3191" s="64"/>
      <c r="K3191" s="64"/>
      <c r="L3191" s="64"/>
      <c r="M3191" s="64"/>
      <c r="N3191" s="64"/>
      <c r="O3191" s="64"/>
      <c r="P3191" s="64"/>
      <c r="Q3191" s="64"/>
      <c r="R3191" s="64"/>
      <c r="S3191" s="64"/>
      <c r="T3191" s="64"/>
      <c r="U3191" s="64"/>
      <c r="V3191" s="64"/>
      <c r="W3191" s="64"/>
      <c r="X3191" s="64"/>
    </row>
    <row r="3192" spans="1:24" s="84" customFormat="1" x14ac:dyDescent="0.2">
      <c r="A3192" s="75"/>
      <c r="B3192" s="75"/>
      <c r="C3192" s="94">
        <v>2</v>
      </c>
      <c r="D3192" s="87" t="s">
        <v>2808</v>
      </c>
      <c r="E3192" s="64"/>
      <c r="F3192" s="64"/>
      <c r="G3192" s="64"/>
      <c r="H3192" s="64"/>
      <c r="I3192" s="64"/>
      <c r="J3192" s="64"/>
      <c r="K3192" s="64"/>
      <c r="L3192" s="64"/>
      <c r="M3192" s="64"/>
      <c r="N3192" s="64"/>
      <c r="O3192" s="64"/>
      <c r="P3192" s="64"/>
      <c r="Q3192" s="64"/>
      <c r="R3192" s="64"/>
      <c r="S3192" s="64"/>
      <c r="T3192" s="64"/>
      <c r="U3192" s="64"/>
      <c r="V3192" s="64"/>
      <c r="W3192" s="64"/>
      <c r="X3192" s="64"/>
    </row>
    <row r="3193" spans="1:24" s="84" customFormat="1" x14ac:dyDescent="0.2">
      <c r="A3193" s="75"/>
      <c r="B3193" s="75"/>
      <c r="C3193" s="94"/>
      <c r="D3193" s="87"/>
      <c r="E3193" s="64"/>
      <c r="F3193" s="64"/>
      <c r="G3193" s="64"/>
      <c r="H3193" s="64"/>
      <c r="I3193" s="64"/>
      <c r="J3193" s="64"/>
      <c r="K3193" s="64"/>
      <c r="L3193" s="64"/>
      <c r="M3193" s="64"/>
      <c r="N3193" s="64"/>
      <c r="O3193" s="64"/>
      <c r="P3193" s="64"/>
      <c r="Q3193" s="64"/>
      <c r="R3193" s="64"/>
      <c r="S3193" s="64"/>
      <c r="T3193" s="64"/>
      <c r="U3193" s="64"/>
      <c r="V3193" s="64"/>
      <c r="W3193" s="64"/>
      <c r="X3193" s="64"/>
    </row>
    <row r="3194" spans="1:24" s="84" customFormat="1" x14ac:dyDescent="0.2">
      <c r="A3194" s="75" t="s">
        <v>2748</v>
      </c>
      <c r="B3194" s="75" t="s">
        <v>2804</v>
      </c>
      <c r="C3194" s="94">
        <v>1</v>
      </c>
      <c r="D3194" s="87" t="s">
        <v>395</v>
      </c>
      <c r="E3194" s="64"/>
      <c r="F3194" s="64"/>
      <c r="G3194" s="64"/>
      <c r="H3194" s="64"/>
      <c r="I3194" s="64"/>
      <c r="J3194" s="64"/>
      <c r="K3194" s="64"/>
      <c r="L3194" s="64"/>
      <c r="M3194" s="64"/>
      <c r="N3194" s="64"/>
      <c r="O3194" s="64"/>
      <c r="P3194" s="64"/>
      <c r="Q3194" s="64"/>
      <c r="R3194" s="64"/>
      <c r="S3194" s="64"/>
      <c r="T3194" s="64"/>
      <c r="U3194" s="64"/>
      <c r="V3194" s="64"/>
      <c r="W3194" s="64"/>
      <c r="X3194" s="64"/>
    </row>
    <row r="3195" spans="1:24" s="84" customFormat="1" x14ac:dyDescent="0.2">
      <c r="A3195" s="75"/>
      <c r="B3195" s="75"/>
      <c r="C3195" s="94">
        <v>2</v>
      </c>
      <c r="D3195" s="87" t="s">
        <v>396</v>
      </c>
      <c r="E3195" s="64"/>
      <c r="F3195" s="64"/>
      <c r="G3195" s="64"/>
      <c r="H3195" s="64"/>
      <c r="I3195" s="64"/>
      <c r="J3195" s="64"/>
      <c r="K3195" s="64"/>
      <c r="L3195" s="64"/>
      <c r="M3195" s="64"/>
      <c r="N3195" s="64"/>
      <c r="O3195" s="64"/>
      <c r="P3195" s="64"/>
      <c r="Q3195" s="64"/>
      <c r="R3195" s="64"/>
      <c r="S3195" s="64"/>
      <c r="T3195" s="64"/>
      <c r="U3195" s="64"/>
      <c r="V3195" s="64"/>
      <c r="W3195" s="64"/>
      <c r="X3195" s="64"/>
    </row>
    <row r="3196" spans="1:24" s="84" customFormat="1" x14ac:dyDescent="0.2">
      <c r="C3196" s="94">
        <v>-1</v>
      </c>
      <c r="D3196" s="87" t="s">
        <v>394</v>
      </c>
      <c r="E3196" s="64"/>
      <c r="F3196" s="64"/>
      <c r="G3196" s="64"/>
      <c r="H3196" s="64"/>
      <c r="I3196" s="64"/>
      <c r="J3196" s="64"/>
      <c r="K3196" s="64"/>
      <c r="L3196" s="64"/>
      <c r="M3196" s="64"/>
      <c r="N3196" s="64"/>
      <c r="O3196" s="64"/>
      <c r="P3196" s="64"/>
      <c r="Q3196" s="64"/>
      <c r="R3196" s="64"/>
      <c r="S3196" s="64"/>
      <c r="T3196" s="64"/>
      <c r="U3196" s="64"/>
      <c r="V3196" s="64"/>
      <c r="W3196" s="64"/>
      <c r="X3196" s="64"/>
    </row>
    <row r="3197" spans="1:24" s="84" customFormat="1" x14ac:dyDescent="0.2">
      <c r="A3197" s="75"/>
      <c r="B3197" s="75"/>
      <c r="C3197" s="94">
        <v>-3</v>
      </c>
      <c r="D3197" s="87" t="s">
        <v>397</v>
      </c>
      <c r="E3197" s="64"/>
      <c r="F3197" s="64"/>
      <c r="G3197" s="64"/>
      <c r="H3197" s="64"/>
      <c r="I3197" s="64"/>
      <c r="J3197" s="64"/>
      <c r="K3197" s="64"/>
      <c r="L3197" s="64"/>
      <c r="M3197" s="64"/>
      <c r="N3197" s="64"/>
      <c r="O3197" s="64"/>
      <c r="P3197" s="64"/>
      <c r="Q3197" s="64"/>
      <c r="R3197" s="64"/>
      <c r="S3197" s="64"/>
      <c r="T3197" s="64"/>
      <c r="U3197" s="64"/>
      <c r="V3197" s="64"/>
      <c r="W3197" s="64"/>
      <c r="X3197" s="64"/>
    </row>
    <row r="3198" spans="1:24" s="84" customFormat="1" x14ac:dyDescent="0.2">
      <c r="A3198" s="75"/>
      <c r="B3198" s="75"/>
      <c r="C3198" s="94"/>
      <c r="D3198" s="87"/>
      <c r="E3198" s="64"/>
      <c r="F3198" s="64"/>
      <c r="G3198" s="64"/>
      <c r="H3198" s="64"/>
      <c r="I3198" s="64"/>
      <c r="J3198" s="64"/>
      <c r="K3198" s="64"/>
      <c r="L3198" s="64"/>
      <c r="M3198" s="64"/>
      <c r="N3198" s="64"/>
      <c r="O3198" s="64"/>
      <c r="P3198" s="64"/>
      <c r="Q3198" s="64"/>
      <c r="R3198" s="64"/>
      <c r="S3198" s="64"/>
      <c r="T3198" s="64"/>
      <c r="U3198" s="64"/>
      <c r="V3198" s="64"/>
      <c r="W3198" s="64"/>
      <c r="X3198" s="64"/>
    </row>
    <row r="3199" spans="1:24" s="84" customFormat="1" x14ac:dyDescent="0.2">
      <c r="A3199" s="75" t="s">
        <v>86</v>
      </c>
      <c r="B3199" s="75" t="s">
        <v>75</v>
      </c>
      <c r="C3199" s="94">
        <v>1</v>
      </c>
      <c r="D3199" s="87" t="s">
        <v>395</v>
      </c>
      <c r="E3199" s="64"/>
      <c r="F3199" s="64"/>
      <c r="G3199" s="64"/>
      <c r="H3199" s="64"/>
      <c r="I3199" s="64"/>
      <c r="J3199" s="64"/>
      <c r="K3199" s="64"/>
      <c r="L3199" s="64"/>
      <c r="M3199" s="64"/>
      <c r="N3199" s="64"/>
      <c r="O3199" s="64"/>
      <c r="P3199" s="64"/>
      <c r="Q3199" s="64"/>
      <c r="R3199" s="64"/>
      <c r="S3199" s="64"/>
      <c r="T3199" s="64"/>
      <c r="U3199" s="64"/>
      <c r="V3199" s="64"/>
      <c r="W3199" s="64"/>
      <c r="X3199" s="64"/>
    </row>
    <row r="3200" spans="1:24" s="84" customFormat="1" x14ac:dyDescent="0.2">
      <c r="A3200" s="75"/>
      <c r="B3200" s="75"/>
      <c r="C3200" s="94">
        <v>2</v>
      </c>
      <c r="D3200" s="87" t="s">
        <v>396</v>
      </c>
      <c r="E3200" s="64"/>
      <c r="F3200" s="64"/>
      <c r="G3200" s="64"/>
      <c r="H3200" s="64"/>
      <c r="I3200" s="64"/>
      <c r="J3200" s="64"/>
      <c r="K3200" s="64"/>
      <c r="L3200" s="64"/>
      <c r="M3200" s="64"/>
      <c r="N3200" s="64"/>
      <c r="O3200" s="64"/>
      <c r="P3200" s="64"/>
      <c r="Q3200" s="64"/>
      <c r="R3200" s="64"/>
      <c r="S3200" s="64"/>
      <c r="T3200" s="64"/>
      <c r="U3200" s="64"/>
      <c r="V3200" s="64"/>
      <c r="W3200" s="64"/>
      <c r="X3200" s="64"/>
    </row>
    <row r="3201" spans="1:24" s="84" customFormat="1" x14ac:dyDescent="0.2">
      <c r="A3201" s="75"/>
      <c r="B3201" s="75"/>
      <c r="C3201" s="94">
        <v>-1</v>
      </c>
      <c r="D3201" s="87" t="s">
        <v>394</v>
      </c>
      <c r="E3201" s="64"/>
      <c r="F3201" s="64"/>
      <c r="G3201" s="64"/>
      <c r="H3201" s="64"/>
      <c r="I3201" s="64"/>
      <c r="J3201" s="64"/>
      <c r="K3201" s="64"/>
      <c r="L3201" s="64"/>
      <c r="M3201" s="64"/>
      <c r="N3201" s="64"/>
      <c r="O3201" s="64"/>
      <c r="P3201" s="64"/>
      <c r="Q3201" s="64"/>
      <c r="R3201" s="64"/>
      <c r="S3201" s="64"/>
      <c r="T3201" s="64"/>
      <c r="U3201" s="64"/>
      <c r="V3201" s="64"/>
      <c r="W3201" s="64"/>
      <c r="X3201" s="64"/>
    </row>
    <row r="3202" spans="1:24" s="84" customFormat="1" x14ac:dyDescent="0.2">
      <c r="A3202" s="75"/>
      <c r="B3202" s="75"/>
      <c r="C3202" s="94">
        <v>-3</v>
      </c>
      <c r="D3202" s="87" t="s">
        <v>397</v>
      </c>
      <c r="E3202" s="64"/>
      <c r="F3202" s="64"/>
      <c r="G3202" s="64"/>
      <c r="H3202" s="64"/>
      <c r="I3202" s="64"/>
      <c r="J3202" s="64"/>
      <c r="K3202" s="64"/>
      <c r="L3202" s="64"/>
      <c r="M3202" s="64"/>
      <c r="N3202" s="64"/>
      <c r="O3202" s="64"/>
      <c r="P3202" s="64"/>
      <c r="Q3202" s="64"/>
      <c r="R3202" s="64"/>
      <c r="S3202" s="64"/>
      <c r="T3202" s="64"/>
      <c r="U3202" s="64"/>
      <c r="V3202" s="64"/>
      <c r="W3202" s="64"/>
      <c r="X3202" s="64"/>
    </row>
    <row r="3203" spans="1:24" s="84" customFormat="1" x14ac:dyDescent="0.2">
      <c r="A3203" s="75"/>
      <c r="B3203" s="75"/>
      <c r="C3203" s="94"/>
      <c r="D3203" s="87"/>
      <c r="E3203" s="64"/>
      <c r="F3203" s="64"/>
      <c r="G3203" s="64"/>
      <c r="H3203" s="64"/>
      <c r="I3203" s="64"/>
      <c r="J3203" s="64"/>
      <c r="K3203" s="64"/>
      <c r="L3203" s="64"/>
      <c r="M3203" s="64"/>
      <c r="N3203" s="64"/>
      <c r="O3203" s="64"/>
      <c r="P3203" s="64"/>
      <c r="Q3203" s="64"/>
      <c r="R3203" s="64"/>
      <c r="S3203" s="64"/>
      <c r="T3203" s="64"/>
      <c r="U3203" s="64"/>
      <c r="V3203" s="64"/>
      <c r="W3203" s="64"/>
      <c r="X3203" s="64"/>
    </row>
    <row r="3204" spans="1:24" s="84" customFormat="1" x14ac:dyDescent="0.2">
      <c r="A3204" s="75" t="s">
        <v>2750</v>
      </c>
      <c r="B3204" s="75" t="s">
        <v>2801</v>
      </c>
      <c r="C3204" s="94">
        <v>1</v>
      </c>
      <c r="D3204" s="87" t="s">
        <v>395</v>
      </c>
      <c r="E3204" s="64"/>
      <c r="F3204" s="64"/>
      <c r="G3204" s="64"/>
      <c r="H3204" s="64"/>
      <c r="I3204" s="64"/>
      <c r="J3204" s="64"/>
      <c r="K3204" s="64"/>
      <c r="L3204" s="64"/>
      <c r="M3204" s="64"/>
      <c r="N3204" s="64"/>
      <c r="O3204" s="64"/>
      <c r="P3204" s="64"/>
      <c r="Q3204" s="64"/>
      <c r="R3204" s="64"/>
      <c r="S3204" s="64"/>
      <c r="T3204" s="64"/>
      <c r="U3204" s="64"/>
      <c r="V3204" s="64"/>
      <c r="W3204" s="64"/>
      <c r="X3204" s="64"/>
    </row>
    <row r="3205" spans="1:24" s="84" customFormat="1" x14ac:dyDescent="0.2">
      <c r="A3205" s="75"/>
      <c r="B3205" s="75"/>
      <c r="C3205" s="94">
        <v>2</v>
      </c>
      <c r="D3205" s="87" t="s">
        <v>396</v>
      </c>
      <c r="E3205" s="64"/>
      <c r="F3205" s="64"/>
      <c r="G3205" s="64"/>
      <c r="H3205" s="64"/>
      <c r="I3205" s="64"/>
      <c r="J3205" s="64"/>
      <c r="K3205" s="64"/>
      <c r="L3205" s="64"/>
      <c r="M3205" s="64"/>
      <c r="N3205" s="64"/>
      <c r="O3205" s="64"/>
      <c r="P3205" s="64"/>
      <c r="Q3205" s="64"/>
      <c r="R3205" s="64"/>
      <c r="S3205" s="64"/>
      <c r="T3205" s="64"/>
      <c r="U3205" s="64"/>
      <c r="V3205" s="64"/>
      <c r="W3205" s="64"/>
      <c r="X3205" s="64"/>
    </row>
    <row r="3206" spans="1:24" s="84" customFormat="1" x14ac:dyDescent="0.2">
      <c r="A3206" s="75"/>
      <c r="B3206" s="75"/>
      <c r="C3206" s="94">
        <v>-1</v>
      </c>
      <c r="D3206" s="87" t="s">
        <v>394</v>
      </c>
      <c r="E3206" s="64"/>
      <c r="F3206" s="64"/>
      <c r="G3206" s="64"/>
      <c r="H3206" s="64"/>
      <c r="I3206" s="64"/>
      <c r="J3206" s="64"/>
      <c r="K3206" s="64"/>
      <c r="L3206" s="64"/>
      <c r="M3206" s="64"/>
      <c r="N3206" s="64"/>
      <c r="O3206" s="64"/>
      <c r="P3206" s="64"/>
      <c r="Q3206" s="64"/>
      <c r="R3206" s="64"/>
      <c r="S3206" s="64"/>
      <c r="T3206" s="64"/>
      <c r="U3206" s="64"/>
      <c r="V3206" s="64"/>
      <c r="W3206" s="64"/>
      <c r="X3206" s="64"/>
    </row>
    <row r="3207" spans="1:24" s="84" customFormat="1" x14ac:dyDescent="0.2">
      <c r="A3207" s="75"/>
      <c r="B3207" s="75"/>
      <c r="C3207" s="94">
        <v>-3</v>
      </c>
      <c r="D3207" s="87" t="s">
        <v>397</v>
      </c>
      <c r="E3207" s="64"/>
      <c r="F3207" s="64"/>
      <c r="G3207" s="64"/>
      <c r="H3207" s="64"/>
      <c r="I3207" s="64"/>
      <c r="J3207" s="64"/>
      <c r="K3207" s="64"/>
      <c r="L3207" s="64"/>
      <c r="M3207" s="64"/>
      <c r="N3207" s="64"/>
      <c r="O3207" s="64"/>
      <c r="P3207" s="64"/>
      <c r="Q3207" s="64"/>
      <c r="R3207" s="64"/>
      <c r="S3207" s="64"/>
      <c r="T3207" s="64"/>
      <c r="U3207" s="64"/>
      <c r="V3207" s="64"/>
      <c r="W3207" s="64"/>
      <c r="X3207" s="64"/>
    </row>
    <row r="3208" spans="1:24" s="84" customFormat="1" x14ac:dyDescent="0.2">
      <c r="A3208" s="75"/>
      <c r="B3208" s="75"/>
      <c r="C3208" s="94"/>
      <c r="D3208" s="87"/>
      <c r="E3208" s="64"/>
      <c r="F3208" s="64"/>
      <c r="G3208" s="64"/>
      <c r="H3208" s="64"/>
      <c r="I3208" s="64"/>
      <c r="J3208" s="64"/>
      <c r="K3208" s="64"/>
      <c r="L3208" s="64"/>
      <c r="M3208" s="64"/>
      <c r="N3208" s="64"/>
      <c r="O3208" s="64"/>
      <c r="P3208" s="64"/>
      <c r="Q3208" s="64"/>
      <c r="R3208" s="64"/>
      <c r="S3208" s="64"/>
      <c r="T3208" s="64"/>
      <c r="U3208" s="64"/>
      <c r="V3208" s="64"/>
      <c r="W3208" s="64"/>
      <c r="X3208" s="64"/>
    </row>
    <row r="3209" spans="1:24" s="84" customFormat="1" x14ac:dyDescent="0.2">
      <c r="A3209" s="75" t="s">
        <v>87</v>
      </c>
      <c r="B3209" s="75" t="s">
        <v>77</v>
      </c>
      <c r="C3209" s="94">
        <v>1</v>
      </c>
      <c r="D3209" s="87" t="s">
        <v>1559</v>
      </c>
      <c r="E3209" s="64"/>
      <c r="F3209" s="64"/>
      <c r="G3209" s="64"/>
      <c r="H3209" s="64"/>
      <c r="I3209" s="64"/>
      <c r="J3209" s="64"/>
      <c r="K3209" s="64"/>
      <c r="L3209" s="64"/>
      <c r="M3209" s="64"/>
      <c r="N3209" s="64"/>
      <c r="O3209" s="64"/>
      <c r="P3209" s="64"/>
      <c r="Q3209" s="64"/>
      <c r="R3209" s="64"/>
      <c r="S3209" s="64"/>
      <c r="T3209" s="64"/>
      <c r="U3209" s="64"/>
      <c r="V3209" s="64"/>
      <c r="W3209" s="64"/>
      <c r="X3209" s="64"/>
    </row>
    <row r="3210" spans="1:24" s="84" customFormat="1" x14ac:dyDescent="0.2">
      <c r="C3210" s="94">
        <v>2</v>
      </c>
      <c r="D3210" s="87" t="s">
        <v>2802</v>
      </c>
      <c r="E3210" s="64"/>
      <c r="F3210" s="64"/>
      <c r="G3210" s="64"/>
      <c r="H3210" s="64"/>
      <c r="I3210" s="64"/>
      <c r="J3210" s="64"/>
      <c r="K3210" s="64"/>
      <c r="L3210" s="64"/>
      <c r="M3210" s="64"/>
      <c r="N3210" s="64"/>
      <c r="O3210" s="64"/>
      <c r="P3210" s="64"/>
      <c r="Q3210" s="64"/>
      <c r="R3210" s="64"/>
      <c r="S3210" s="64"/>
      <c r="T3210" s="64"/>
      <c r="U3210" s="64"/>
      <c r="V3210" s="64"/>
      <c r="W3210" s="64"/>
      <c r="X3210" s="64"/>
    </row>
    <row r="3211" spans="1:24" s="84" customFormat="1" x14ac:dyDescent="0.2">
      <c r="A3211" s="75"/>
      <c r="B3211" s="75"/>
      <c r="C3211" s="94">
        <v>3</v>
      </c>
      <c r="D3211" s="87" t="s">
        <v>386</v>
      </c>
      <c r="E3211" s="64"/>
      <c r="F3211" s="64"/>
      <c r="G3211" s="64"/>
      <c r="H3211" s="64"/>
      <c r="I3211" s="64"/>
      <c r="J3211" s="64"/>
      <c r="K3211" s="64"/>
      <c r="L3211" s="64"/>
      <c r="M3211" s="64"/>
      <c r="N3211" s="64"/>
      <c r="O3211" s="64"/>
      <c r="P3211" s="64"/>
      <c r="Q3211" s="64"/>
      <c r="R3211" s="64"/>
      <c r="S3211" s="64"/>
      <c r="T3211" s="64"/>
      <c r="U3211" s="64"/>
      <c r="V3211" s="64"/>
      <c r="W3211" s="64"/>
      <c r="X3211" s="64"/>
    </row>
    <row r="3212" spans="1:24" s="84" customFormat="1" x14ac:dyDescent="0.2">
      <c r="A3212" s="75"/>
      <c r="B3212" s="75"/>
      <c r="C3212" s="94">
        <v>4</v>
      </c>
      <c r="D3212" s="87" t="s">
        <v>387</v>
      </c>
      <c r="E3212" s="64"/>
      <c r="F3212" s="64"/>
      <c r="G3212" s="64"/>
      <c r="H3212" s="64"/>
      <c r="I3212" s="64"/>
      <c r="J3212" s="64"/>
      <c r="K3212" s="64"/>
      <c r="L3212" s="64"/>
      <c r="M3212" s="64"/>
      <c r="N3212" s="64"/>
      <c r="O3212" s="64"/>
      <c r="P3212" s="64"/>
      <c r="Q3212" s="64"/>
      <c r="R3212" s="64"/>
      <c r="S3212" s="64"/>
      <c r="T3212" s="64"/>
      <c r="U3212" s="64"/>
      <c r="V3212" s="64"/>
      <c r="W3212" s="64"/>
      <c r="X3212" s="64"/>
    </row>
    <row r="3213" spans="1:24" s="84" customFormat="1" x14ac:dyDescent="0.2">
      <c r="A3213" s="75"/>
      <c r="B3213" s="75"/>
      <c r="C3213" s="94">
        <v>5</v>
      </c>
      <c r="D3213" s="87" t="s">
        <v>388</v>
      </c>
      <c r="E3213" s="64"/>
      <c r="F3213" s="64"/>
      <c r="G3213" s="64"/>
      <c r="H3213" s="64"/>
      <c r="I3213" s="64"/>
      <c r="J3213" s="64"/>
      <c r="K3213" s="64"/>
      <c r="L3213" s="64"/>
      <c r="M3213" s="64"/>
      <c r="N3213" s="64"/>
      <c r="O3213" s="64"/>
      <c r="P3213" s="64"/>
      <c r="Q3213" s="64"/>
      <c r="R3213" s="64"/>
      <c r="S3213" s="64"/>
      <c r="T3213" s="64"/>
      <c r="U3213" s="64"/>
      <c r="V3213" s="64"/>
      <c r="W3213" s="64"/>
      <c r="X3213" s="64"/>
    </row>
    <row r="3214" spans="1:24" s="84" customFormat="1" x14ac:dyDescent="0.2">
      <c r="A3214" s="75"/>
      <c r="B3214" s="75"/>
      <c r="C3214" s="94">
        <v>-1</v>
      </c>
      <c r="D3214" s="87" t="s">
        <v>394</v>
      </c>
      <c r="E3214" s="64"/>
      <c r="F3214" s="64"/>
      <c r="G3214" s="64"/>
      <c r="H3214" s="64"/>
      <c r="I3214" s="64"/>
      <c r="J3214" s="64"/>
      <c r="K3214" s="64"/>
      <c r="L3214" s="64"/>
      <c r="M3214" s="64"/>
      <c r="N3214" s="64"/>
      <c r="O3214" s="64"/>
      <c r="P3214" s="64"/>
      <c r="Q3214" s="64"/>
      <c r="R3214" s="64"/>
      <c r="S3214" s="64"/>
      <c r="T3214" s="64"/>
      <c r="U3214" s="64"/>
      <c r="V3214" s="64"/>
      <c r="W3214" s="64"/>
      <c r="X3214" s="64"/>
    </row>
    <row r="3215" spans="1:24" s="84" customFormat="1" x14ac:dyDescent="0.2">
      <c r="A3215" s="75"/>
      <c r="B3215" s="75"/>
      <c r="C3215" s="94">
        <v>-3</v>
      </c>
      <c r="D3215" s="87" t="s">
        <v>397</v>
      </c>
      <c r="E3215" s="64"/>
      <c r="F3215" s="64"/>
      <c r="G3215" s="64"/>
      <c r="H3215" s="64"/>
      <c r="I3215" s="64"/>
      <c r="J3215" s="64"/>
      <c r="K3215" s="64"/>
      <c r="L3215" s="64"/>
      <c r="M3215" s="64"/>
      <c r="N3215" s="64"/>
      <c r="O3215" s="64"/>
      <c r="P3215" s="64"/>
      <c r="Q3215" s="64"/>
      <c r="R3215" s="64"/>
      <c r="S3215" s="64"/>
      <c r="T3215" s="64"/>
      <c r="U3215" s="64"/>
      <c r="V3215" s="64"/>
      <c r="W3215" s="64"/>
      <c r="X3215" s="64"/>
    </row>
    <row r="3216" spans="1:24" s="84" customFormat="1" x14ac:dyDescent="0.2">
      <c r="A3216" s="75"/>
      <c r="B3216" s="75"/>
      <c r="C3216" s="94"/>
      <c r="D3216" s="87"/>
      <c r="E3216" s="64"/>
      <c r="F3216" s="64"/>
      <c r="G3216" s="64"/>
      <c r="H3216" s="64"/>
      <c r="I3216" s="64"/>
      <c r="J3216" s="64"/>
      <c r="K3216" s="64"/>
      <c r="L3216" s="64"/>
      <c r="M3216" s="64"/>
      <c r="N3216" s="64"/>
      <c r="O3216" s="64"/>
      <c r="P3216" s="64"/>
      <c r="Q3216" s="64"/>
      <c r="R3216" s="64"/>
      <c r="S3216" s="64"/>
      <c r="T3216" s="64"/>
      <c r="U3216" s="64"/>
      <c r="V3216" s="64"/>
      <c r="W3216" s="64"/>
      <c r="X3216" s="64"/>
    </row>
    <row r="3217" spans="1:24" s="84" customFormat="1" x14ac:dyDescent="0.2">
      <c r="A3217" s="75" t="s">
        <v>2752</v>
      </c>
      <c r="B3217" s="75" t="s">
        <v>2809</v>
      </c>
      <c r="C3217" s="94">
        <v>1</v>
      </c>
      <c r="D3217" s="87" t="s">
        <v>2810</v>
      </c>
      <c r="E3217" s="64"/>
      <c r="F3217" s="64"/>
      <c r="G3217" s="64"/>
      <c r="H3217" s="64"/>
      <c r="I3217" s="64"/>
      <c r="J3217" s="64"/>
      <c r="K3217" s="64"/>
      <c r="L3217" s="64"/>
      <c r="M3217" s="64"/>
      <c r="N3217" s="64"/>
      <c r="O3217" s="64"/>
      <c r="P3217" s="64"/>
      <c r="Q3217" s="64"/>
      <c r="R3217" s="64"/>
      <c r="S3217" s="64"/>
      <c r="T3217" s="64"/>
      <c r="U3217" s="64"/>
      <c r="V3217" s="64"/>
      <c r="W3217" s="64"/>
      <c r="X3217" s="64"/>
    </row>
    <row r="3218" spans="1:24" s="84" customFormat="1" x14ac:dyDescent="0.2">
      <c r="A3218" s="75"/>
      <c r="B3218" s="75"/>
      <c r="C3218" s="94">
        <v>2</v>
      </c>
      <c r="D3218" s="87" t="s">
        <v>386</v>
      </c>
      <c r="E3218" s="64"/>
      <c r="F3218" s="64"/>
      <c r="G3218" s="64"/>
      <c r="H3218" s="64"/>
      <c r="I3218" s="64"/>
      <c r="J3218" s="64"/>
      <c r="K3218" s="64"/>
      <c r="L3218" s="64"/>
      <c r="M3218" s="64"/>
      <c r="N3218" s="64"/>
      <c r="O3218" s="64"/>
      <c r="P3218" s="64"/>
      <c r="Q3218" s="64"/>
      <c r="R3218" s="64"/>
      <c r="S3218" s="64"/>
      <c r="T3218" s="64"/>
      <c r="U3218" s="64"/>
      <c r="V3218" s="64"/>
      <c r="W3218" s="64"/>
      <c r="X3218" s="64"/>
    </row>
    <row r="3219" spans="1:24" s="84" customFormat="1" x14ac:dyDescent="0.2">
      <c r="A3219" s="75"/>
      <c r="B3219" s="75"/>
      <c r="C3219" s="94">
        <v>3</v>
      </c>
      <c r="D3219" s="87" t="s">
        <v>2811</v>
      </c>
      <c r="E3219" s="64"/>
      <c r="F3219" s="64"/>
      <c r="G3219" s="64"/>
      <c r="H3219" s="64"/>
      <c r="I3219" s="64"/>
      <c r="J3219" s="64"/>
      <c r="K3219" s="64"/>
      <c r="L3219" s="64"/>
      <c r="M3219" s="64"/>
      <c r="N3219" s="64"/>
      <c r="O3219" s="64"/>
      <c r="P3219" s="64"/>
      <c r="Q3219" s="64"/>
      <c r="R3219" s="64"/>
      <c r="S3219" s="64"/>
      <c r="T3219" s="64"/>
      <c r="U3219" s="64"/>
      <c r="V3219" s="64"/>
      <c r="W3219" s="64"/>
      <c r="X3219" s="64"/>
    </row>
    <row r="3220" spans="1:24" s="84" customFormat="1" x14ac:dyDescent="0.2">
      <c r="A3220" s="75"/>
      <c r="B3220" s="75"/>
      <c r="C3220" s="94">
        <v>-1</v>
      </c>
      <c r="D3220" s="87" t="s">
        <v>394</v>
      </c>
      <c r="E3220" s="64"/>
      <c r="F3220" s="64"/>
      <c r="G3220" s="64"/>
      <c r="H3220" s="64"/>
      <c r="I3220" s="64"/>
      <c r="J3220" s="64"/>
      <c r="K3220" s="64"/>
      <c r="L3220" s="64"/>
      <c r="M3220" s="64"/>
      <c r="N3220" s="64"/>
      <c r="O3220" s="64"/>
      <c r="P3220" s="64"/>
      <c r="Q3220" s="64"/>
      <c r="R3220" s="64"/>
      <c r="S3220" s="64"/>
      <c r="T3220" s="64"/>
      <c r="U3220" s="64"/>
      <c r="V3220" s="64"/>
      <c r="W3220" s="64"/>
      <c r="X3220" s="64"/>
    </row>
    <row r="3221" spans="1:24" s="84" customFormat="1" x14ac:dyDescent="0.2">
      <c r="A3221" s="75"/>
      <c r="B3221" s="75"/>
      <c r="C3221" s="94">
        <v>-3</v>
      </c>
      <c r="D3221" s="87" t="s">
        <v>397</v>
      </c>
      <c r="E3221" s="64"/>
      <c r="F3221" s="64"/>
      <c r="G3221" s="64"/>
      <c r="H3221" s="64"/>
      <c r="I3221" s="64"/>
      <c r="J3221" s="64"/>
      <c r="K3221" s="64"/>
      <c r="L3221" s="64"/>
      <c r="M3221" s="64"/>
      <c r="N3221" s="64"/>
      <c r="O3221" s="64"/>
      <c r="P3221" s="64"/>
      <c r="Q3221" s="64"/>
      <c r="R3221" s="64"/>
      <c r="S3221" s="64"/>
      <c r="T3221" s="64"/>
      <c r="U3221" s="64"/>
      <c r="V3221" s="64"/>
      <c r="W3221" s="64"/>
      <c r="X3221" s="64"/>
    </row>
    <row r="3222" spans="1:24" s="84" customFormat="1" x14ac:dyDescent="0.2">
      <c r="A3222" s="75"/>
      <c r="B3222" s="75"/>
      <c r="C3222" s="94"/>
      <c r="D3222" s="87"/>
      <c r="E3222" s="64"/>
      <c r="F3222" s="64"/>
      <c r="G3222" s="64"/>
      <c r="H3222" s="64"/>
      <c r="I3222" s="64"/>
      <c r="J3222" s="64"/>
      <c r="K3222" s="64"/>
      <c r="L3222" s="64"/>
      <c r="M3222" s="64"/>
      <c r="N3222" s="64"/>
      <c r="O3222" s="64"/>
      <c r="P3222" s="64"/>
      <c r="Q3222" s="64"/>
      <c r="R3222" s="64"/>
      <c r="S3222" s="64"/>
      <c r="T3222" s="64"/>
      <c r="U3222" s="64"/>
      <c r="V3222" s="64"/>
      <c r="W3222" s="64"/>
      <c r="X3222" s="64"/>
    </row>
    <row r="3223" spans="1:24" s="84" customFormat="1" x14ac:dyDescent="0.2">
      <c r="A3223" s="75" t="s">
        <v>2754</v>
      </c>
      <c r="B3223" s="75" t="s">
        <v>2812</v>
      </c>
      <c r="C3223" s="94">
        <v>1</v>
      </c>
      <c r="D3223" s="87" t="s">
        <v>2813</v>
      </c>
      <c r="E3223" s="64"/>
      <c r="F3223" s="64"/>
      <c r="G3223" s="64"/>
      <c r="H3223" s="64"/>
      <c r="I3223" s="64"/>
      <c r="J3223" s="64"/>
      <c r="K3223" s="64"/>
      <c r="L3223" s="64"/>
      <c r="M3223" s="64"/>
      <c r="N3223" s="64"/>
      <c r="O3223" s="64"/>
      <c r="P3223" s="64"/>
      <c r="Q3223" s="64"/>
      <c r="R3223" s="64"/>
      <c r="S3223" s="64"/>
      <c r="T3223" s="64"/>
      <c r="U3223" s="64"/>
      <c r="V3223" s="64"/>
      <c r="W3223" s="64"/>
      <c r="X3223" s="64"/>
    </row>
    <row r="3224" spans="1:24" s="84" customFormat="1" x14ac:dyDescent="0.2">
      <c r="A3224" s="75"/>
      <c r="B3224" s="75"/>
      <c r="C3224" s="94">
        <v>2</v>
      </c>
      <c r="D3224" s="87" t="s">
        <v>396</v>
      </c>
      <c r="E3224" s="64"/>
      <c r="F3224" s="64"/>
      <c r="G3224" s="64"/>
      <c r="H3224" s="64"/>
      <c r="I3224" s="64"/>
      <c r="J3224" s="64"/>
      <c r="K3224" s="64"/>
      <c r="L3224" s="64"/>
      <c r="M3224" s="64"/>
      <c r="N3224" s="64"/>
      <c r="O3224" s="64"/>
      <c r="P3224" s="64"/>
      <c r="Q3224" s="64"/>
      <c r="R3224" s="64"/>
      <c r="S3224" s="64"/>
      <c r="T3224" s="64"/>
      <c r="U3224" s="64"/>
      <c r="V3224" s="64"/>
      <c r="W3224" s="64"/>
      <c r="X3224" s="64"/>
    </row>
    <row r="3225" spans="1:24" s="84" customFormat="1" x14ac:dyDescent="0.2">
      <c r="A3225" s="75"/>
      <c r="B3225" s="75"/>
      <c r="C3225" s="94">
        <v>-1</v>
      </c>
      <c r="D3225" s="87" t="s">
        <v>394</v>
      </c>
      <c r="E3225" s="64"/>
      <c r="F3225" s="64"/>
      <c r="G3225" s="64"/>
      <c r="H3225" s="64"/>
      <c r="I3225" s="64"/>
      <c r="J3225" s="64"/>
      <c r="K3225" s="64"/>
      <c r="L3225" s="64"/>
      <c r="M3225" s="64"/>
      <c r="N3225" s="64"/>
      <c r="O3225" s="64"/>
      <c r="P3225" s="64"/>
      <c r="Q3225" s="64"/>
      <c r="R3225" s="64"/>
      <c r="S3225" s="64"/>
      <c r="T3225" s="64"/>
      <c r="U3225" s="64"/>
      <c r="V3225" s="64"/>
      <c r="W3225" s="64"/>
      <c r="X3225" s="64"/>
    </row>
    <row r="3226" spans="1:24" s="84" customFormat="1" x14ac:dyDescent="0.2">
      <c r="A3226" s="75"/>
      <c r="B3226" s="75"/>
      <c r="C3226" s="94">
        <v>-3</v>
      </c>
      <c r="D3226" s="87" t="s">
        <v>397</v>
      </c>
      <c r="E3226" s="64"/>
      <c r="F3226" s="64"/>
      <c r="G3226" s="64"/>
      <c r="H3226" s="64"/>
      <c r="I3226" s="64"/>
      <c r="J3226" s="64"/>
      <c r="K3226" s="64"/>
      <c r="L3226" s="64"/>
      <c r="M3226" s="64"/>
      <c r="N3226" s="64"/>
      <c r="O3226" s="64"/>
      <c r="P3226" s="64"/>
      <c r="Q3226" s="64"/>
      <c r="R3226" s="64"/>
      <c r="S3226" s="64"/>
      <c r="T3226" s="64"/>
      <c r="U3226" s="64"/>
      <c r="V3226" s="64"/>
      <c r="W3226" s="64"/>
      <c r="X3226" s="64"/>
    </row>
    <row r="3227" spans="1:24" s="84" customFormat="1" x14ac:dyDescent="0.2">
      <c r="A3227" s="75"/>
      <c r="B3227" s="75"/>
      <c r="C3227" s="94"/>
      <c r="D3227" s="87"/>
      <c r="E3227" s="64"/>
      <c r="F3227" s="64"/>
      <c r="G3227" s="64"/>
      <c r="H3227" s="64"/>
      <c r="I3227" s="64"/>
      <c r="J3227" s="64"/>
      <c r="K3227" s="64"/>
      <c r="L3227" s="64"/>
      <c r="M3227" s="64"/>
      <c r="N3227" s="64"/>
      <c r="O3227" s="64"/>
      <c r="P3227" s="64"/>
      <c r="Q3227" s="64"/>
      <c r="R3227" s="64"/>
      <c r="S3227" s="64"/>
      <c r="T3227" s="64"/>
      <c r="U3227" s="64"/>
      <c r="V3227" s="64"/>
      <c r="W3227" s="64"/>
      <c r="X3227" s="64"/>
    </row>
    <row r="3228" spans="1:24" s="84" customFormat="1" x14ac:dyDescent="0.2">
      <c r="A3228" s="75" t="s">
        <v>88</v>
      </c>
      <c r="B3228" s="75" t="s">
        <v>2724</v>
      </c>
      <c r="C3228" s="94">
        <v>1</v>
      </c>
      <c r="D3228" s="87" t="s">
        <v>2803</v>
      </c>
      <c r="E3228" s="64"/>
      <c r="F3228" s="64"/>
      <c r="G3228" s="64"/>
      <c r="H3228" s="64"/>
      <c r="I3228" s="64"/>
      <c r="J3228" s="64"/>
      <c r="K3228" s="64"/>
      <c r="L3228" s="64"/>
      <c r="M3228" s="64"/>
      <c r="N3228" s="64"/>
      <c r="O3228" s="64"/>
      <c r="P3228" s="64"/>
      <c r="Q3228" s="64"/>
      <c r="R3228" s="64"/>
      <c r="S3228" s="64"/>
      <c r="T3228" s="64"/>
      <c r="U3228" s="64"/>
      <c r="V3228" s="64"/>
      <c r="W3228" s="64"/>
      <c r="X3228" s="64"/>
    </row>
    <row r="3229" spans="1:24" s="84" customFormat="1" x14ac:dyDescent="0.2">
      <c r="A3229" s="75"/>
      <c r="B3229" s="75"/>
      <c r="C3229" s="94">
        <v>2</v>
      </c>
      <c r="D3229" s="87" t="s">
        <v>2653</v>
      </c>
      <c r="E3229" s="64"/>
      <c r="F3229" s="64"/>
      <c r="G3229" s="64"/>
      <c r="H3229" s="64"/>
      <c r="I3229" s="64"/>
      <c r="J3229" s="64"/>
      <c r="K3229" s="64"/>
      <c r="L3229" s="64"/>
      <c r="M3229" s="64"/>
      <c r="N3229" s="64"/>
      <c r="O3229" s="64"/>
      <c r="P3229" s="64"/>
      <c r="Q3229" s="64"/>
      <c r="R3229" s="64"/>
      <c r="S3229" s="64"/>
      <c r="T3229" s="64"/>
      <c r="U3229" s="64"/>
      <c r="V3229" s="64"/>
      <c r="W3229" s="64"/>
      <c r="X3229" s="64"/>
    </row>
    <row r="3230" spans="1:24" s="84" customFormat="1" x14ac:dyDescent="0.2">
      <c r="A3230" s="75"/>
      <c r="B3230" s="75"/>
      <c r="C3230" s="94">
        <v>3</v>
      </c>
      <c r="D3230" s="87" t="s">
        <v>831</v>
      </c>
      <c r="E3230" s="64"/>
      <c r="F3230" s="64"/>
      <c r="G3230" s="64"/>
      <c r="H3230" s="64"/>
      <c r="I3230" s="64"/>
      <c r="J3230" s="64"/>
      <c r="K3230" s="64"/>
      <c r="L3230" s="64"/>
      <c r="M3230" s="64"/>
      <c r="N3230" s="64"/>
      <c r="O3230" s="64"/>
      <c r="P3230" s="64"/>
      <c r="Q3230" s="64"/>
      <c r="R3230" s="64"/>
      <c r="S3230" s="64"/>
      <c r="T3230" s="64"/>
      <c r="U3230" s="64"/>
      <c r="V3230" s="64"/>
      <c r="W3230" s="64"/>
      <c r="X3230" s="64"/>
    </row>
    <row r="3231" spans="1:24" s="84" customFormat="1" x14ac:dyDescent="0.2">
      <c r="A3231" s="75"/>
      <c r="B3231" s="75"/>
      <c r="C3231" s="94">
        <v>4</v>
      </c>
      <c r="D3231" s="87" t="s">
        <v>69</v>
      </c>
      <c r="E3231" s="64"/>
      <c r="F3231" s="64"/>
      <c r="G3231" s="64"/>
      <c r="H3231" s="64"/>
      <c r="I3231" s="64"/>
      <c r="J3231" s="64"/>
      <c r="K3231" s="64"/>
      <c r="L3231" s="64"/>
      <c r="M3231" s="64"/>
      <c r="N3231" s="64"/>
      <c r="O3231" s="64"/>
      <c r="P3231" s="64"/>
      <c r="Q3231" s="64"/>
      <c r="R3231" s="64"/>
      <c r="S3231" s="64"/>
      <c r="T3231" s="64"/>
      <c r="U3231" s="64"/>
      <c r="V3231" s="64"/>
      <c r="W3231" s="64"/>
      <c r="X3231" s="64"/>
    </row>
    <row r="3232" spans="1:24" s="84" customFormat="1" x14ac:dyDescent="0.2">
      <c r="A3232" s="75"/>
      <c r="B3232" s="75"/>
      <c r="C3232" s="94">
        <v>-1</v>
      </c>
      <c r="D3232" s="87" t="s">
        <v>394</v>
      </c>
      <c r="E3232" s="64"/>
      <c r="F3232" s="64"/>
      <c r="G3232" s="64"/>
      <c r="H3232" s="64"/>
      <c r="I3232" s="64"/>
      <c r="J3232" s="64"/>
      <c r="K3232" s="64"/>
      <c r="L3232" s="64"/>
      <c r="M3232" s="64"/>
      <c r="N3232" s="64"/>
      <c r="O3232" s="64"/>
      <c r="P3232" s="64"/>
      <c r="Q3232" s="64"/>
      <c r="R3232" s="64"/>
      <c r="S3232" s="64"/>
      <c r="T3232" s="64"/>
      <c r="U3232" s="64"/>
      <c r="V3232" s="64"/>
      <c r="W3232" s="64"/>
      <c r="X3232" s="64"/>
    </row>
    <row r="3233" spans="1:24" s="84" customFormat="1" x14ac:dyDescent="0.2">
      <c r="A3233" s="75"/>
      <c r="B3233" s="75"/>
      <c r="C3233" s="94">
        <v>-3</v>
      </c>
      <c r="D3233" s="87" t="s">
        <v>397</v>
      </c>
      <c r="E3233" s="64"/>
      <c r="F3233" s="64"/>
      <c r="G3233" s="64"/>
      <c r="H3233" s="64"/>
      <c r="I3233" s="64"/>
      <c r="J3233" s="64"/>
      <c r="K3233" s="64"/>
      <c r="L3233" s="64"/>
      <c r="M3233" s="64"/>
      <c r="N3233" s="64"/>
      <c r="O3233" s="64"/>
      <c r="P3233" s="64"/>
      <c r="Q3233" s="64"/>
      <c r="R3233" s="64"/>
      <c r="S3233" s="64"/>
      <c r="T3233" s="64"/>
      <c r="U3233" s="64"/>
      <c r="V3233" s="64"/>
      <c r="W3233" s="64"/>
      <c r="X3233" s="64"/>
    </row>
    <row r="3234" spans="1:24" s="84" customFormat="1" x14ac:dyDescent="0.2">
      <c r="A3234" s="75"/>
      <c r="B3234" s="75"/>
      <c r="C3234" s="94"/>
      <c r="D3234" s="87"/>
      <c r="E3234" s="64"/>
      <c r="F3234" s="64"/>
      <c r="G3234" s="64"/>
      <c r="H3234" s="64"/>
      <c r="I3234" s="64"/>
      <c r="J3234" s="64"/>
      <c r="K3234" s="64"/>
      <c r="L3234" s="64"/>
      <c r="M3234" s="64"/>
      <c r="N3234" s="64"/>
      <c r="O3234" s="64"/>
      <c r="P3234" s="64"/>
      <c r="Q3234" s="64"/>
      <c r="R3234" s="64"/>
      <c r="S3234" s="64"/>
      <c r="T3234" s="64"/>
      <c r="U3234" s="64"/>
      <c r="V3234" s="64"/>
      <c r="W3234" s="64"/>
      <c r="X3234" s="64"/>
    </row>
    <row r="3235" spans="1:24" s="84" customFormat="1" x14ac:dyDescent="0.2">
      <c r="A3235" s="75" t="s">
        <v>89</v>
      </c>
      <c r="B3235" s="75" t="s">
        <v>2725</v>
      </c>
      <c r="C3235" s="94">
        <v>1</v>
      </c>
      <c r="D3235" s="87" t="s">
        <v>2803</v>
      </c>
      <c r="E3235" s="64"/>
      <c r="F3235" s="64"/>
      <c r="G3235" s="64"/>
      <c r="H3235" s="64"/>
      <c r="I3235" s="64"/>
      <c r="J3235" s="64"/>
      <c r="K3235" s="64"/>
      <c r="L3235" s="64"/>
      <c r="M3235" s="64"/>
      <c r="N3235" s="64"/>
      <c r="O3235" s="64"/>
      <c r="P3235" s="64"/>
      <c r="Q3235" s="64"/>
      <c r="R3235" s="64"/>
      <c r="S3235" s="64"/>
      <c r="T3235" s="64"/>
      <c r="U3235" s="64"/>
      <c r="V3235" s="64"/>
      <c r="W3235" s="64"/>
      <c r="X3235" s="64"/>
    </row>
    <row r="3236" spans="1:24" s="84" customFormat="1" x14ac:dyDescent="0.2">
      <c r="A3236" s="75"/>
      <c r="B3236" s="75"/>
      <c r="C3236" s="94">
        <v>2</v>
      </c>
      <c r="D3236" s="87" t="s">
        <v>2653</v>
      </c>
      <c r="E3236" s="64"/>
      <c r="F3236" s="64"/>
      <c r="G3236" s="64"/>
      <c r="H3236" s="64"/>
      <c r="I3236" s="64"/>
      <c r="J3236" s="64"/>
      <c r="K3236" s="64"/>
      <c r="L3236" s="64"/>
      <c r="M3236" s="64"/>
      <c r="N3236" s="64"/>
      <c r="O3236" s="64"/>
      <c r="P3236" s="64"/>
      <c r="Q3236" s="64"/>
      <c r="R3236" s="64"/>
      <c r="S3236" s="64"/>
      <c r="T3236" s="64"/>
      <c r="U3236" s="64"/>
      <c r="V3236" s="64"/>
      <c r="W3236" s="64"/>
      <c r="X3236" s="64"/>
    </row>
    <row r="3237" spans="1:24" s="84" customFormat="1" x14ac:dyDescent="0.2">
      <c r="A3237" s="75"/>
      <c r="B3237" s="75"/>
      <c r="C3237" s="94">
        <v>3</v>
      </c>
      <c r="D3237" s="87" t="s">
        <v>831</v>
      </c>
      <c r="E3237" s="64"/>
      <c r="F3237" s="64"/>
      <c r="G3237" s="64"/>
      <c r="H3237" s="64"/>
      <c r="I3237" s="64"/>
      <c r="J3237" s="64"/>
      <c r="K3237" s="64"/>
      <c r="L3237" s="64"/>
      <c r="M3237" s="64"/>
      <c r="N3237" s="64"/>
      <c r="O3237" s="64"/>
      <c r="P3237" s="64"/>
      <c r="Q3237" s="64"/>
      <c r="R3237" s="64"/>
      <c r="S3237" s="64"/>
      <c r="T3237" s="64"/>
      <c r="U3237" s="64"/>
      <c r="V3237" s="64"/>
      <c r="W3237" s="64"/>
      <c r="X3237" s="64"/>
    </row>
    <row r="3238" spans="1:24" s="84" customFormat="1" x14ac:dyDescent="0.2">
      <c r="A3238" s="75"/>
      <c r="B3238" s="75"/>
      <c r="C3238" s="94">
        <v>4</v>
      </c>
      <c r="D3238" s="87" t="s">
        <v>69</v>
      </c>
      <c r="E3238" s="64"/>
      <c r="F3238" s="64"/>
      <c r="G3238" s="64"/>
      <c r="H3238" s="64"/>
      <c r="I3238" s="64"/>
      <c r="J3238" s="64"/>
      <c r="K3238" s="64"/>
      <c r="L3238" s="64"/>
      <c r="M3238" s="64"/>
      <c r="N3238" s="64"/>
      <c r="O3238" s="64"/>
      <c r="P3238" s="64"/>
      <c r="Q3238" s="64"/>
      <c r="R3238" s="64"/>
      <c r="S3238" s="64"/>
      <c r="T3238" s="64"/>
      <c r="U3238" s="64"/>
      <c r="V3238" s="64"/>
      <c r="W3238" s="64"/>
      <c r="X3238" s="64"/>
    </row>
    <row r="3239" spans="1:24" s="84" customFormat="1" x14ac:dyDescent="0.2">
      <c r="A3239" s="75"/>
      <c r="B3239" s="75"/>
      <c r="C3239" s="94">
        <v>-1</v>
      </c>
      <c r="D3239" s="87" t="s">
        <v>394</v>
      </c>
      <c r="E3239" s="64"/>
      <c r="F3239" s="64"/>
      <c r="G3239" s="64"/>
      <c r="H3239" s="64"/>
      <c r="I3239" s="64"/>
      <c r="J3239" s="64"/>
      <c r="K3239" s="64"/>
      <c r="L3239" s="64"/>
      <c r="M3239" s="64"/>
      <c r="N3239" s="64"/>
      <c r="O3239" s="64"/>
      <c r="P3239" s="64"/>
      <c r="Q3239" s="64"/>
      <c r="R3239" s="64"/>
      <c r="S3239" s="64"/>
      <c r="T3239" s="64"/>
      <c r="U3239" s="64"/>
      <c r="V3239" s="64"/>
      <c r="W3239" s="64"/>
      <c r="X3239" s="64"/>
    </row>
    <row r="3240" spans="1:24" s="84" customFormat="1" x14ac:dyDescent="0.2">
      <c r="A3240" s="75"/>
      <c r="B3240" s="75"/>
      <c r="C3240" s="94">
        <v>-3</v>
      </c>
      <c r="D3240" s="87" t="s">
        <v>397</v>
      </c>
      <c r="E3240" s="64"/>
      <c r="F3240" s="64"/>
      <c r="G3240" s="64"/>
      <c r="H3240" s="64"/>
      <c r="I3240" s="64"/>
      <c r="J3240" s="64"/>
      <c r="K3240" s="64"/>
      <c r="L3240" s="64"/>
      <c r="M3240" s="64"/>
      <c r="N3240" s="64"/>
      <c r="O3240" s="64"/>
      <c r="P3240" s="64"/>
      <c r="Q3240" s="64"/>
      <c r="R3240" s="64"/>
      <c r="S3240" s="64"/>
      <c r="T3240" s="64"/>
      <c r="U3240" s="64"/>
      <c r="V3240" s="64"/>
      <c r="W3240" s="64"/>
      <c r="X3240" s="64"/>
    </row>
    <row r="3241" spans="1:24" s="84" customFormat="1" x14ac:dyDescent="0.2">
      <c r="A3241" s="75"/>
      <c r="B3241" s="75"/>
      <c r="C3241" s="94"/>
      <c r="D3241" s="87"/>
      <c r="E3241" s="64"/>
      <c r="F3241" s="64"/>
      <c r="G3241" s="64"/>
      <c r="H3241" s="64"/>
      <c r="I3241" s="64"/>
      <c r="J3241" s="64"/>
      <c r="K3241" s="64"/>
      <c r="L3241" s="64"/>
      <c r="M3241" s="64"/>
      <c r="N3241" s="64"/>
      <c r="O3241" s="64"/>
      <c r="P3241" s="64"/>
      <c r="Q3241" s="64"/>
      <c r="R3241" s="64"/>
      <c r="S3241" s="64"/>
      <c r="T3241" s="64"/>
      <c r="U3241" s="64"/>
      <c r="V3241" s="64"/>
      <c r="W3241" s="64"/>
      <c r="X3241" s="64"/>
    </row>
    <row r="3242" spans="1:24" s="84" customFormat="1" x14ac:dyDescent="0.2">
      <c r="A3242" s="75" t="s">
        <v>90</v>
      </c>
      <c r="B3242" s="75" t="s">
        <v>2726</v>
      </c>
      <c r="C3242" s="94">
        <v>1</v>
      </c>
      <c r="D3242" s="87" t="s">
        <v>2803</v>
      </c>
      <c r="E3242" s="64"/>
      <c r="F3242" s="64"/>
      <c r="G3242" s="64"/>
      <c r="H3242" s="64"/>
      <c r="I3242" s="64"/>
      <c r="J3242" s="64"/>
      <c r="K3242" s="64"/>
      <c r="L3242" s="64"/>
      <c r="M3242" s="64"/>
      <c r="N3242" s="64"/>
      <c r="O3242" s="64"/>
      <c r="P3242" s="64"/>
      <c r="Q3242" s="64"/>
      <c r="R3242" s="64"/>
      <c r="S3242" s="64"/>
      <c r="T3242" s="64"/>
      <c r="U3242" s="64"/>
      <c r="V3242" s="64"/>
      <c r="W3242" s="64"/>
      <c r="X3242" s="64"/>
    </row>
    <row r="3243" spans="1:24" s="84" customFormat="1" x14ac:dyDescent="0.2">
      <c r="A3243" s="75"/>
      <c r="B3243" s="75"/>
      <c r="C3243" s="94">
        <v>2</v>
      </c>
      <c r="D3243" s="87" t="s">
        <v>2653</v>
      </c>
      <c r="E3243" s="64"/>
      <c r="F3243" s="64"/>
      <c r="G3243" s="64"/>
      <c r="H3243" s="64"/>
      <c r="I3243" s="64"/>
      <c r="J3243" s="64"/>
      <c r="K3243" s="64"/>
      <c r="L3243" s="64"/>
      <c r="M3243" s="64"/>
      <c r="N3243" s="64"/>
      <c r="O3243" s="64"/>
      <c r="P3243" s="64"/>
      <c r="Q3243" s="64"/>
      <c r="R3243" s="64"/>
      <c r="S3243" s="64"/>
      <c r="T3243" s="64"/>
      <c r="U3243" s="64"/>
      <c r="V3243" s="64"/>
      <c r="W3243" s="64"/>
      <c r="X3243" s="64"/>
    </row>
    <row r="3244" spans="1:24" s="84" customFormat="1" x14ac:dyDescent="0.2">
      <c r="A3244" s="75"/>
      <c r="B3244" s="75"/>
      <c r="C3244" s="94">
        <v>3</v>
      </c>
      <c r="D3244" s="87" t="s">
        <v>831</v>
      </c>
      <c r="E3244" s="64"/>
      <c r="F3244" s="64"/>
      <c r="G3244" s="64"/>
      <c r="H3244" s="64"/>
      <c r="I3244" s="64"/>
      <c r="J3244" s="64"/>
      <c r="K3244" s="64"/>
      <c r="L3244" s="64"/>
      <c r="M3244" s="64"/>
      <c r="N3244" s="64"/>
      <c r="O3244" s="64"/>
      <c r="P3244" s="64"/>
      <c r="Q3244" s="64"/>
      <c r="R3244" s="64"/>
      <c r="S3244" s="64"/>
      <c r="T3244" s="64"/>
      <c r="U3244" s="64"/>
      <c r="V3244" s="64"/>
      <c r="W3244" s="64"/>
      <c r="X3244" s="64"/>
    </row>
    <row r="3245" spans="1:24" s="84" customFormat="1" x14ac:dyDescent="0.2">
      <c r="A3245" s="75"/>
      <c r="B3245" s="75"/>
      <c r="C3245" s="94">
        <v>4</v>
      </c>
      <c r="D3245" s="87" t="s">
        <v>69</v>
      </c>
      <c r="E3245" s="64"/>
      <c r="F3245" s="64"/>
      <c r="G3245" s="64"/>
      <c r="H3245" s="64"/>
      <c r="I3245" s="64"/>
      <c r="J3245" s="64"/>
      <c r="K3245" s="64"/>
      <c r="L3245" s="64"/>
      <c r="M3245" s="64"/>
      <c r="N3245" s="64"/>
      <c r="O3245" s="64"/>
      <c r="P3245" s="64"/>
      <c r="Q3245" s="64"/>
      <c r="R3245" s="64"/>
      <c r="S3245" s="64"/>
      <c r="T3245" s="64"/>
      <c r="U3245" s="64"/>
      <c r="V3245" s="64"/>
      <c r="W3245" s="64"/>
      <c r="X3245" s="64"/>
    </row>
    <row r="3246" spans="1:24" s="84" customFormat="1" x14ac:dyDescent="0.2">
      <c r="A3246" s="75"/>
      <c r="B3246" s="75"/>
      <c r="C3246" s="94">
        <v>-1</v>
      </c>
      <c r="D3246" s="87" t="s">
        <v>394</v>
      </c>
      <c r="E3246" s="64"/>
      <c r="F3246" s="64"/>
      <c r="G3246" s="64"/>
      <c r="H3246" s="64"/>
      <c r="I3246" s="64"/>
      <c r="J3246" s="64"/>
      <c r="K3246" s="64"/>
      <c r="L3246" s="64"/>
      <c r="M3246" s="64"/>
      <c r="N3246" s="64"/>
      <c r="O3246" s="64"/>
      <c r="P3246" s="64"/>
      <c r="Q3246" s="64"/>
      <c r="R3246" s="64"/>
      <c r="S3246" s="64"/>
      <c r="T3246" s="64"/>
      <c r="U3246" s="64"/>
      <c r="V3246" s="64"/>
      <c r="W3246" s="64"/>
      <c r="X3246" s="64"/>
    </row>
    <row r="3247" spans="1:24" s="84" customFormat="1" x14ac:dyDescent="0.2">
      <c r="A3247" s="75"/>
      <c r="B3247" s="75"/>
      <c r="C3247" s="94">
        <v>-3</v>
      </c>
      <c r="D3247" s="87" t="s">
        <v>397</v>
      </c>
      <c r="E3247" s="64"/>
      <c r="F3247" s="64"/>
      <c r="G3247" s="64"/>
      <c r="H3247" s="64"/>
      <c r="I3247" s="64"/>
      <c r="J3247" s="64"/>
      <c r="K3247" s="64"/>
      <c r="L3247" s="64"/>
      <c r="M3247" s="64"/>
      <c r="N3247" s="64"/>
      <c r="O3247" s="64"/>
      <c r="P3247" s="64"/>
      <c r="Q3247" s="64"/>
      <c r="R3247" s="64"/>
      <c r="S3247" s="64"/>
      <c r="T3247" s="64"/>
      <c r="U3247" s="64"/>
      <c r="V3247" s="64"/>
      <c r="W3247" s="64"/>
      <c r="X3247" s="64"/>
    </row>
    <row r="3248" spans="1:24" s="84" customFormat="1" x14ac:dyDescent="0.2">
      <c r="A3248" s="75"/>
      <c r="B3248" s="75"/>
      <c r="C3248" s="94"/>
      <c r="D3248" s="87"/>
      <c r="E3248" s="64"/>
      <c r="F3248" s="64"/>
      <c r="G3248" s="64"/>
      <c r="H3248" s="64"/>
      <c r="I3248" s="64"/>
      <c r="J3248" s="64"/>
      <c r="K3248" s="64"/>
      <c r="L3248" s="64"/>
      <c r="M3248" s="64"/>
      <c r="N3248" s="64"/>
      <c r="O3248" s="64"/>
      <c r="P3248" s="64"/>
      <c r="Q3248" s="64"/>
      <c r="R3248" s="64"/>
      <c r="S3248" s="64"/>
      <c r="T3248" s="64"/>
      <c r="U3248" s="64"/>
      <c r="V3248" s="64"/>
      <c r="W3248" s="64"/>
      <c r="X3248" s="64"/>
    </row>
    <row r="3249" spans="1:24" s="84" customFormat="1" x14ac:dyDescent="0.2">
      <c r="A3249" s="75" t="s">
        <v>91</v>
      </c>
      <c r="B3249" s="75" t="s">
        <v>2727</v>
      </c>
      <c r="C3249" s="94">
        <v>1</v>
      </c>
      <c r="D3249" s="87" t="s">
        <v>2803</v>
      </c>
      <c r="E3249" s="64"/>
      <c r="F3249" s="64"/>
      <c r="G3249" s="64"/>
      <c r="H3249" s="64"/>
      <c r="I3249" s="64"/>
      <c r="J3249" s="64"/>
      <c r="K3249" s="64"/>
      <c r="L3249" s="64"/>
      <c r="M3249" s="64"/>
      <c r="N3249" s="64"/>
      <c r="O3249" s="64"/>
      <c r="P3249" s="64"/>
      <c r="Q3249" s="64"/>
      <c r="R3249" s="64"/>
      <c r="S3249" s="64"/>
      <c r="T3249" s="64"/>
      <c r="U3249" s="64"/>
      <c r="V3249" s="64"/>
      <c r="W3249" s="64"/>
      <c r="X3249" s="64"/>
    </row>
    <row r="3250" spans="1:24" s="84" customFormat="1" x14ac:dyDescent="0.2">
      <c r="A3250" s="75"/>
      <c r="B3250" s="75"/>
      <c r="C3250" s="94">
        <v>2</v>
      </c>
      <c r="D3250" s="87" t="s">
        <v>2653</v>
      </c>
      <c r="E3250" s="64"/>
      <c r="F3250" s="64"/>
      <c r="G3250" s="64"/>
      <c r="H3250" s="64"/>
      <c r="I3250" s="64"/>
      <c r="J3250" s="64"/>
      <c r="K3250" s="64"/>
      <c r="L3250" s="64"/>
      <c r="M3250" s="64"/>
      <c r="N3250" s="64"/>
      <c r="O3250" s="64"/>
      <c r="P3250" s="64"/>
      <c r="Q3250" s="64"/>
      <c r="R3250" s="64"/>
      <c r="S3250" s="64"/>
      <c r="T3250" s="64"/>
      <c r="U3250" s="64"/>
      <c r="V3250" s="64"/>
      <c r="W3250" s="64"/>
      <c r="X3250" s="64"/>
    </row>
    <row r="3251" spans="1:24" s="84" customFormat="1" x14ac:dyDescent="0.2">
      <c r="A3251" s="75"/>
      <c r="B3251" s="75"/>
      <c r="C3251" s="94">
        <v>3</v>
      </c>
      <c r="D3251" s="87" t="s">
        <v>831</v>
      </c>
      <c r="E3251" s="64"/>
      <c r="F3251" s="64"/>
      <c r="G3251" s="64"/>
      <c r="H3251" s="64"/>
      <c r="I3251" s="64"/>
      <c r="J3251" s="64"/>
      <c r="K3251" s="64"/>
      <c r="L3251" s="64"/>
      <c r="M3251" s="64"/>
      <c r="N3251" s="64"/>
      <c r="O3251" s="64"/>
      <c r="P3251" s="64"/>
      <c r="Q3251" s="64"/>
      <c r="R3251" s="64"/>
      <c r="S3251" s="64"/>
      <c r="T3251" s="64"/>
      <c r="U3251" s="64"/>
      <c r="V3251" s="64"/>
      <c r="W3251" s="64"/>
      <c r="X3251" s="64"/>
    </row>
    <row r="3252" spans="1:24" s="84" customFormat="1" x14ac:dyDescent="0.2">
      <c r="A3252" s="75"/>
      <c r="B3252" s="75"/>
      <c r="C3252" s="94">
        <v>4</v>
      </c>
      <c r="D3252" s="87" t="s">
        <v>69</v>
      </c>
      <c r="E3252" s="64"/>
      <c r="F3252" s="64"/>
      <c r="G3252" s="64"/>
      <c r="H3252" s="64"/>
      <c r="I3252" s="64"/>
      <c r="J3252" s="64"/>
      <c r="K3252" s="64"/>
      <c r="L3252" s="64"/>
      <c r="M3252" s="64"/>
      <c r="N3252" s="64"/>
      <c r="O3252" s="64"/>
      <c r="P3252" s="64"/>
      <c r="Q3252" s="64"/>
      <c r="R3252" s="64"/>
      <c r="S3252" s="64"/>
      <c r="T3252" s="64"/>
      <c r="U3252" s="64"/>
      <c r="V3252" s="64"/>
      <c r="W3252" s="64"/>
      <c r="X3252" s="64"/>
    </row>
    <row r="3253" spans="1:24" s="84" customFormat="1" x14ac:dyDescent="0.2">
      <c r="A3253" s="75"/>
      <c r="B3253" s="75"/>
      <c r="C3253" s="94">
        <v>-1</v>
      </c>
      <c r="D3253" s="87" t="s">
        <v>394</v>
      </c>
      <c r="E3253" s="64"/>
      <c r="F3253" s="64"/>
      <c r="G3253" s="64"/>
      <c r="H3253" s="64"/>
      <c r="I3253" s="64"/>
      <c r="J3253" s="64"/>
      <c r="K3253" s="64"/>
      <c r="L3253" s="64"/>
      <c r="M3253" s="64"/>
      <c r="N3253" s="64"/>
      <c r="O3253" s="64"/>
      <c r="P3253" s="64"/>
      <c r="Q3253" s="64"/>
      <c r="R3253" s="64"/>
      <c r="S3253" s="64"/>
      <c r="T3253" s="64"/>
      <c r="U3253" s="64"/>
      <c r="V3253" s="64"/>
      <c r="W3253" s="64"/>
      <c r="X3253" s="64"/>
    </row>
    <row r="3254" spans="1:24" s="84" customFormat="1" x14ac:dyDescent="0.2">
      <c r="A3254" s="75"/>
      <c r="B3254" s="75"/>
      <c r="C3254" s="94">
        <v>-3</v>
      </c>
      <c r="D3254" s="87" t="s">
        <v>397</v>
      </c>
      <c r="E3254" s="64"/>
      <c r="F3254" s="64"/>
      <c r="G3254" s="64"/>
      <c r="H3254" s="64"/>
      <c r="I3254" s="64"/>
      <c r="J3254" s="64"/>
      <c r="K3254" s="64"/>
      <c r="L3254" s="64"/>
      <c r="M3254" s="64"/>
      <c r="N3254" s="64"/>
      <c r="O3254" s="64"/>
      <c r="P3254" s="64"/>
      <c r="Q3254" s="64"/>
      <c r="R3254" s="64"/>
      <c r="S3254" s="64"/>
      <c r="T3254" s="64"/>
      <c r="U3254" s="64"/>
      <c r="V3254" s="64"/>
      <c r="W3254" s="64"/>
      <c r="X3254" s="64"/>
    </row>
    <row r="3255" spans="1:24" s="84" customFormat="1" x14ac:dyDescent="0.2">
      <c r="A3255" s="75"/>
      <c r="B3255" s="75"/>
      <c r="C3255" s="94"/>
      <c r="D3255" s="87"/>
      <c r="E3255" s="64"/>
      <c r="F3255" s="64"/>
      <c r="G3255" s="64"/>
      <c r="H3255" s="64"/>
      <c r="I3255" s="64"/>
      <c r="J3255" s="64"/>
      <c r="K3255" s="64"/>
      <c r="L3255" s="64"/>
      <c r="M3255" s="64"/>
      <c r="N3255" s="64"/>
      <c r="O3255" s="64"/>
      <c r="P3255" s="64"/>
      <c r="Q3255" s="64"/>
      <c r="R3255" s="64"/>
      <c r="S3255" s="64"/>
      <c r="T3255" s="64"/>
      <c r="U3255" s="64"/>
      <c r="V3255" s="64"/>
      <c r="W3255" s="64"/>
      <c r="X3255" s="64"/>
    </row>
    <row r="3256" spans="1:24" s="84" customFormat="1" x14ac:dyDescent="0.2">
      <c r="A3256" s="75" t="s">
        <v>92</v>
      </c>
      <c r="B3256" s="75" t="s">
        <v>2728</v>
      </c>
      <c r="C3256" s="94">
        <v>1</v>
      </c>
      <c r="D3256" s="87" t="s">
        <v>2803</v>
      </c>
      <c r="E3256" s="64"/>
      <c r="F3256" s="64"/>
      <c r="G3256" s="64"/>
      <c r="H3256" s="64"/>
      <c r="I3256" s="64"/>
      <c r="J3256" s="64"/>
      <c r="K3256" s="64"/>
      <c r="L3256" s="64"/>
      <c r="M3256" s="64"/>
      <c r="N3256" s="64"/>
      <c r="O3256" s="64"/>
      <c r="P3256" s="64"/>
      <c r="Q3256" s="64"/>
      <c r="R3256" s="64"/>
      <c r="S3256" s="64"/>
      <c r="T3256" s="64"/>
      <c r="U3256" s="64"/>
      <c r="V3256" s="64"/>
      <c r="W3256" s="64"/>
      <c r="X3256" s="64"/>
    </row>
    <row r="3257" spans="1:24" s="84" customFormat="1" x14ac:dyDescent="0.2">
      <c r="A3257" s="75"/>
      <c r="B3257" s="75"/>
      <c r="C3257" s="94">
        <v>2</v>
      </c>
      <c r="D3257" s="87" t="s">
        <v>2653</v>
      </c>
      <c r="E3257" s="64"/>
      <c r="F3257" s="64"/>
      <c r="G3257" s="64"/>
      <c r="H3257" s="64"/>
      <c r="I3257" s="64"/>
      <c r="J3257" s="64"/>
      <c r="K3257" s="64"/>
      <c r="L3257" s="64"/>
      <c r="M3257" s="64"/>
      <c r="N3257" s="64"/>
      <c r="O3257" s="64"/>
      <c r="P3257" s="64"/>
      <c r="Q3257" s="64"/>
      <c r="R3257" s="64"/>
      <c r="S3257" s="64"/>
      <c r="T3257" s="64"/>
      <c r="U3257" s="64"/>
      <c r="V3257" s="64"/>
      <c r="W3257" s="64"/>
      <c r="X3257" s="64"/>
    </row>
    <row r="3258" spans="1:24" s="84" customFormat="1" x14ac:dyDescent="0.2">
      <c r="A3258" s="75"/>
      <c r="B3258" s="75"/>
      <c r="C3258" s="94">
        <v>3</v>
      </c>
      <c r="D3258" s="87" t="s">
        <v>831</v>
      </c>
      <c r="E3258" s="64"/>
      <c r="F3258" s="64"/>
      <c r="G3258" s="64"/>
      <c r="H3258" s="64"/>
      <c r="I3258" s="64"/>
      <c r="J3258" s="64"/>
      <c r="K3258" s="64"/>
      <c r="L3258" s="64"/>
      <c r="M3258" s="64"/>
      <c r="N3258" s="64"/>
      <c r="O3258" s="64"/>
      <c r="P3258" s="64"/>
      <c r="Q3258" s="64"/>
      <c r="R3258" s="64"/>
      <c r="S3258" s="64"/>
      <c r="T3258" s="64"/>
      <c r="U3258" s="64"/>
      <c r="V3258" s="64"/>
      <c r="W3258" s="64"/>
      <c r="X3258" s="64"/>
    </row>
    <row r="3259" spans="1:24" s="84" customFormat="1" x14ac:dyDescent="0.2">
      <c r="A3259" s="75"/>
      <c r="B3259" s="75"/>
      <c r="C3259" s="94">
        <v>4</v>
      </c>
      <c r="D3259" s="87" t="s">
        <v>69</v>
      </c>
      <c r="E3259" s="64"/>
      <c r="F3259" s="64"/>
      <c r="G3259" s="64"/>
      <c r="H3259" s="64"/>
      <c r="I3259" s="64"/>
      <c r="J3259" s="64"/>
      <c r="K3259" s="64"/>
      <c r="L3259" s="64"/>
      <c r="M3259" s="64"/>
      <c r="N3259" s="64"/>
      <c r="O3259" s="64"/>
      <c r="P3259" s="64"/>
      <c r="Q3259" s="64"/>
      <c r="R3259" s="64"/>
      <c r="S3259" s="64"/>
      <c r="T3259" s="64"/>
      <c r="U3259" s="64"/>
      <c r="V3259" s="64"/>
      <c r="W3259" s="64"/>
      <c r="X3259" s="64"/>
    </row>
    <row r="3260" spans="1:24" s="84" customFormat="1" x14ac:dyDescent="0.2">
      <c r="A3260" s="75"/>
      <c r="B3260" s="75"/>
      <c r="C3260" s="94">
        <v>-1</v>
      </c>
      <c r="D3260" s="87" t="s">
        <v>394</v>
      </c>
      <c r="E3260" s="64"/>
      <c r="F3260" s="64"/>
      <c r="G3260" s="64"/>
      <c r="H3260" s="64"/>
      <c r="I3260" s="64"/>
      <c r="J3260" s="64"/>
      <c r="K3260" s="64"/>
      <c r="L3260" s="64"/>
      <c r="M3260" s="64"/>
      <c r="N3260" s="64"/>
      <c r="O3260" s="64"/>
      <c r="P3260" s="64"/>
      <c r="Q3260" s="64"/>
      <c r="R3260" s="64"/>
      <c r="S3260" s="64"/>
      <c r="T3260" s="64"/>
      <c r="U3260" s="64"/>
      <c r="V3260" s="64"/>
      <c r="W3260" s="64"/>
      <c r="X3260" s="64"/>
    </row>
    <row r="3261" spans="1:24" s="84" customFormat="1" x14ac:dyDescent="0.2">
      <c r="A3261" s="75"/>
      <c r="B3261" s="75"/>
      <c r="C3261" s="94">
        <v>-3</v>
      </c>
      <c r="D3261" s="87" t="s">
        <v>397</v>
      </c>
      <c r="E3261" s="64"/>
      <c r="F3261" s="64"/>
      <c r="G3261" s="64"/>
      <c r="H3261" s="64"/>
      <c r="I3261" s="64"/>
      <c r="J3261" s="64"/>
      <c r="K3261" s="64"/>
      <c r="L3261" s="64"/>
      <c r="M3261" s="64"/>
      <c r="N3261" s="64"/>
      <c r="O3261" s="64"/>
      <c r="P3261" s="64"/>
      <c r="Q3261" s="64"/>
      <c r="R3261" s="64"/>
      <c r="S3261" s="64"/>
      <c r="T3261" s="64"/>
      <c r="U3261" s="64"/>
      <c r="V3261" s="64"/>
      <c r="W3261" s="64"/>
      <c r="X3261" s="64"/>
    </row>
    <row r="3262" spans="1:24" s="84" customFormat="1" x14ac:dyDescent="0.2">
      <c r="A3262" s="75"/>
      <c r="B3262" s="75"/>
      <c r="C3262" s="94"/>
      <c r="D3262" s="87"/>
      <c r="E3262" s="64"/>
      <c r="F3262" s="64"/>
      <c r="G3262" s="64"/>
      <c r="H3262" s="64"/>
      <c r="I3262" s="64"/>
      <c r="J3262" s="64"/>
      <c r="K3262" s="64"/>
      <c r="L3262" s="64"/>
      <c r="M3262" s="64"/>
      <c r="N3262" s="64"/>
      <c r="O3262" s="64"/>
      <c r="P3262" s="64"/>
      <c r="Q3262" s="64"/>
      <c r="R3262" s="64"/>
      <c r="S3262" s="64"/>
      <c r="T3262" s="64"/>
      <c r="U3262" s="64"/>
      <c r="V3262" s="64"/>
      <c r="W3262" s="64"/>
      <c r="X3262" s="64"/>
    </row>
    <row r="3263" spans="1:24" s="284" customFormat="1" ht="12" x14ac:dyDescent="0.25">
      <c r="A3263" s="75" t="s">
        <v>93</v>
      </c>
      <c r="B3263" s="75" t="s">
        <v>2729</v>
      </c>
      <c r="C3263" s="94">
        <v>1</v>
      </c>
      <c r="D3263" s="87" t="s">
        <v>2803</v>
      </c>
      <c r="E3263" s="64"/>
      <c r="F3263" s="64"/>
      <c r="G3263" s="64"/>
      <c r="H3263" s="64"/>
      <c r="I3263" s="64"/>
      <c r="J3263" s="64"/>
      <c r="K3263" s="64"/>
      <c r="L3263" s="64"/>
      <c r="M3263" s="64"/>
      <c r="N3263" s="64"/>
      <c r="O3263" s="64"/>
      <c r="P3263" s="64"/>
      <c r="Q3263" s="64"/>
      <c r="R3263" s="64"/>
      <c r="S3263" s="64"/>
      <c r="T3263" s="64"/>
      <c r="U3263" s="64"/>
      <c r="V3263" s="64"/>
      <c r="W3263" s="64"/>
      <c r="X3263" s="64"/>
    </row>
    <row r="3264" spans="1:24" s="284" customFormat="1" ht="12" x14ac:dyDescent="0.25">
      <c r="A3264" s="75"/>
      <c r="B3264" s="75"/>
      <c r="C3264" s="94">
        <v>2</v>
      </c>
      <c r="D3264" s="87" t="s">
        <v>2653</v>
      </c>
      <c r="E3264" s="64"/>
      <c r="F3264" s="64"/>
      <c r="G3264" s="64"/>
      <c r="H3264" s="64"/>
      <c r="I3264" s="64"/>
      <c r="J3264" s="64"/>
      <c r="K3264" s="64"/>
      <c r="L3264" s="64"/>
      <c r="M3264" s="64"/>
      <c r="N3264" s="64"/>
      <c r="O3264" s="64"/>
      <c r="P3264" s="64"/>
      <c r="Q3264" s="64"/>
      <c r="R3264" s="64"/>
      <c r="S3264" s="64"/>
      <c r="T3264" s="64"/>
      <c r="U3264" s="64"/>
      <c r="V3264" s="64"/>
      <c r="W3264" s="64"/>
      <c r="X3264" s="64"/>
    </row>
    <row r="3265" spans="1:24" s="284" customFormat="1" ht="12" x14ac:dyDescent="0.25">
      <c r="A3265" s="75"/>
      <c r="B3265" s="75"/>
      <c r="C3265" s="94">
        <v>3</v>
      </c>
      <c r="D3265" s="87" t="s">
        <v>831</v>
      </c>
      <c r="E3265" s="64"/>
      <c r="F3265" s="64"/>
      <c r="G3265" s="64"/>
      <c r="H3265" s="64"/>
      <c r="I3265" s="64"/>
      <c r="J3265" s="64"/>
      <c r="K3265" s="64"/>
      <c r="L3265" s="64"/>
      <c r="M3265" s="64"/>
      <c r="N3265" s="64"/>
      <c r="O3265" s="64"/>
      <c r="P3265" s="64"/>
      <c r="Q3265" s="64"/>
      <c r="R3265" s="64"/>
      <c r="S3265" s="64"/>
      <c r="T3265" s="64"/>
      <c r="U3265" s="64"/>
      <c r="V3265" s="64"/>
      <c r="W3265" s="64"/>
      <c r="X3265" s="64"/>
    </row>
    <row r="3266" spans="1:24" s="284" customFormat="1" ht="12" x14ac:dyDescent="0.25">
      <c r="A3266" s="75"/>
      <c r="B3266" s="75"/>
      <c r="C3266" s="94">
        <v>4</v>
      </c>
      <c r="D3266" s="87" t="s">
        <v>69</v>
      </c>
      <c r="E3266" s="64"/>
      <c r="F3266" s="64"/>
      <c r="G3266" s="64"/>
      <c r="H3266" s="64"/>
      <c r="I3266" s="64"/>
      <c r="J3266" s="64"/>
      <c r="K3266" s="64"/>
      <c r="L3266" s="64"/>
      <c r="M3266" s="64"/>
      <c r="N3266" s="64"/>
      <c r="O3266" s="64"/>
      <c r="P3266" s="64"/>
      <c r="Q3266" s="64"/>
      <c r="R3266" s="64"/>
      <c r="S3266" s="64"/>
      <c r="T3266" s="64"/>
      <c r="U3266" s="64"/>
      <c r="V3266" s="64"/>
      <c r="W3266" s="64"/>
      <c r="X3266" s="64"/>
    </row>
    <row r="3267" spans="1:24" s="284" customFormat="1" ht="12" x14ac:dyDescent="0.25">
      <c r="A3267" s="75"/>
      <c r="B3267" s="75"/>
      <c r="C3267" s="94">
        <v>-1</v>
      </c>
      <c r="D3267" s="87" t="s">
        <v>394</v>
      </c>
      <c r="E3267" s="64"/>
      <c r="F3267" s="64"/>
      <c r="G3267" s="64"/>
      <c r="H3267" s="64"/>
      <c r="I3267" s="64"/>
      <c r="J3267" s="64"/>
      <c r="K3267" s="64"/>
      <c r="L3267" s="64"/>
      <c r="M3267" s="64"/>
      <c r="N3267" s="64"/>
      <c r="O3267" s="64"/>
      <c r="P3267" s="64"/>
      <c r="Q3267" s="64"/>
      <c r="R3267" s="64"/>
      <c r="S3267" s="64"/>
      <c r="T3267" s="64"/>
      <c r="U3267" s="64"/>
      <c r="V3267" s="64"/>
      <c r="W3267" s="64"/>
      <c r="X3267" s="64"/>
    </row>
    <row r="3268" spans="1:24" s="283" customFormat="1" ht="12" x14ac:dyDescent="0.25">
      <c r="A3268" s="76"/>
      <c r="B3268" s="76"/>
      <c r="C3268" s="154">
        <v>-3</v>
      </c>
      <c r="D3268" s="77" t="s">
        <v>397</v>
      </c>
      <c r="E3268" s="64"/>
      <c r="F3268" s="64"/>
      <c r="G3268" s="64"/>
      <c r="H3268" s="64"/>
      <c r="I3268" s="64"/>
      <c r="J3268" s="64"/>
      <c r="K3268" s="64"/>
      <c r="L3268" s="64"/>
      <c r="M3268" s="64"/>
      <c r="N3268" s="64"/>
      <c r="O3268" s="64"/>
      <c r="P3268" s="64"/>
      <c r="Q3268" s="64"/>
      <c r="R3268" s="64"/>
      <c r="S3268" s="64"/>
      <c r="T3268" s="64"/>
      <c r="U3268" s="64"/>
      <c r="V3268" s="64"/>
      <c r="W3268" s="64"/>
      <c r="X3268" s="64"/>
    </row>
    <row r="3269" spans="1:24" s="283" customFormat="1" ht="12" x14ac:dyDescent="0.25">
      <c r="A3269" s="76"/>
      <c r="B3269" s="76"/>
      <c r="C3269" s="154"/>
      <c r="D3269" s="77"/>
      <c r="E3269" s="64"/>
      <c r="F3269" s="64"/>
      <c r="G3269" s="64"/>
      <c r="H3269" s="64"/>
      <c r="I3269" s="64"/>
      <c r="J3269" s="64"/>
      <c r="K3269" s="64"/>
      <c r="L3269" s="64"/>
      <c r="M3269" s="64"/>
      <c r="N3269" s="64"/>
      <c r="O3269" s="64"/>
      <c r="P3269" s="64"/>
      <c r="Q3269" s="64"/>
      <c r="R3269" s="64"/>
      <c r="S3269" s="64"/>
      <c r="T3269" s="64"/>
      <c r="U3269" s="64"/>
      <c r="V3269" s="64"/>
      <c r="W3269" s="64"/>
      <c r="X3269" s="64"/>
    </row>
    <row r="3270" spans="1:24" s="283" customFormat="1" ht="12" x14ac:dyDescent="0.25">
      <c r="A3270" s="76" t="s">
        <v>94</v>
      </c>
      <c r="B3270" s="76" t="s">
        <v>2730</v>
      </c>
      <c r="C3270" s="154">
        <v>1</v>
      </c>
      <c r="D3270" s="77" t="s">
        <v>2803</v>
      </c>
      <c r="E3270" s="64"/>
      <c r="F3270" s="64"/>
      <c r="G3270" s="64"/>
      <c r="H3270" s="64"/>
      <c r="I3270" s="64"/>
      <c r="J3270" s="64"/>
      <c r="K3270" s="64"/>
      <c r="L3270" s="64"/>
      <c r="M3270" s="64"/>
      <c r="N3270" s="64"/>
      <c r="O3270" s="64"/>
      <c r="P3270" s="64"/>
      <c r="Q3270" s="64"/>
      <c r="R3270" s="64"/>
      <c r="S3270" s="64"/>
      <c r="T3270" s="64"/>
      <c r="U3270" s="64"/>
      <c r="V3270" s="64"/>
      <c r="W3270" s="64"/>
      <c r="X3270" s="64"/>
    </row>
    <row r="3271" spans="1:24" s="283" customFormat="1" ht="12" x14ac:dyDescent="0.25">
      <c r="A3271" s="76"/>
      <c r="B3271" s="76"/>
      <c r="C3271" s="154">
        <v>2</v>
      </c>
      <c r="D3271" s="87" t="s">
        <v>2653</v>
      </c>
      <c r="E3271" s="64"/>
      <c r="F3271" s="64"/>
      <c r="G3271" s="64"/>
      <c r="H3271" s="64"/>
      <c r="I3271" s="64"/>
      <c r="J3271" s="64"/>
      <c r="K3271" s="64"/>
      <c r="L3271" s="64"/>
      <c r="M3271" s="64"/>
      <c r="N3271" s="64"/>
      <c r="O3271" s="64"/>
      <c r="P3271" s="64"/>
      <c r="Q3271" s="64"/>
      <c r="R3271" s="64"/>
      <c r="S3271" s="64"/>
      <c r="T3271" s="64"/>
      <c r="U3271" s="64"/>
      <c r="V3271" s="64"/>
      <c r="W3271" s="64"/>
      <c r="X3271" s="64"/>
    </row>
    <row r="3272" spans="1:24" x14ac:dyDescent="0.2">
      <c r="A3272" s="76"/>
      <c r="C3272" s="154">
        <v>3</v>
      </c>
      <c r="D3272" s="87" t="s">
        <v>831</v>
      </c>
    </row>
    <row r="3273" spans="1:24" x14ac:dyDescent="0.2">
      <c r="A3273" s="76"/>
      <c r="C3273" s="154">
        <v>4</v>
      </c>
      <c r="D3273" s="87" t="s">
        <v>69</v>
      </c>
    </row>
    <row r="3274" spans="1:24" x14ac:dyDescent="0.2">
      <c r="A3274" s="76"/>
      <c r="C3274" s="154">
        <v>-1</v>
      </c>
      <c r="D3274" s="77" t="s">
        <v>394</v>
      </c>
    </row>
    <row r="3275" spans="1:24" x14ac:dyDescent="0.2">
      <c r="A3275" s="76"/>
      <c r="C3275" s="154">
        <v>-3</v>
      </c>
      <c r="D3275" s="77" t="s">
        <v>397</v>
      </c>
    </row>
    <row r="3276" spans="1:24" x14ac:dyDescent="0.2">
      <c r="A3276" s="76"/>
    </row>
    <row r="3277" spans="1:24" x14ac:dyDescent="0.2">
      <c r="A3277" s="76" t="s">
        <v>95</v>
      </c>
      <c r="B3277" s="76" t="s">
        <v>2731</v>
      </c>
      <c r="C3277" s="154">
        <v>1</v>
      </c>
      <c r="D3277" s="77" t="s">
        <v>2803</v>
      </c>
    </row>
    <row r="3278" spans="1:24" x14ac:dyDescent="0.2">
      <c r="A3278" s="76"/>
      <c r="C3278" s="154">
        <v>2</v>
      </c>
      <c r="D3278" s="87" t="s">
        <v>2653</v>
      </c>
    </row>
    <row r="3279" spans="1:24" x14ac:dyDescent="0.2">
      <c r="A3279" s="76"/>
      <c r="C3279" s="154">
        <v>3</v>
      </c>
      <c r="D3279" s="87" t="s">
        <v>831</v>
      </c>
    </row>
    <row r="3280" spans="1:24" x14ac:dyDescent="0.2">
      <c r="A3280" s="76"/>
      <c r="C3280" s="154">
        <v>4</v>
      </c>
      <c r="D3280" s="87" t="s">
        <v>69</v>
      </c>
    </row>
    <row r="3281" spans="1:24" s="283" customFormat="1" ht="12" x14ac:dyDescent="0.25">
      <c r="A3281" s="76"/>
      <c r="B3281" s="76"/>
      <c r="C3281" s="154">
        <v>-1</v>
      </c>
      <c r="D3281" s="77" t="s">
        <v>394</v>
      </c>
      <c r="E3281" s="64"/>
      <c r="F3281" s="64"/>
      <c r="G3281" s="64"/>
      <c r="H3281" s="64"/>
      <c r="I3281" s="64"/>
      <c r="J3281" s="64"/>
      <c r="K3281" s="64"/>
      <c r="L3281" s="64"/>
      <c r="M3281" s="64"/>
      <c r="N3281" s="64"/>
      <c r="O3281" s="64"/>
      <c r="P3281" s="64"/>
      <c r="Q3281" s="64"/>
      <c r="R3281" s="64"/>
      <c r="S3281" s="64"/>
      <c r="T3281" s="64"/>
      <c r="U3281" s="64"/>
      <c r="V3281" s="64"/>
      <c r="W3281" s="64"/>
      <c r="X3281" s="64"/>
    </row>
    <row r="3282" spans="1:24" x14ac:dyDescent="0.2">
      <c r="A3282" s="76"/>
      <c r="C3282" s="154">
        <v>-3</v>
      </c>
      <c r="D3282" s="77" t="s">
        <v>397</v>
      </c>
    </row>
    <row r="3283" spans="1:24" x14ac:dyDescent="0.2">
      <c r="A3283" s="76"/>
    </row>
    <row r="3284" spans="1:24" x14ac:dyDescent="0.2">
      <c r="A3284" s="76" t="s">
        <v>96</v>
      </c>
      <c r="B3284" s="76" t="s">
        <v>2732</v>
      </c>
      <c r="C3284" s="154">
        <v>1</v>
      </c>
      <c r="D3284" s="77" t="s">
        <v>2803</v>
      </c>
    </row>
    <row r="3285" spans="1:24" x14ac:dyDescent="0.2">
      <c r="A3285" s="76"/>
      <c r="C3285" s="154">
        <v>2</v>
      </c>
      <c r="D3285" s="87" t="s">
        <v>2653</v>
      </c>
    </row>
    <row r="3286" spans="1:24" x14ac:dyDescent="0.2">
      <c r="A3286" s="76"/>
      <c r="C3286" s="154">
        <v>3</v>
      </c>
      <c r="D3286" s="87" t="s">
        <v>831</v>
      </c>
    </row>
    <row r="3287" spans="1:24" x14ac:dyDescent="0.2">
      <c r="A3287" s="76"/>
      <c r="C3287" s="154">
        <v>4</v>
      </c>
      <c r="D3287" s="87" t="s">
        <v>69</v>
      </c>
    </row>
    <row r="3288" spans="1:24" x14ac:dyDescent="0.2">
      <c r="A3288" s="76"/>
      <c r="C3288" s="154">
        <v>-1</v>
      </c>
      <c r="D3288" s="77" t="s">
        <v>394</v>
      </c>
    </row>
    <row r="3289" spans="1:24" x14ac:dyDescent="0.2">
      <c r="A3289" s="76"/>
      <c r="C3289" s="154">
        <v>-3</v>
      </c>
      <c r="D3289" s="77" t="s">
        <v>397</v>
      </c>
    </row>
    <row r="3290" spans="1:24" x14ac:dyDescent="0.2">
      <c r="A3290" s="76"/>
    </row>
    <row r="3291" spans="1:24" x14ac:dyDescent="0.2">
      <c r="A3291" s="76" t="s">
        <v>730</v>
      </c>
      <c r="B3291" s="76" t="s">
        <v>2733</v>
      </c>
      <c r="C3291" s="154">
        <v>1</v>
      </c>
      <c r="D3291" s="77" t="s">
        <v>2803</v>
      </c>
    </row>
    <row r="3292" spans="1:24" x14ac:dyDescent="0.2">
      <c r="A3292" s="76"/>
      <c r="C3292" s="154">
        <v>2</v>
      </c>
      <c r="D3292" s="87" t="s">
        <v>2653</v>
      </c>
    </row>
    <row r="3293" spans="1:24" x14ac:dyDescent="0.2">
      <c r="A3293" s="76"/>
      <c r="C3293" s="154">
        <v>3</v>
      </c>
      <c r="D3293" s="87" t="s">
        <v>831</v>
      </c>
    </row>
    <row r="3294" spans="1:24" x14ac:dyDescent="0.2">
      <c r="A3294" s="76"/>
      <c r="C3294" s="154">
        <v>4</v>
      </c>
      <c r="D3294" s="87" t="s">
        <v>69</v>
      </c>
    </row>
    <row r="3295" spans="1:24" x14ac:dyDescent="0.2">
      <c r="A3295" s="76"/>
      <c r="C3295" s="154">
        <v>-1</v>
      </c>
      <c r="D3295" s="77" t="s">
        <v>394</v>
      </c>
    </row>
    <row r="3296" spans="1:24" x14ac:dyDescent="0.2">
      <c r="A3296" s="76"/>
      <c r="C3296" s="154">
        <v>-3</v>
      </c>
      <c r="D3296" s="77" t="s">
        <v>397</v>
      </c>
    </row>
    <row r="3297" spans="1:4" x14ac:dyDescent="0.2">
      <c r="A3297" s="76"/>
    </row>
    <row r="3298" spans="1:4" x14ac:dyDescent="0.2">
      <c r="A3298" s="76" t="s">
        <v>2734</v>
      </c>
      <c r="B3298" s="76" t="s">
        <v>2735</v>
      </c>
      <c r="C3298" s="154">
        <v>1</v>
      </c>
      <c r="D3298" s="77" t="s">
        <v>2803</v>
      </c>
    </row>
    <row r="3299" spans="1:4" x14ac:dyDescent="0.2">
      <c r="A3299" s="76"/>
      <c r="C3299" s="154">
        <v>2</v>
      </c>
      <c r="D3299" s="87" t="s">
        <v>2653</v>
      </c>
    </row>
    <row r="3300" spans="1:4" x14ac:dyDescent="0.2">
      <c r="A3300" s="76"/>
      <c r="C3300" s="154">
        <v>3</v>
      </c>
      <c r="D3300" s="87" t="s">
        <v>831</v>
      </c>
    </row>
    <row r="3301" spans="1:4" x14ac:dyDescent="0.2">
      <c r="A3301" s="76"/>
      <c r="C3301" s="154">
        <v>4</v>
      </c>
      <c r="D3301" s="87" t="s">
        <v>69</v>
      </c>
    </row>
    <row r="3302" spans="1:4" x14ac:dyDescent="0.2">
      <c r="A3302" s="76"/>
      <c r="C3302" s="154">
        <v>-1</v>
      </c>
      <c r="D3302" s="77" t="s">
        <v>394</v>
      </c>
    </row>
    <row r="3303" spans="1:4" x14ac:dyDescent="0.2">
      <c r="A3303" s="76"/>
      <c r="C3303" s="154">
        <v>-3</v>
      </c>
      <c r="D3303" s="77" t="s">
        <v>397</v>
      </c>
    </row>
    <row r="3304" spans="1:4" x14ac:dyDescent="0.2">
      <c r="A3304" s="76"/>
    </row>
    <row r="3305" spans="1:4" x14ac:dyDescent="0.2">
      <c r="A3305" s="76" t="s">
        <v>2736</v>
      </c>
      <c r="B3305" s="76" t="s">
        <v>2737</v>
      </c>
      <c r="C3305" s="154">
        <v>1</v>
      </c>
      <c r="D3305" s="77" t="s">
        <v>2803</v>
      </c>
    </row>
    <row r="3306" spans="1:4" x14ac:dyDescent="0.2">
      <c r="A3306" s="76"/>
      <c r="C3306" s="154">
        <v>2</v>
      </c>
      <c r="D3306" s="87" t="s">
        <v>2653</v>
      </c>
    </row>
    <row r="3307" spans="1:4" x14ac:dyDescent="0.2">
      <c r="A3307" s="76"/>
      <c r="C3307" s="154">
        <v>3</v>
      </c>
      <c r="D3307" s="87" t="s">
        <v>831</v>
      </c>
    </row>
    <row r="3308" spans="1:4" x14ac:dyDescent="0.2">
      <c r="A3308" s="76"/>
      <c r="C3308" s="154">
        <v>4</v>
      </c>
      <c r="D3308" s="87" t="s">
        <v>69</v>
      </c>
    </row>
    <row r="3309" spans="1:4" x14ac:dyDescent="0.2">
      <c r="A3309" s="76"/>
      <c r="C3309" s="154">
        <v>-1</v>
      </c>
      <c r="D3309" s="77" t="s">
        <v>394</v>
      </c>
    </row>
    <row r="3310" spans="1:4" x14ac:dyDescent="0.2">
      <c r="A3310" s="76"/>
      <c r="C3310" s="154">
        <v>-3</v>
      </c>
      <c r="D3310" s="77" t="s">
        <v>397</v>
      </c>
    </row>
    <row r="3311" spans="1:4" x14ac:dyDescent="0.2">
      <c r="A3311" s="76"/>
      <c r="C3311" s="94"/>
      <c r="D3311" s="87"/>
    </row>
    <row r="3312" spans="1:4" x14ac:dyDescent="0.2">
      <c r="A3312" s="76" t="s">
        <v>2756</v>
      </c>
      <c r="B3312" s="76" t="s">
        <v>2935</v>
      </c>
      <c r="C3312" s="94">
        <v>1</v>
      </c>
      <c r="D3312" s="87" t="s">
        <v>395</v>
      </c>
    </row>
    <row r="3313" spans="1:4" x14ac:dyDescent="0.2">
      <c r="A3313" s="128"/>
      <c r="B3313" s="75"/>
      <c r="C3313" s="94">
        <v>2</v>
      </c>
      <c r="D3313" s="87" t="s">
        <v>396</v>
      </c>
    </row>
    <row r="3314" spans="1:4" x14ac:dyDescent="0.2">
      <c r="A3314" s="128"/>
      <c r="B3314" s="75"/>
      <c r="C3314" s="94">
        <v>-1</v>
      </c>
      <c r="D3314" s="87" t="s">
        <v>394</v>
      </c>
    </row>
    <row r="3315" spans="1:4" x14ac:dyDescent="0.2">
      <c r="A3315" s="128"/>
      <c r="B3315" s="75"/>
      <c r="C3315" s="94">
        <v>-3</v>
      </c>
      <c r="D3315" s="87" t="s">
        <v>397</v>
      </c>
    </row>
    <row r="3316" spans="1:4" x14ac:dyDescent="0.2">
      <c r="A3316" s="128"/>
      <c r="B3316" s="75"/>
      <c r="C3316" s="94"/>
      <c r="D3316" s="87"/>
    </row>
    <row r="3317" spans="1:4" x14ac:dyDescent="0.2">
      <c r="A3317" s="76" t="s">
        <v>2758</v>
      </c>
      <c r="B3317" s="76" t="s">
        <v>2936</v>
      </c>
      <c r="C3317" s="94">
        <v>1</v>
      </c>
      <c r="D3317" s="87" t="s">
        <v>395</v>
      </c>
    </row>
    <row r="3318" spans="1:4" x14ac:dyDescent="0.2">
      <c r="A3318" s="128"/>
      <c r="B3318" s="75"/>
      <c r="C3318" s="94">
        <v>2</v>
      </c>
      <c r="D3318" s="87" t="s">
        <v>396</v>
      </c>
    </row>
    <row r="3319" spans="1:4" x14ac:dyDescent="0.2">
      <c r="A3319" s="128"/>
      <c r="B3319" s="75"/>
      <c r="C3319" s="94">
        <v>-1</v>
      </c>
      <c r="D3319" s="87" t="s">
        <v>394</v>
      </c>
    </row>
    <row r="3320" spans="1:4" x14ac:dyDescent="0.2">
      <c r="A3320" s="128"/>
      <c r="B3320" s="75"/>
      <c r="C3320" s="94">
        <v>-3</v>
      </c>
      <c r="D3320" s="87" t="s">
        <v>397</v>
      </c>
    </row>
    <row r="3321" spans="1:4" x14ac:dyDescent="0.2">
      <c r="A3321" s="128"/>
      <c r="B3321" s="75"/>
      <c r="C3321" s="94"/>
      <c r="D3321" s="87"/>
    </row>
    <row r="3322" spans="1:4" x14ac:dyDescent="0.2">
      <c r="A3322" s="76" t="s">
        <v>2759</v>
      </c>
      <c r="B3322" s="76" t="s">
        <v>2937</v>
      </c>
      <c r="C3322" s="94">
        <v>1</v>
      </c>
      <c r="D3322" s="87" t="s">
        <v>395</v>
      </c>
    </row>
    <row r="3323" spans="1:4" x14ac:dyDescent="0.2">
      <c r="A3323" s="128"/>
      <c r="B3323" s="75"/>
      <c r="C3323" s="94">
        <v>2</v>
      </c>
      <c r="D3323" s="87" t="s">
        <v>396</v>
      </c>
    </row>
    <row r="3324" spans="1:4" x14ac:dyDescent="0.2">
      <c r="A3324" s="128"/>
      <c r="B3324" s="75"/>
      <c r="C3324" s="94">
        <v>-1</v>
      </c>
      <c r="D3324" s="87" t="s">
        <v>394</v>
      </c>
    </row>
    <row r="3325" spans="1:4" x14ac:dyDescent="0.2">
      <c r="A3325" s="128"/>
      <c r="B3325" s="75"/>
      <c r="C3325" s="94">
        <v>-3</v>
      </c>
      <c r="D3325" s="87" t="s">
        <v>397</v>
      </c>
    </row>
    <row r="3326" spans="1:4" x14ac:dyDescent="0.2">
      <c r="A3326" s="128"/>
      <c r="B3326" s="75"/>
      <c r="C3326" s="94"/>
      <c r="D3326" s="87"/>
    </row>
    <row r="3327" spans="1:4" x14ac:dyDescent="0.2">
      <c r="A3327" s="76" t="s">
        <v>2762</v>
      </c>
      <c r="B3327" s="76" t="s">
        <v>2938</v>
      </c>
      <c r="C3327" s="94">
        <v>1</v>
      </c>
      <c r="D3327" s="87" t="s">
        <v>395</v>
      </c>
    </row>
    <row r="3328" spans="1:4" x14ac:dyDescent="0.2">
      <c r="A3328" s="128"/>
      <c r="B3328" s="75"/>
      <c r="C3328" s="94">
        <v>2</v>
      </c>
      <c r="D3328" s="87" t="s">
        <v>396</v>
      </c>
    </row>
    <row r="3329" spans="1:4" x14ac:dyDescent="0.2">
      <c r="A3329" s="128"/>
      <c r="B3329" s="75"/>
      <c r="C3329" s="94">
        <v>-1</v>
      </c>
      <c r="D3329" s="87" t="s">
        <v>394</v>
      </c>
    </row>
    <row r="3330" spans="1:4" x14ac:dyDescent="0.2">
      <c r="A3330" s="128"/>
      <c r="B3330" s="75"/>
      <c r="C3330" s="94">
        <v>-3</v>
      </c>
      <c r="D3330" s="87" t="s">
        <v>397</v>
      </c>
    </row>
    <row r="3331" spans="1:4" x14ac:dyDescent="0.2">
      <c r="A3331" s="128"/>
      <c r="B3331" s="75"/>
      <c r="C3331" s="94"/>
      <c r="D3331" s="87"/>
    </row>
    <row r="3332" spans="1:4" x14ac:dyDescent="0.2">
      <c r="A3332" s="76" t="s">
        <v>2763</v>
      </c>
      <c r="B3332" s="76" t="s">
        <v>2939</v>
      </c>
      <c r="C3332" s="94">
        <v>1</v>
      </c>
      <c r="D3332" s="87" t="s">
        <v>395</v>
      </c>
    </row>
    <row r="3333" spans="1:4" x14ac:dyDescent="0.2">
      <c r="A3333" s="128"/>
      <c r="B3333" s="75"/>
      <c r="C3333" s="94">
        <v>2</v>
      </c>
      <c r="D3333" s="87" t="s">
        <v>396</v>
      </c>
    </row>
    <row r="3334" spans="1:4" x14ac:dyDescent="0.2">
      <c r="A3334" s="128"/>
      <c r="B3334" s="75"/>
      <c r="C3334" s="94">
        <v>-1</v>
      </c>
      <c r="D3334" s="87" t="s">
        <v>394</v>
      </c>
    </row>
    <row r="3335" spans="1:4" x14ac:dyDescent="0.2">
      <c r="A3335" s="128"/>
      <c r="B3335" s="75"/>
      <c r="C3335" s="94">
        <v>-3</v>
      </c>
      <c r="D3335" s="87" t="s">
        <v>397</v>
      </c>
    </row>
    <row r="3336" spans="1:4" x14ac:dyDescent="0.2">
      <c r="A3336" s="128"/>
      <c r="B3336" s="75"/>
      <c r="C3336" s="94"/>
      <c r="D3336" s="87"/>
    </row>
    <row r="3337" spans="1:4" x14ac:dyDescent="0.2">
      <c r="A3337" s="76" t="s">
        <v>2765</v>
      </c>
      <c r="B3337" s="76" t="s">
        <v>2940</v>
      </c>
      <c r="C3337" s="94">
        <v>1</v>
      </c>
      <c r="D3337" s="87" t="s">
        <v>395</v>
      </c>
    </row>
    <row r="3338" spans="1:4" x14ac:dyDescent="0.2">
      <c r="A3338" s="128"/>
      <c r="B3338" s="75"/>
      <c r="C3338" s="94">
        <v>2</v>
      </c>
      <c r="D3338" s="87" t="s">
        <v>396</v>
      </c>
    </row>
    <row r="3339" spans="1:4" x14ac:dyDescent="0.2">
      <c r="A3339" s="128"/>
      <c r="B3339" s="75"/>
      <c r="C3339" s="94">
        <v>-1</v>
      </c>
      <c r="D3339" s="87" t="s">
        <v>394</v>
      </c>
    </row>
    <row r="3340" spans="1:4" x14ac:dyDescent="0.2">
      <c r="A3340" s="128"/>
      <c r="B3340" s="75"/>
      <c r="C3340" s="94">
        <v>-3</v>
      </c>
      <c r="D3340" s="87" t="s">
        <v>397</v>
      </c>
    </row>
    <row r="3341" spans="1:4" x14ac:dyDescent="0.2">
      <c r="A3341" s="128"/>
      <c r="B3341" s="75"/>
      <c r="C3341" s="94"/>
      <c r="D3341" s="87"/>
    </row>
    <row r="3342" spans="1:4" x14ac:dyDescent="0.2">
      <c r="A3342" s="76" t="s">
        <v>2767</v>
      </c>
      <c r="B3342" s="76" t="s">
        <v>2941</v>
      </c>
      <c r="C3342" s="94">
        <v>1</v>
      </c>
      <c r="D3342" s="87" t="s">
        <v>395</v>
      </c>
    </row>
    <row r="3343" spans="1:4" x14ac:dyDescent="0.2">
      <c r="A3343" s="76"/>
      <c r="C3343" s="94">
        <v>2</v>
      </c>
      <c r="D3343" s="87" t="s">
        <v>396</v>
      </c>
    </row>
    <row r="3344" spans="1:4" x14ac:dyDescent="0.2">
      <c r="A3344" s="128"/>
      <c r="B3344" s="75"/>
      <c r="C3344" s="94">
        <v>-1</v>
      </c>
      <c r="D3344" s="87" t="s">
        <v>394</v>
      </c>
    </row>
    <row r="3345" spans="1:4" x14ac:dyDescent="0.2">
      <c r="A3345" s="128"/>
      <c r="B3345" s="75"/>
      <c r="C3345" s="94">
        <v>-3</v>
      </c>
      <c r="D3345" s="87" t="s">
        <v>397</v>
      </c>
    </row>
    <row r="3346" spans="1:4" x14ac:dyDescent="0.2">
      <c r="A3346" s="128"/>
      <c r="B3346" s="75"/>
      <c r="C3346" s="94"/>
      <c r="D3346" s="87"/>
    </row>
    <row r="3347" spans="1:4" x14ac:dyDescent="0.2">
      <c r="A3347" s="76" t="s">
        <v>2769</v>
      </c>
      <c r="B3347" s="76" t="s">
        <v>2942</v>
      </c>
      <c r="C3347" s="94">
        <v>1</v>
      </c>
      <c r="D3347" s="87" t="s">
        <v>395</v>
      </c>
    </row>
    <row r="3348" spans="1:4" x14ac:dyDescent="0.2">
      <c r="A3348" s="128"/>
      <c r="B3348" s="75"/>
      <c r="C3348" s="94">
        <v>2</v>
      </c>
      <c r="D3348" s="87" t="s">
        <v>396</v>
      </c>
    </row>
    <row r="3349" spans="1:4" x14ac:dyDescent="0.2">
      <c r="A3349" s="128"/>
      <c r="B3349" s="75"/>
      <c r="C3349" s="94">
        <v>-1</v>
      </c>
      <c r="D3349" s="87" t="s">
        <v>394</v>
      </c>
    </row>
    <row r="3350" spans="1:4" x14ac:dyDescent="0.2">
      <c r="A3350" s="128"/>
      <c r="B3350" s="75"/>
      <c r="C3350" s="94">
        <v>-3</v>
      </c>
      <c r="D3350" s="87" t="s">
        <v>397</v>
      </c>
    </row>
    <row r="3351" spans="1:4" x14ac:dyDescent="0.2">
      <c r="A3351" s="128"/>
      <c r="B3351" s="75"/>
      <c r="C3351" s="94"/>
      <c r="D3351" s="87"/>
    </row>
    <row r="3352" spans="1:4" x14ac:dyDescent="0.2">
      <c r="A3352" s="76" t="s">
        <v>2771</v>
      </c>
      <c r="B3352" s="76" t="s">
        <v>2943</v>
      </c>
      <c r="C3352" s="94">
        <v>1</v>
      </c>
      <c r="D3352" s="87" t="s">
        <v>395</v>
      </c>
    </row>
    <row r="3353" spans="1:4" x14ac:dyDescent="0.2">
      <c r="A3353" s="128"/>
      <c r="B3353" s="75"/>
      <c r="C3353" s="94">
        <v>2</v>
      </c>
      <c r="D3353" s="87" t="s">
        <v>396</v>
      </c>
    </row>
    <row r="3354" spans="1:4" x14ac:dyDescent="0.2">
      <c r="A3354" s="128"/>
      <c r="B3354" s="75"/>
      <c r="C3354" s="94">
        <v>-1</v>
      </c>
      <c r="D3354" s="87" t="s">
        <v>394</v>
      </c>
    </row>
    <row r="3355" spans="1:4" x14ac:dyDescent="0.2">
      <c r="A3355" s="128"/>
      <c r="B3355" s="75"/>
      <c r="C3355" s="94">
        <v>-3</v>
      </c>
      <c r="D3355" s="87" t="s">
        <v>397</v>
      </c>
    </row>
    <row r="3356" spans="1:4" x14ac:dyDescent="0.2">
      <c r="A3356" s="128"/>
      <c r="B3356" s="75"/>
      <c r="C3356" s="94"/>
      <c r="D3356" s="87"/>
    </row>
    <row r="3357" spans="1:4" x14ac:dyDescent="0.2">
      <c r="A3357" s="76" t="s">
        <v>2773</v>
      </c>
      <c r="B3357" s="76" t="s">
        <v>2944</v>
      </c>
      <c r="C3357" s="94">
        <v>1</v>
      </c>
      <c r="D3357" s="87" t="s">
        <v>395</v>
      </c>
    </row>
    <row r="3358" spans="1:4" x14ac:dyDescent="0.2">
      <c r="A3358" s="128"/>
      <c r="B3358" s="75"/>
      <c r="C3358" s="94">
        <v>2</v>
      </c>
      <c r="D3358" s="87" t="s">
        <v>396</v>
      </c>
    </row>
    <row r="3359" spans="1:4" x14ac:dyDescent="0.2">
      <c r="A3359" s="128"/>
      <c r="B3359" s="75"/>
      <c r="C3359" s="94">
        <v>-1</v>
      </c>
      <c r="D3359" s="87" t="s">
        <v>394</v>
      </c>
    </row>
    <row r="3360" spans="1:4" x14ac:dyDescent="0.2">
      <c r="A3360" s="128"/>
      <c r="B3360" s="75"/>
      <c r="C3360" s="94">
        <v>-3</v>
      </c>
      <c r="D3360" s="87" t="s">
        <v>397</v>
      </c>
    </row>
    <row r="3361" spans="1:4" x14ac:dyDescent="0.2">
      <c r="A3361" s="128"/>
      <c r="B3361" s="75"/>
      <c r="C3361" s="94"/>
      <c r="D3361" s="87"/>
    </row>
    <row r="3362" spans="1:4" x14ac:dyDescent="0.2">
      <c r="A3362" s="76" t="s">
        <v>2775</v>
      </c>
      <c r="B3362" s="76" t="s">
        <v>2945</v>
      </c>
      <c r="C3362" s="94">
        <v>1</v>
      </c>
      <c r="D3362" s="87" t="s">
        <v>395</v>
      </c>
    </row>
    <row r="3363" spans="1:4" x14ac:dyDescent="0.2">
      <c r="A3363" s="128"/>
      <c r="B3363" s="75"/>
      <c r="C3363" s="94">
        <v>2</v>
      </c>
      <c r="D3363" s="87" t="s">
        <v>396</v>
      </c>
    </row>
    <row r="3364" spans="1:4" x14ac:dyDescent="0.2">
      <c r="A3364" s="128"/>
      <c r="B3364" s="75"/>
      <c r="C3364" s="94">
        <v>-1</v>
      </c>
      <c r="D3364" s="87" t="s">
        <v>394</v>
      </c>
    </row>
    <row r="3365" spans="1:4" x14ac:dyDescent="0.2">
      <c r="A3365" s="128"/>
      <c r="B3365" s="75"/>
      <c r="C3365" s="94">
        <v>-3</v>
      </c>
      <c r="D3365" s="87" t="s">
        <v>397</v>
      </c>
    </row>
    <row r="3366" spans="1:4" x14ac:dyDescent="0.2">
      <c r="A3366" s="128"/>
      <c r="B3366" s="75"/>
      <c r="C3366" s="94"/>
      <c r="D3366" s="87"/>
    </row>
    <row r="3367" spans="1:4" x14ac:dyDescent="0.2">
      <c r="A3367" s="76" t="s">
        <v>2777</v>
      </c>
      <c r="B3367" s="76" t="s">
        <v>2947</v>
      </c>
      <c r="C3367" s="94">
        <v>1</v>
      </c>
      <c r="D3367" s="87" t="s">
        <v>395</v>
      </c>
    </row>
    <row r="3368" spans="1:4" x14ac:dyDescent="0.2">
      <c r="A3368" s="128"/>
      <c r="B3368" s="75"/>
      <c r="C3368" s="94">
        <v>2</v>
      </c>
      <c r="D3368" s="87" t="s">
        <v>396</v>
      </c>
    </row>
    <row r="3369" spans="1:4" x14ac:dyDescent="0.2">
      <c r="A3369" s="128"/>
      <c r="B3369" s="75"/>
      <c r="C3369" s="94">
        <v>-1</v>
      </c>
      <c r="D3369" s="87" t="s">
        <v>394</v>
      </c>
    </row>
    <row r="3370" spans="1:4" x14ac:dyDescent="0.2">
      <c r="A3370" s="128"/>
      <c r="B3370" s="75"/>
      <c r="C3370" s="94">
        <v>-3</v>
      </c>
      <c r="D3370" s="87" t="s">
        <v>397</v>
      </c>
    </row>
    <row r="3371" spans="1:4" x14ac:dyDescent="0.2">
      <c r="A3371" s="128"/>
      <c r="B3371" s="75"/>
      <c r="C3371" s="94"/>
      <c r="D3371" s="87"/>
    </row>
    <row r="3372" spans="1:4" x14ac:dyDescent="0.2">
      <c r="A3372" s="76" t="s">
        <v>2779</v>
      </c>
      <c r="B3372" s="76" t="s">
        <v>2946</v>
      </c>
      <c r="C3372" s="94">
        <v>1</v>
      </c>
      <c r="D3372" s="87" t="s">
        <v>395</v>
      </c>
    </row>
    <row r="3373" spans="1:4" x14ac:dyDescent="0.2">
      <c r="A3373" s="128"/>
      <c r="B3373" s="75"/>
      <c r="C3373" s="94">
        <v>2</v>
      </c>
      <c r="D3373" s="87" t="s">
        <v>396</v>
      </c>
    </row>
    <row r="3374" spans="1:4" x14ac:dyDescent="0.2">
      <c r="A3374" s="128"/>
      <c r="B3374" s="75"/>
      <c r="C3374" s="94">
        <v>-1</v>
      </c>
      <c r="D3374" s="87" t="s">
        <v>394</v>
      </c>
    </row>
    <row r="3375" spans="1:4" x14ac:dyDescent="0.2">
      <c r="A3375" s="128"/>
      <c r="B3375" s="75"/>
      <c r="C3375" s="94">
        <v>-3</v>
      </c>
      <c r="D3375" s="87" t="s">
        <v>397</v>
      </c>
    </row>
    <row r="3376" spans="1:4" x14ac:dyDescent="0.2">
      <c r="A3376" s="128"/>
      <c r="B3376" s="75"/>
      <c r="C3376" s="94"/>
      <c r="D3376" s="87"/>
    </row>
    <row r="3377" spans="1:4" x14ac:dyDescent="0.2">
      <c r="A3377" s="76" t="s">
        <v>2781</v>
      </c>
      <c r="B3377" s="76" t="s">
        <v>2948</v>
      </c>
      <c r="C3377" s="94">
        <v>1</v>
      </c>
      <c r="D3377" s="87" t="s">
        <v>395</v>
      </c>
    </row>
    <row r="3378" spans="1:4" x14ac:dyDescent="0.2">
      <c r="A3378" s="128"/>
      <c r="B3378" s="75"/>
      <c r="C3378" s="94">
        <v>2</v>
      </c>
      <c r="D3378" s="87" t="s">
        <v>396</v>
      </c>
    </row>
    <row r="3379" spans="1:4" x14ac:dyDescent="0.2">
      <c r="A3379" s="128"/>
      <c r="B3379" s="75"/>
      <c r="C3379" s="94">
        <v>-1</v>
      </c>
      <c r="D3379" s="87" t="s">
        <v>394</v>
      </c>
    </row>
    <row r="3380" spans="1:4" x14ac:dyDescent="0.2">
      <c r="A3380" s="128"/>
      <c r="B3380" s="75"/>
      <c r="C3380" s="94">
        <v>-3</v>
      </c>
      <c r="D3380" s="87" t="s">
        <v>397</v>
      </c>
    </row>
    <row r="3381" spans="1:4" x14ac:dyDescent="0.2">
      <c r="A3381" s="128"/>
      <c r="B3381" s="75"/>
      <c r="C3381" s="94"/>
      <c r="D3381" s="87"/>
    </row>
    <row r="3382" spans="1:4" x14ac:dyDescent="0.2">
      <c r="A3382" s="76" t="s">
        <v>2783</v>
      </c>
      <c r="B3382" s="76" t="s">
        <v>2949</v>
      </c>
      <c r="C3382" s="94">
        <v>1</v>
      </c>
      <c r="D3382" s="87" t="s">
        <v>395</v>
      </c>
    </row>
    <row r="3383" spans="1:4" x14ac:dyDescent="0.2">
      <c r="A3383" s="128"/>
      <c r="B3383" s="75"/>
      <c r="C3383" s="94">
        <v>2</v>
      </c>
      <c r="D3383" s="87" t="s">
        <v>396</v>
      </c>
    </row>
    <row r="3384" spans="1:4" x14ac:dyDescent="0.2">
      <c r="A3384" s="128"/>
      <c r="B3384" s="75"/>
      <c r="C3384" s="94">
        <v>-1</v>
      </c>
      <c r="D3384" s="87" t="s">
        <v>394</v>
      </c>
    </row>
    <row r="3385" spans="1:4" x14ac:dyDescent="0.2">
      <c r="A3385" s="128"/>
      <c r="B3385" s="75"/>
      <c r="C3385" s="94">
        <v>-3</v>
      </c>
      <c r="D3385" s="87" t="s">
        <v>397</v>
      </c>
    </row>
    <row r="3386" spans="1:4" x14ac:dyDescent="0.2">
      <c r="A3386" s="128"/>
      <c r="B3386" s="75"/>
      <c r="C3386" s="94"/>
      <c r="D3386" s="87"/>
    </row>
    <row r="3387" spans="1:4" x14ac:dyDescent="0.2">
      <c r="A3387" s="76" t="s">
        <v>2785</v>
      </c>
      <c r="B3387" s="76" t="s">
        <v>2950</v>
      </c>
      <c r="C3387" s="94">
        <v>1</v>
      </c>
      <c r="D3387" s="87" t="s">
        <v>395</v>
      </c>
    </row>
    <row r="3388" spans="1:4" x14ac:dyDescent="0.2">
      <c r="A3388" s="128"/>
      <c r="B3388" s="75"/>
      <c r="C3388" s="94">
        <v>2</v>
      </c>
      <c r="D3388" s="87" t="s">
        <v>396</v>
      </c>
    </row>
    <row r="3389" spans="1:4" x14ac:dyDescent="0.2">
      <c r="A3389" s="128"/>
      <c r="B3389" s="75"/>
      <c r="C3389" s="94">
        <v>-1</v>
      </c>
      <c r="D3389" s="87" t="s">
        <v>394</v>
      </c>
    </row>
    <row r="3390" spans="1:4" x14ac:dyDescent="0.2">
      <c r="A3390" s="128"/>
      <c r="B3390" s="75"/>
      <c r="C3390" s="94">
        <v>-3</v>
      </c>
      <c r="D3390" s="87" t="s">
        <v>397</v>
      </c>
    </row>
    <row r="3391" spans="1:4" x14ac:dyDescent="0.2">
      <c r="A3391" s="128"/>
      <c r="B3391" s="75"/>
      <c r="C3391" s="94"/>
      <c r="D3391" s="87"/>
    </row>
    <row r="3392" spans="1:4" x14ac:dyDescent="0.2">
      <c r="A3392" s="74"/>
      <c r="B3392" s="75"/>
      <c r="C3392" s="94"/>
      <c r="D3392" s="87"/>
    </row>
    <row r="3393" spans="1:24" x14ac:dyDescent="0.2">
      <c r="A3393" s="88" t="str">
        <f>HYPERLINK("[Codebook_HIS_2013_ext_v1601.xlsx]IL_1_Y","IL_1")</f>
        <v>IL_1</v>
      </c>
      <c r="B3393" s="81" t="s">
        <v>622</v>
      </c>
      <c r="C3393" s="126">
        <v>0</v>
      </c>
      <c r="D3393" s="125" t="s">
        <v>697</v>
      </c>
    </row>
    <row r="3394" spans="1:24" x14ac:dyDescent="0.2">
      <c r="A3394" s="88"/>
      <c r="B3394" s="81"/>
      <c r="C3394" s="126">
        <v>1</v>
      </c>
      <c r="D3394" s="125" t="s">
        <v>698</v>
      </c>
    </row>
    <row r="3395" spans="1:24" x14ac:dyDescent="0.2">
      <c r="A3395" s="88"/>
      <c r="B3395" s="81"/>
      <c r="C3395" s="126">
        <v>2</v>
      </c>
      <c r="D3395" s="125" t="s">
        <v>699</v>
      </c>
    </row>
    <row r="3396" spans="1:24" x14ac:dyDescent="0.2">
      <c r="A3396" s="88"/>
      <c r="B3396" s="81"/>
      <c r="C3396" s="126">
        <v>3</v>
      </c>
      <c r="D3396" s="125" t="s">
        <v>700</v>
      </c>
    </row>
    <row r="3397" spans="1:24" x14ac:dyDescent="0.2">
      <c r="A3397" s="88"/>
      <c r="B3397" s="81"/>
      <c r="C3397" s="126">
        <v>-1</v>
      </c>
      <c r="D3397" s="125" t="s">
        <v>394</v>
      </c>
    </row>
    <row r="3398" spans="1:24" x14ac:dyDescent="0.2">
      <c r="A3398" s="88"/>
      <c r="B3398" s="81"/>
      <c r="C3398" s="126">
        <v>-3</v>
      </c>
      <c r="D3398" s="125" t="s">
        <v>397</v>
      </c>
    </row>
    <row r="3399" spans="1:24" x14ac:dyDescent="0.2">
      <c r="A3399" s="88"/>
      <c r="B3399" s="81"/>
      <c r="C3399" s="126"/>
      <c r="D3399" s="125"/>
    </row>
    <row r="3400" spans="1:24" s="283" customFormat="1" ht="12" x14ac:dyDescent="0.25">
      <c r="A3400" s="88" t="str">
        <f>HYPERLINK("[Codebook_HIS_2013_ext_v1601.xlsx]IL_2_Y","IL_2")</f>
        <v>IL_2</v>
      </c>
      <c r="B3400" s="81" t="s">
        <v>415</v>
      </c>
      <c r="C3400" s="126">
        <v>1</v>
      </c>
      <c r="D3400" s="125" t="s">
        <v>395</v>
      </c>
      <c r="E3400" s="64"/>
      <c r="F3400" s="64"/>
      <c r="G3400" s="64"/>
      <c r="H3400" s="64"/>
      <c r="I3400" s="64"/>
      <c r="J3400" s="64"/>
      <c r="K3400" s="64"/>
      <c r="L3400" s="64"/>
      <c r="M3400" s="64"/>
      <c r="N3400" s="64"/>
      <c r="O3400" s="64"/>
      <c r="P3400" s="64"/>
      <c r="Q3400" s="64"/>
      <c r="R3400" s="64"/>
      <c r="S3400" s="64"/>
      <c r="T3400" s="64"/>
      <c r="U3400" s="64"/>
      <c r="V3400" s="64"/>
      <c r="W3400" s="64"/>
      <c r="X3400" s="64"/>
    </row>
    <row r="3401" spans="1:24" x14ac:dyDescent="0.2">
      <c r="A3401" s="88"/>
      <c r="B3401" s="81"/>
      <c r="C3401" s="126">
        <v>2</v>
      </c>
      <c r="D3401" s="125" t="s">
        <v>396</v>
      </c>
    </row>
    <row r="3402" spans="1:24" x14ac:dyDescent="0.2">
      <c r="A3402" s="88"/>
      <c r="B3402" s="81"/>
      <c r="C3402" s="126">
        <v>-1</v>
      </c>
      <c r="D3402" s="125" t="s">
        <v>394</v>
      </c>
    </row>
    <row r="3403" spans="1:24" x14ac:dyDescent="0.2">
      <c r="A3403" s="88"/>
      <c r="B3403" s="81"/>
      <c r="C3403" s="126">
        <v>-3</v>
      </c>
      <c r="D3403" s="125" t="s">
        <v>397</v>
      </c>
    </row>
    <row r="3404" spans="1:24" x14ac:dyDescent="0.2">
      <c r="A3404" s="88"/>
      <c r="B3404" s="81"/>
      <c r="C3404" s="163"/>
      <c r="D3404" s="125"/>
    </row>
    <row r="3405" spans="1:24" x14ac:dyDescent="0.2">
      <c r="A3405" s="88" t="str">
        <f>HYPERLINK("[Codebook_HIS_2013_ext_v1601.xlsx]IL_3_Y","IL_3")</f>
        <v>IL_3</v>
      </c>
      <c r="B3405" s="81" t="s">
        <v>876</v>
      </c>
      <c r="C3405" s="126">
        <v>0</v>
      </c>
      <c r="D3405" s="125" t="s">
        <v>697</v>
      </c>
    </row>
    <row r="3406" spans="1:24" x14ac:dyDescent="0.2">
      <c r="A3406" s="88"/>
      <c r="B3406" s="81"/>
      <c r="C3406" s="126">
        <v>1</v>
      </c>
      <c r="D3406" s="125" t="s">
        <v>698</v>
      </c>
    </row>
    <row r="3407" spans="1:24" x14ac:dyDescent="0.2">
      <c r="A3407" s="88"/>
      <c r="B3407" s="81"/>
      <c r="C3407" s="126">
        <v>2</v>
      </c>
      <c r="D3407" s="125" t="s">
        <v>699</v>
      </c>
    </row>
    <row r="3408" spans="1:24" x14ac:dyDescent="0.2">
      <c r="A3408" s="88"/>
      <c r="B3408" s="81"/>
      <c r="C3408" s="126">
        <v>3</v>
      </c>
      <c r="D3408" s="125" t="s">
        <v>700</v>
      </c>
    </row>
    <row r="3409" spans="1:4" x14ac:dyDescent="0.2">
      <c r="A3409" s="88"/>
      <c r="B3409" s="81"/>
      <c r="C3409" s="126">
        <v>-1</v>
      </c>
      <c r="D3409" s="125" t="s">
        <v>394</v>
      </c>
    </row>
    <row r="3410" spans="1:4" x14ac:dyDescent="0.2">
      <c r="A3410" s="88"/>
      <c r="B3410" s="81"/>
      <c r="C3410" s="126">
        <v>-3</v>
      </c>
      <c r="D3410" s="125" t="s">
        <v>397</v>
      </c>
    </row>
    <row r="3411" spans="1:4" x14ac:dyDescent="0.2">
      <c r="A3411" s="88"/>
      <c r="B3411" s="81"/>
      <c r="C3411" s="126"/>
      <c r="D3411" s="125"/>
    </row>
    <row r="3412" spans="1:4" x14ac:dyDescent="0.2">
      <c r="A3412" s="88" t="s">
        <v>1811</v>
      </c>
      <c r="B3412" s="81" t="s">
        <v>877</v>
      </c>
      <c r="C3412" s="126">
        <v>1</v>
      </c>
      <c r="D3412" s="125" t="s">
        <v>395</v>
      </c>
    </row>
    <row r="3413" spans="1:4" x14ac:dyDescent="0.2">
      <c r="A3413" s="88"/>
      <c r="B3413" s="81"/>
      <c r="C3413" s="126">
        <v>2</v>
      </c>
      <c r="D3413" s="125" t="s">
        <v>396</v>
      </c>
    </row>
    <row r="3414" spans="1:4" x14ac:dyDescent="0.2">
      <c r="A3414" s="88"/>
      <c r="B3414" s="81"/>
      <c r="C3414" s="126">
        <v>-1</v>
      </c>
      <c r="D3414" s="125" t="s">
        <v>394</v>
      </c>
    </row>
    <row r="3415" spans="1:4" x14ac:dyDescent="0.2">
      <c r="A3415" s="88"/>
      <c r="B3415" s="81"/>
      <c r="C3415" s="126">
        <v>-3</v>
      </c>
      <c r="D3415" s="125" t="s">
        <v>397</v>
      </c>
    </row>
    <row r="3416" spans="1:4" x14ac:dyDescent="0.2">
      <c r="A3416" s="88"/>
      <c r="B3416" s="81"/>
      <c r="C3416" s="126"/>
      <c r="D3416" s="125"/>
    </row>
    <row r="3417" spans="1:4" x14ac:dyDescent="0.2">
      <c r="A3417" s="88" t="s">
        <v>1812</v>
      </c>
      <c r="B3417" s="75" t="s">
        <v>3963</v>
      </c>
      <c r="C3417" s="126">
        <v>1</v>
      </c>
      <c r="D3417" s="89" t="s">
        <v>3980</v>
      </c>
    </row>
    <row r="3418" spans="1:4" x14ac:dyDescent="0.2">
      <c r="A3418" s="88"/>
      <c r="B3418" s="81"/>
      <c r="C3418" s="126">
        <v>2</v>
      </c>
      <c r="D3418" s="89" t="s">
        <v>3981</v>
      </c>
    </row>
    <row r="3419" spans="1:4" x14ac:dyDescent="0.2">
      <c r="A3419" s="88"/>
      <c r="B3419" s="81"/>
      <c r="C3419" s="126">
        <v>3</v>
      </c>
      <c r="D3419" s="89" t="s">
        <v>3982</v>
      </c>
    </row>
    <row r="3420" spans="1:4" x14ac:dyDescent="0.2">
      <c r="A3420" s="88"/>
      <c r="B3420" s="81"/>
      <c r="C3420" s="126">
        <v>4</v>
      </c>
      <c r="D3420" s="125" t="s">
        <v>3983</v>
      </c>
    </row>
    <row r="3421" spans="1:4" x14ac:dyDescent="0.2">
      <c r="A3421" s="88"/>
      <c r="B3421" s="81"/>
      <c r="C3421" s="126">
        <v>-1</v>
      </c>
      <c r="D3421" s="125" t="s">
        <v>394</v>
      </c>
    </row>
    <row r="3422" spans="1:4" x14ac:dyDescent="0.2">
      <c r="A3422" s="88"/>
      <c r="B3422" s="81"/>
      <c r="C3422" s="126">
        <v>-3</v>
      </c>
      <c r="D3422" s="125" t="s">
        <v>397</v>
      </c>
    </row>
    <row r="3423" spans="1:4" x14ac:dyDescent="0.2">
      <c r="A3423" s="88"/>
      <c r="B3423" s="81"/>
      <c r="C3423" s="126"/>
      <c r="D3423" s="125"/>
    </row>
    <row r="3424" spans="1:4" x14ac:dyDescent="0.2">
      <c r="A3424" s="88" t="s">
        <v>1813</v>
      </c>
      <c r="B3424" s="75" t="s">
        <v>3965</v>
      </c>
      <c r="C3424" s="126">
        <v>1</v>
      </c>
      <c r="D3424" s="125" t="s">
        <v>3980</v>
      </c>
    </row>
    <row r="3425" spans="1:24" s="283" customFormat="1" ht="12" x14ac:dyDescent="0.25">
      <c r="A3425" s="88"/>
      <c r="B3425" s="81"/>
      <c r="C3425" s="126">
        <v>2</v>
      </c>
      <c r="D3425" s="125" t="s">
        <v>3984</v>
      </c>
      <c r="E3425" s="64"/>
      <c r="F3425" s="64"/>
      <c r="G3425" s="64"/>
      <c r="H3425" s="64"/>
      <c r="I3425" s="64"/>
      <c r="J3425" s="64"/>
      <c r="K3425" s="64"/>
      <c r="L3425" s="64"/>
      <c r="M3425" s="64"/>
      <c r="N3425" s="64"/>
      <c r="O3425" s="64"/>
      <c r="P3425" s="64"/>
      <c r="Q3425" s="64"/>
      <c r="R3425" s="64"/>
      <c r="S3425" s="64"/>
      <c r="T3425" s="64"/>
      <c r="U3425" s="64"/>
      <c r="V3425" s="64"/>
      <c r="W3425" s="64"/>
      <c r="X3425" s="64"/>
    </row>
    <row r="3426" spans="1:24" s="283" customFormat="1" ht="12" x14ac:dyDescent="0.25">
      <c r="A3426" s="88"/>
      <c r="B3426" s="81"/>
      <c r="C3426" s="126">
        <v>-1</v>
      </c>
      <c r="D3426" s="125" t="s">
        <v>394</v>
      </c>
      <c r="E3426" s="64"/>
      <c r="F3426" s="64"/>
      <c r="G3426" s="64"/>
      <c r="H3426" s="64"/>
      <c r="I3426" s="64"/>
      <c r="J3426" s="64"/>
      <c r="K3426" s="64"/>
      <c r="L3426" s="64"/>
      <c r="M3426" s="64"/>
      <c r="N3426" s="64"/>
      <c r="O3426" s="64"/>
      <c r="P3426" s="64"/>
      <c r="Q3426" s="64"/>
      <c r="R3426" s="64"/>
      <c r="S3426" s="64"/>
      <c r="T3426" s="64"/>
      <c r="U3426" s="64"/>
      <c r="V3426" s="64"/>
      <c r="W3426" s="64"/>
      <c r="X3426" s="64"/>
    </row>
    <row r="3427" spans="1:24" s="283" customFormat="1" ht="12" x14ac:dyDescent="0.25">
      <c r="A3427" s="88"/>
      <c r="B3427" s="81"/>
      <c r="C3427" s="126">
        <v>-3</v>
      </c>
      <c r="D3427" s="125" t="s">
        <v>397</v>
      </c>
      <c r="E3427" s="64"/>
      <c r="F3427" s="64"/>
      <c r="G3427" s="64"/>
      <c r="H3427" s="64"/>
      <c r="I3427" s="64"/>
      <c r="J3427" s="64"/>
      <c r="K3427" s="64"/>
      <c r="L3427" s="64"/>
      <c r="M3427" s="64"/>
      <c r="N3427" s="64"/>
      <c r="O3427" s="64"/>
      <c r="P3427" s="64"/>
      <c r="Q3427" s="64"/>
      <c r="R3427" s="64"/>
      <c r="S3427" s="64"/>
      <c r="T3427" s="64"/>
      <c r="U3427" s="64"/>
      <c r="V3427" s="64"/>
      <c r="W3427" s="64"/>
      <c r="X3427" s="64"/>
    </row>
    <row r="3428" spans="1:24" s="283" customFormat="1" ht="12" x14ac:dyDescent="0.25">
      <c r="A3428" s="88"/>
      <c r="B3428" s="81"/>
      <c r="C3428" s="126"/>
      <c r="D3428" s="125"/>
      <c r="E3428" s="64"/>
      <c r="F3428" s="64"/>
      <c r="G3428" s="64"/>
      <c r="H3428" s="64"/>
      <c r="I3428" s="64"/>
      <c r="J3428" s="64"/>
      <c r="K3428" s="64"/>
      <c r="L3428" s="64"/>
      <c r="M3428" s="64"/>
      <c r="N3428" s="64"/>
      <c r="O3428" s="64"/>
      <c r="P3428" s="64"/>
      <c r="Q3428" s="64"/>
      <c r="R3428" s="64"/>
      <c r="S3428" s="64"/>
      <c r="T3428" s="64"/>
      <c r="U3428" s="64"/>
      <c r="V3428" s="64"/>
      <c r="W3428" s="64"/>
      <c r="X3428" s="64"/>
    </row>
    <row r="3429" spans="1:24" s="283" customFormat="1" ht="12" x14ac:dyDescent="0.25">
      <c r="A3429" s="88" t="s">
        <v>1814</v>
      </c>
      <c r="B3429" s="75" t="s">
        <v>3966</v>
      </c>
      <c r="C3429" s="126">
        <v>1</v>
      </c>
      <c r="D3429" s="125" t="s">
        <v>3980</v>
      </c>
      <c r="E3429" s="64"/>
      <c r="F3429" s="64"/>
      <c r="G3429" s="64"/>
      <c r="H3429" s="64"/>
      <c r="I3429" s="64"/>
      <c r="J3429" s="64"/>
      <c r="K3429" s="64"/>
      <c r="L3429" s="64"/>
      <c r="M3429" s="64"/>
      <c r="N3429" s="64"/>
      <c r="O3429" s="64"/>
      <c r="P3429" s="64"/>
      <c r="Q3429" s="64"/>
      <c r="R3429" s="64"/>
      <c r="S3429" s="64"/>
      <c r="T3429" s="64"/>
      <c r="U3429" s="64"/>
      <c r="V3429" s="64"/>
      <c r="W3429" s="64"/>
      <c r="X3429" s="64"/>
    </row>
    <row r="3430" spans="1:24" s="283" customFormat="1" ht="12" x14ac:dyDescent="0.25">
      <c r="A3430" s="88"/>
      <c r="B3430" s="81"/>
      <c r="C3430" s="126">
        <v>2</v>
      </c>
      <c r="D3430" s="125" t="s">
        <v>3985</v>
      </c>
      <c r="E3430" s="64"/>
      <c r="F3430" s="64"/>
      <c r="G3430" s="64"/>
      <c r="H3430" s="64"/>
      <c r="I3430" s="64"/>
      <c r="J3430" s="64"/>
      <c r="K3430" s="64"/>
      <c r="L3430" s="64"/>
      <c r="M3430" s="64"/>
      <c r="N3430" s="64"/>
      <c r="O3430" s="64"/>
      <c r="P3430" s="64"/>
      <c r="Q3430" s="64"/>
      <c r="R3430" s="64"/>
      <c r="S3430" s="64"/>
      <c r="T3430" s="64"/>
      <c r="U3430" s="64"/>
      <c r="V3430" s="64"/>
      <c r="W3430" s="64"/>
      <c r="X3430" s="64"/>
    </row>
    <row r="3431" spans="1:24" s="283" customFormat="1" ht="12" x14ac:dyDescent="0.25">
      <c r="A3431" s="88"/>
      <c r="B3431" s="81"/>
      <c r="C3431" s="126">
        <v>3</v>
      </c>
      <c r="D3431" s="125" t="s">
        <v>3986</v>
      </c>
      <c r="E3431" s="64"/>
      <c r="F3431" s="64"/>
      <c r="G3431" s="64"/>
      <c r="H3431" s="64"/>
      <c r="I3431" s="64"/>
      <c r="J3431" s="64"/>
      <c r="K3431" s="64"/>
      <c r="L3431" s="64"/>
      <c r="M3431" s="64"/>
      <c r="N3431" s="64"/>
      <c r="O3431" s="64"/>
      <c r="P3431" s="64"/>
      <c r="Q3431" s="64"/>
      <c r="R3431" s="64"/>
      <c r="S3431" s="64"/>
      <c r="T3431" s="64"/>
      <c r="U3431" s="64"/>
      <c r="V3431" s="64"/>
      <c r="W3431" s="64"/>
      <c r="X3431" s="64"/>
    </row>
    <row r="3432" spans="1:24" s="283" customFormat="1" ht="12" x14ac:dyDescent="0.25">
      <c r="A3432" s="88"/>
      <c r="B3432" s="81"/>
      <c r="C3432" s="126">
        <v>-1</v>
      </c>
      <c r="D3432" s="125" t="s">
        <v>394</v>
      </c>
      <c r="E3432" s="64"/>
      <c r="F3432" s="64"/>
      <c r="G3432" s="64"/>
      <c r="H3432" s="64"/>
      <c r="I3432" s="64"/>
      <c r="J3432" s="64"/>
      <c r="K3432" s="64"/>
      <c r="L3432" s="64"/>
      <c r="M3432" s="64"/>
      <c r="N3432" s="64"/>
      <c r="O3432" s="64"/>
      <c r="P3432" s="64"/>
      <c r="Q3432" s="64"/>
      <c r="R3432" s="64"/>
      <c r="S3432" s="64"/>
      <c r="T3432" s="64"/>
      <c r="U3432" s="64"/>
      <c r="V3432" s="64"/>
      <c r="W3432" s="64"/>
      <c r="X3432" s="64"/>
    </row>
    <row r="3433" spans="1:24" s="283" customFormat="1" ht="12" x14ac:dyDescent="0.25">
      <c r="A3433" s="88"/>
      <c r="B3433" s="81"/>
      <c r="C3433" s="126">
        <v>-3</v>
      </c>
      <c r="D3433" s="125" t="s">
        <v>397</v>
      </c>
      <c r="E3433" s="64"/>
      <c r="F3433" s="64"/>
      <c r="G3433" s="64"/>
      <c r="H3433" s="64"/>
      <c r="I3433" s="64"/>
      <c r="J3433" s="64"/>
      <c r="K3433" s="64"/>
      <c r="L3433" s="64"/>
      <c r="M3433" s="64"/>
      <c r="N3433" s="64"/>
      <c r="O3433" s="64"/>
      <c r="P3433" s="64"/>
      <c r="Q3433" s="64"/>
      <c r="R3433" s="64"/>
      <c r="S3433" s="64"/>
      <c r="T3433" s="64"/>
      <c r="U3433" s="64"/>
      <c r="V3433" s="64"/>
      <c r="W3433" s="64"/>
      <c r="X3433" s="64"/>
    </row>
    <row r="3434" spans="1:24" s="283" customFormat="1" ht="12" x14ac:dyDescent="0.25">
      <c r="A3434" s="88"/>
      <c r="B3434" s="81"/>
      <c r="C3434" s="126"/>
      <c r="D3434" s="125"/>
      <c r="E3434" s="64"/>
      <c r="F3434" s="64"/>
      <c r="G3434" s="64"/>
      <c r="H3434" s="64"/>
      <c r="I3434" s="64"/>
      <c r="J3434" s="64"/>
      <c r="K3434" s="64"/>
      <c r="L3434" s="64"/>
      <c r="M3434" s="64"/>
      <c r="N3434" s="64"/>
      <c r="O3434" s="64"/>
      <c r="P3434" s="64"/>
      <c r="Q3434" s="64"/>
      <c r="R3434" s="64"/>
      <c r="S3434" s="64"/>
      <c r="T3434" s="64"/>
      <c r="U3434" s="64"/>
      <c r="V3434" s="64"/>
      <c r="W3434" s="64"/>
      <c r="X3434" s="64"/>
    </row>
    <row r="3435" spans="1:24" s="283" customFormat="1" ht="12" x14ac:dyDescent="0.25">
      <c r="A3435" s="88" t="s">
        <v>1815</v>
      </c>
      <c r="B3435" s="75" t="s">
        <v>3968</v>
      </c>
      <c r="C3435" s="126">
        <v>1</v>
      </c>
      <c r="D3435" s="125" t="s">
        <v>3987</v>
      </c>
      <c r="E3435" s="64"/>
      <c r="F3435" s="64"/>
      <c r="G3435" s="64"/>
      <c r="H3435" s="64"/>
      <c r="I3435" s="64"/>
      <c r="J3435" s="64"/>
      <c r="K3435" s="64"/>
      <c r="L3435" s="64"/>
      <c r="M3435" s="64"/>
      <c r="N3435" s="64"/>
      <c r="O3435" s="64"/>
      <c r="P3435" s="64"/>
      <c r="Q3435" s="64"/>
      <c r="R3435" s="64"/>
      <c r="S3435" s="64"/>
      <c r="T3435" s="64"/>
      <c r="U3435" s="64"/>
      <c r="V3435" s="64"/>
      <c r="W3435" s="64"/>
      <c r="X3435" s="64"/>
    </row>
    <row r="3436" spans="1:24" s="283" customFormat="1" ht="12" x14ac:dyDescent="0.25">
      <c r="A3436" s="88"/>
      <c r="B3436" s="81"/>
      <c r="C3436" s="126">
        <v>2</v>
      </c>
      <c r="D3436" s="125" t="s">
        <v>3988</v>
      </c>
      <c r="E3436" s="64"/>
      <c r="F3436" s="64"/>
      <c r="G3436" s="64"/>
      <c r="H3436" s="64"/>
      <c r="I3436" s="64"/>
      <c r="J3436" s="64"/>
      <c r="K3436" s="64"/>
      <c r="L3436" s="64"/>
      <c r="M3436" s="64"/>
      <c r="N3436" s="64"/>
      <c r="O3436" s="64"/>
      <c r="P3436" s="64"/>
      <c r="Q3436" s="64"/>
      <c r="R3436" s="64"/>
      <c r="S3436" s="64"/>
      <c r="T3436" s="64"/>
      <c r="U3436" s="64"/>
      <c r="V3436" s="64"/>
      <c r="W3436" s="64"/>
      <c r="X3436" s="64"/>
    </row>
    <row r="3437" spans="1:24" s="283" customFormat="1" ht="12" x14ac:dyDescent="0.25">
      <c r="A3437" s="88"/>
      <c r="B3437" s="81"/>
      <c r="C3437" s="126">
        <v>-1</v>
      </c>
      <c r="D3437" s="125" t="s">
        <v>394</v>
      </c>
      <c r="E3437" s="64"/>
      <c r="F3437" s="64"/>
      <c r="G3437" s="64"/>
      <c r="H3437" s="64"/>
      <c r="I3437" s="64"/>
      <c r="J3437" s="64"/>
      <c r="K3437" s="64"/>
      <c r="L3437" s="64"/>
      <c r="M3437" s="64"/>
      <c r="N3437" s="64"/>
      <c r="O3437" s="64"/>
      <c r="P3437" s="64"/>
      <c r="Q3437" s="64"/>
      <c r="R3437" s="64"/>
      <c r="S3437" s="64"/>
      <c r="T3437" s="64"/>
      <c r="U3437" s="64"/>
      <c r="V3437" s="64"/>
      <c r="W3437" s="64"/>
      <c r="X3437" s="64"/>
    </row>
    <row r="3438" spans="1:24" s="283" customFormat="1" ht="12" x14ac:dyDescent="0.25">
      <c r="A3438" s="88"/>
      <c r="B3438" s="81"/>
      <c r="C3438" s="126">
        <v>-3</v>
      </c>
      <c r="D3438" s="125" t="s">
        <v>397</v>
      </c>
      <c r="E3438" s="64"/>
      <c r="F3438" s="64"/>
      <c r="G3438" s="64"/>
      <c r="H3438" s="64"/>
      <c r="I3438" s="64"/>
      <c r="J3438" s="64"/>
      <c r="K3438" s="64"/>
      <c r="L3438" s="64"/>
      <c r="M3438" s="64"/>
      <c r="N3438" s="64"/>
      <c r="O3438" s="64"/>
      <c r="P3438" s="64"/>
      <c r="Q3438" s="64"/>
      <c r="R3438" s="64"/>
      <c r="S3438" s="64"/>
      <c r="T3438" s="64"/>
      <c r="U3438" s="64"/>
      <c r="V3438" s="64"/>
      <c r="W3438" s="64"/>
      <c r="X3438" s="64"/>
    </row>
    <row r="3439" spans="1:24" s="283" customFormat="1" ht="12" x14ac:dyDescent="0.25">
      <c r="A3439" s="88"/>
      <c r="B3439" s="81"/>
      <c r="C3439" s="126"/>
      <c r="D3439" s="125"/>
      <c r="E3439" s="64"/>
      <c r="F3439" s="64"/>
      <c r="G3439" s="64"/>
      <c r="H3439" s="64"/>
      <c r="I3439" s="64"/>
      <c r="J3439" s="64"/>
      <c r="K3439" s="64"/>
      <c r="L3439" s="64"/>
      <c r="M3439" s="64"/>
      <c r="N3439" s="64"/>
      <c r="O3439" s="64"/>
      <c r="P3439" s="64"/>
      <c r="Q3439" s="64"/>
      <c r="R3439" s="64"/>
      <c r="S3439" s="64"/>
      <c r="T3439" s="64"/>
      <c r="U3439" s="64"/>
      <c r="V3439" s="64"/>
      <c r="W3439" s="64"/>
      <c r="X3439" s="64"/>
    </row>
    <row r="3440" spans="1:24" s="283" customFormat="1" ht="12" x14ac:dyDescent="0.25">
      <c r="A3440" s="88" t="s">
        <v>1821</v>
      </c>
      <c r="B3440" s="312" t="s">
        <v>3979</v>
      </c>
      <c r="C3440" s="163">
        <v>1</v>
      </c>
      <c r="D3440" s="125" t="s">
        <v>1824</v>
      </c>
      <c r="E3440" s="64"/>
      <c r="F3440" s="64"/>
      <c r="G3440" s="64"/>
      <c r="H3440" s="64"/>
      <c r="I3440" s="64"/>
      <c r="J3440" s="64"/>
      <c r="K3440" s="64"/>
      <c r="L3440" s="64"/>
      <c r="M3440" s="64"/>
      <c r="N3440" s="64"/>
      <c r="O3440" s="64"/>
      <c r="P3440" s="64"/>
      <c r="Q3440" s="64"/>
      <c r="R3440" s="64"/>
      <c r="S3440" s="64"/>
      <c r="T3440" s="64"/>
      <c r="U3440" s="64"/>
      <c r="V3440" s="64"/>
      <c r="W3440" s="64"/>
      <c r="X3440" s="64"/>
    </row>
    <row r="3441" spans="1:24" s="283" customFormat="1" ht="12" x14ac:dyDescent="0.25">
      <c r="A3441" s="88"/>
      <c r="B3441" s="81"/>
      <c r="C3441" s="163">
        <v>2</v>
      </c>
      <c r="D3441" s="125" t="s">
        <v>1825</v>
      </c>
      <c r="E3441" s="64"/>
      <c r="F3441" s="64"/>
      <c r="G3441" s="64"/>
      <c r="H3441" s="64"/>
      <c r="I3441" s="64"/>
      <c r="J3441" s="64"/>
      <c r="K3441" s="64"/>
      <c r="L3441" s="64"/>
      <c r="M3441" s="64"/>
      <c r="N3441" s="64"/>
      <c r="O3441" s="64"/>
      <c r="P3441" s="64"/>
      <c r="Q3441" s="64"/>
      <c r="R3441" s="64"/>
      <c r="S3441" s="64"/>
      <c r="T3441" s="64"/>
      <c r="U3441" s="64"/>
      <c r="V3441" s="64"/>
      <c r="W3441" s="64"/>
      <c r="X3441" s="64"/>
    </row>
    <row r="3442" spans="1:24" s="283" customFormat="1" ht="12" x14ac:dyDescent="0.25">
      <c r="A3442" s="88"/>
      <c r="B3442" s="81"/>
      <c r="C3442" s="126">
        <v>-1</v>
      </c>
      <c r="D3442" s="125" t="s">
        <v>394</v>
      </c>
      <c r="E3442" s="64"/>
      <c r="F3442" s="64"/>
      <c r="G3442" s="64"/>
      <c r="H3442" s="64"/>
      <c r="I3442" s="64"/>
      <c r="J3442" s="64"/>
      <c r="K3442" s="64"/>
      <c r="L3442" s="64"/>
      <c r="M3442" s="64"/>
      <c r="N3442" s="64"/>
      <c r="O3442" s="64"/>
      <c r="P3442" s="64"/>
      <c r="Q3442" s="64"/>
      <c r="R3442" s="64"/>
      <c r="S3442" s="64"/>
      <c r="T3442" s="64"/>
      <c r="U3442" s="64"/>
      <c r="V3442" s="64"/>
      <c r="W3442" s="64"/>
      <c r="X3442" s="64"/>
    </row>
    <row r="3443" spans="1:24" s="283" customFormat="1" ht="12" x14ac:dyDescent="0.25">
      <c r="A3443" s="88"/>
      <c r="B3443" s="81"/>
      <c r="C3443" s="126">
        <v>-3</v>
      </c>
      <c r="D3443" s="125" t="s">
        <v>397</v>
      </c>
      <c r="E3443" s="64"/>
      <c r="F3443" s="64"/>
      <c r="G3443" s="64"/>
      <c r="H3443" s="64"/>
      <c r="I3443" s="64"/>
      <c r="J3443" s="64"/>
      <c r="K3443" s="64"/>
      <c r="L3443" s="64"/>
      <c r="M3443" s="64"/>
      <c r="N3443" s="64"/>
      <c r="O3443" s="64"/>
      <c r="P3443" s="64"/>
      <c r="Q3443" s="64"/>
      <c r="R3443" s="64"/>
      <c r="S3443" s="64"/>
      <c r="T3443" s="64"/>
      <c r="U3443" s="64"/>
      <c r="V3443" s="64"/>
      <c r="W3443" s="64"/>
      <c r="X3443" s="64"/>
    </row>
    <row r="3444" spans="1:24" s="283" customFormat="1" ht="12" x14ac:dyDescent="0.25">
      <c r="A3444" s="88"/>
      <c r="B3444" s="81"/>
      <c r="C3444" s="163"/>
      <c r="D3444" s="125"/>
      <c r="E3444" s="64"/>
      <c r="F3444" s="64"/>
      <c r="G3444" s="64"/>
      <c r="H3444" s="64"/>
      <c r="I3444" s="64"/>
      <c r="J3444" s="64"/>
      <c r="K3444" s="64"/>
      <c r="L3444" s="64"/>
      <c r="M3444" s="64"/>
      <c r="N3444" s="64"/>
      <c r="O3444" s="64"/>
      <c r="P3444" s="64"/>
      <c r="Q3444" s="64"/>
      <c r="R3444" s="64"/>
      <c r="S3444" s="64"/>
      <c r="T3444" s="64"/>
      <c r="U3444" s="64"/>
      <c r="V3444" s="64"/>
      <c r="W3444" s="64"/>
      <c r="X3444" s="64"/>
    </row>
    <row r="3445" spans="1:24" s="283" customFormat="1" ht="12" x14ac:dyDescent="0.25">
      <c r="A3445" s="88" t="s">
        <v>1816</v>
      </c>
      <c r="B3445" s="75" t="s">
        <v>3971</v>
      </c>
      <c r="C3445" s="163">
        <v>1</v>
      </c>
      <c r="D3445" s="125" t="s">
        <v>1826</v>
      </c>
      <c r="E3445" s="64"/>
      <c r="F3445" s="64"/>
      <c r="G3445" s="64"/>
      <c r="H3445" s="64"/>
      <c r="I3445" s="64"/>
      <c r="J3445" s="64"/>
      <c r="K3445" s="64"/>
      <c r="L3445" s="64"/>
      <c r="M3445" s="64"/>
      <c r="N3445" s="64"/>
      <c r="O3445" s="64"/>
      <c r="P3445" s="64"/>
      <c r="Q3445" s="64"/>
      <c r="R3445" s="64"/>
      <c r="S3445" s="64"/>
      <c r="T3445" s="64"/>
      <c r="U3445" s="64"/>
      <c r="V3445" s="64"/>
      <c r="W3445" s="64"/>
      <c r="X3445" s="64"/>
    </row>
    <row r="3446" spans="1:24" s="283" customFormat="1" ht="12" x14ac:dyDescent="0.25">
      <c r="A3446" s="88"/>
      <c r="B3446" s="81"/>
      <c r="C3446" s="163">
        <v>2</v>
      </c>
      <c r="D3446" s="125" t="s">
        <v>1827</v>
      </c>
      <c r="E3446" s="64"/>
      <c r="F3446" s="64"/>
      <c r="G3446" s="64"/>
      <c r="H3446" s="64"/>
      <c r="I3446" s="64"/>
      <c r="J3446" s="64"/>
      <c r="K3446" s="64"/>
      <c r="L3446" s="64"/>
      <c r="M3446" s="64"/>
      <c r="N3446" s="64"/>
      <c r="O3446" s="64"/>
      <c r="P3446" s="64"/>
      <c r="Q3446" s="64"/>
      <c r="R3446" s="64"/>
      <c r="S3446" s="64"/>
      <c r="T3446" s="64"/>
      <c r="U3446" s="64"/>
      <c r="V3446" s="64"/>
      <c r="W3446" s="64"/>
      <c r="X3446" s="64"/>
    </row>
    <row r="3447" spans="1:24" s="283" customFormat="1" ht="12" x14ac:dyDescent="0.25">
      <c r="A3447" s="88"/>
      <c r="B3447" s="81"/>
      <c r="C3447" s="126">
        <v>-1</v>
      </c>
      <c r="D3447" s="125" t="s">
        <v>394</v>
      </c>
      <c r="E3447" s="64"/>
      <c r="F3447" s="64"/>
      <c r="G3447" s="64"/>
      <c r="H3447" s="64"/>
      <c r="I3447" s="64"/>
      <c r="J3447" s="64"/>
      <c r="K3447" s="64"/>
      <c r="L3447" s="64"/>
      <c r="M3447" s="64"/>
      <c r="N3447" s="64"/>
      <c r="O3447" s="64"/>
      <c r="P3447" s="64"/>
      <c r="Q3447" s="64"/>
      <c r="R3447" s="64"/>
      <c r="S3447" s="64"/>
      <c r="T3447" s="64"/>
      <c r="U3447" s="64"/>
      <c r="V3447" s="64"/>
      <c r="W3447" s="64"/>
      <c r="X3447" s="64"/>
    </row>
    <row r="3448" spans="1:24" s="283" customFormat="1" ht="12" x14ac:dyDescent="0.25">
      <c r="A3448" s="88"/>
      <c r="B3448" s="81"/>
      <c r="C3448" s="126">
        <v>-3</v>
      </c>
      <c r="D3448" s="125" t="s">
        <v>397</v>
      </c>
      <c r="E3448" s="64"/>
      <c r="F3448" s="64"/>
      <c r="G3448" s="64"/>
      <c r="H3448" s="64"/>
      <c r="I3448" s="64"/>
      <c r="J3448" s="64"/>
      <c r="K3448" s="64"/>
      <c r="L3448" s="64"/>
      <c r="M3448" s="64"/>
      <c r="N3448" s="64"/>
      <c r="O3448" s="64"/>
      <c r="P3448" s="64"/>
      <c r="Q3448" s="64"/>
      <c r="R3448" s="64"/>
      <c r="S3448" s="64"/>
      <c r="T3448" s="64"/>
      <c r="U3448" s="64"/>
      <c r="V3448" s="64"/>
      <c r="W3448" s="64"/>
      <c r="X3448" s="64"/>
    </row>
    <row r="3449" spans="1:24" s="283" customFormat="1" ht="12" x14ac:dyDescent="0.25">
      <c r="A3449" s="88"/>
      <c r="B3449" s="81"/>
      <c r="C3449" s="163"/>
      <c r="D3449" s="125"/>
      <c r="E3449" s="64"/>
      <c r="F3449" s="64"/>
      <c r="G3449" s="64"/>
      <c r="H3449" s="64"/>
      <c r="I3449" s="64"/>
      <c r="J3449" s="64"/>
      <c r="K3449" s="64"/>
      <c r="L3449" s="64"/>
      <c r="M3449" s="64"/>
      <c r="N3449" s="64"/>
      <c r="O3449" s="64"/>
      <c r="P3449" s="64"/>
      <c r="Q3449" s="64"/>
      <c r="R3449" s="64"/>
      <c r="S3449" s="64"/>
      <c r="T3449" s="64"/>
      <c r="U3449" s="64"/>
      <c r="V3449" s="64"/>
      <c r="W3449" s="64"/>
      <c r="X3449" s="64"/>
    </row>
    <row r="3450" spans="1:24" s="283" customFormat="1" ht="12" x14ac:dyDescent="0.25">
      <c r="A3450" s="88" t="s">
        <v>1817</v>
      </c>
      <c r="B3450" s="75" t="s">
        <v>3973</v>
      </c>
      <c r="C3450" s="126">
        <v>1</v>
      </c>
      <c r="D3450" s="125" t="s">
        <v>3980</v>
      </c>
      <c r="E3450" s="64"/>
      <c r="F3450" s="64"/>
      <c r="G3450" s="64"/>
      <c r="H3450" s="64"/>
      <c r="I3450" s="64"/>
      <c r="J3450" s="64"/>
      <c r="K3450" s="64"/>
      <c r="L3450" s="64"/>
      <c r="M3450" s="64"/>
      <c r="N3450" s="64"/>
      <c r="O3450" s="64"/>
      <c r="P3450" s="64"/>
      <c r="Q3450" s="64"/>
      <c r="R3450" s="64"/>
      <c r="S3450" s="64"/>
      <c r="T3450" s="64"/>
      <c r="U3450" s="64"/>
      <c r="V3450" s="64"/>
      <c r="W3450" s="64"/>
      <c r="X3450" s="64"/>
    </row>
    <row r="3451" spans="1:24" s="283" customFormat="1" ht="12" x14ac:dyDescent="0.25">
      <c r="A3451" s="88"/>
      <c r="B3451" s="81"/>
      <c r="C3451" s="126">
        <v>2</v>
      </c>
      <c r="D3451" s="125" t="s">
        <v>3985</v>
      </c>
      <c r="E3451" s="64"/>
      <c r="F3451" s="64"/>
      <c r="G3451" s="64"/>
      <c r="H3451" s="64"/>
      <c r="I3451" s="64"/>
      <c r="J3451" s="64"/>
      <c r="K3451" s="64"/>
      <c r="L3451" s="64"/>
      <c r="M3451" s="64"/>
      <c r="N3451" s="64"/>
      <c r="O3451" s="64"/>
      <c r="P3451" s="64"/>
      <c r="Q3451" s="64"/>
      <c r="R3451" s="64"/>
      <c r="S3451" s="64"/>
      <c r="T3451" s="64"/>
      <c r="U3451" s="64"/>
      <c r="V3451" s="64"/>
      <c r="W3451" s="64"/>
      <c r="X3451" s="64"/>
    </row>
    <row r="3452" spans="1:24" s="283" customFormat="1" ht="12" x14ac:dyDescent="0.25">
      <c r="A3452" s="88"/>
      <c r="B3452" s="81"/>
      <c r="C3452" s="126">
        <v>3</v>
      </c>
      <c r="D3452" s="125" t="s">
        <v>3986</v>
      </c>
      <c r="E3452" s="64"/>
      <c r="F3452" s="64"/>
      <c r="G3452" s="64"/>
      <c r="H3452" s="64"/>
      <c r="I3452" s="64"/>
      <c r="J3452" s="64"/>
      <c r="K3452" s="64"/>
      <c r="L3452" s="64"/>
      <c r="M3452" s="64"/>
      <c r="N3452" s="64"/>
      <c r="O3452" s="64"/>
      <c r="P3452" s="64"/>
      <c r="Q3452" s="64"/>
      <c r="R3452" s="64"/>
      <c r="S3452" s="64"/>
      <c r="T3452" s="64"/>
      <c r="U3452" s="64"/>
      <c r="V3452" s="64"/>
      <c r="W3452" s="64"/>
      <c r="X3452" s="64"/>
    </row>
    <row r="3453" spans="1:24" s="283" customFormat="1" ht="12" x14ac:dyDescent="0.25">
      <c r="A3453" s="88"/>
      <c r="B3453" s="81"/>
      <c r="C3453" s="126">
        <v>-1</v>
      </c>
      <c r="D3453" s="125" t="s">
        <v>394</v>
      </c>
      <c r="E3453" s="64"/>
      <c r="F3453" s="64"/>
      <c r="G3453" s="64"/>
      <c r="H3453" s="64"/>
      <c r="I3453" s="64"/>
      <c r="J3453" s="64"/>
      <c r="K3453" s="64"/>
      <c r="L3453" s="64"/>
      <c r="M3453" s="64"/>
      <c r="N3453" s="64"/>
      <c r="O3453" s="64"/>
      <c r="P3453" s="64"/>
      <c r="Q3453" s="64"/>
      <c r="R3453" s="64"/>
      <c r="S3453" s="64"/>
      <c r="T3453" s="64"/>
      <c r="U3453" s="64"/>
      <c r="V3453" s="64"/>
      <c r="W3453" s="64"/>
      <c r="X3453" s="64"/>
    </row>
    <row r="3454" spans="1:24" s="283" customFormat="1" ht="12" x14ac:dyDescent="0.25">
      <c r="A3454" s="88"/>
      <c r="B3454" s="81"/>
      <c r="C3454" s="126">
        <v>-3</v>
      </c>
      <c r="D3454" s="125" t="s">
        <v>397</v>
      </c>
      <c r="E3454" s="64"/>
      <c r="F3454" s="64"/>
      <c r="G3454" s="64"/>
      <c r="H3454" s="64"/>
      <c r="I3454" s="64"/>
      <c r="J3454" s="64"/>
      <c r="K3454" s="64"/>
      <c r="L3454" s="64"/>
      <c r="M3454" s="64"/>
      <c r="N3454" s="64"/>
      <c r="O3454" s="64"/>
      <c r="P3454" s="64"/>
      <c r="Q3454" s="64"/>
      <c r="R3454" s="64"/>
      <c r="S3454" s="64"/>
      <c r="T3454" s="64"/>
      <c r="U3454" s="64"/>
      <c r="V3454" s="64"/>
      <c r="W3454" s="64"/>
      <c r="X3454" s="64"/>
    </row>
    <row r="3455" spans="1:24" s="283" customFormat="1" ht="12" x14ac:dyDescent="0.25">
      <c r="A3455" s="88"/>
      <c r="B3455" s="81"/>
      <c r="C3455" s="163"/>
      <c r="D3455" s="125"/>
      <c r="E3455" s="64"/>
      <c r="F3455" s="64"/>
      <c r="G3455" s="64"/>
      <c r="H3455" s="64"/>
      <c r="I3455" s="64"/>
      <c r="J3455" s="64"/>
      <c r="K3455" s="64"/>
      <c r="L3455" s="64"/>
      <c r="M3455" s="64"/>
      <c r="N3455" s="64"/>
      <c r="O3455" s="64"/>
      <c r="P3455" s="64"/>
      <c r="Q3455" s="64"/>
      <c r="R3455" s="64"/>
      <c r="S3455" s="64"/>
      <c r="T3455" s="64"/>
      <c r="U3455" s="64"/>
      <c r="V3455" s="64"/>
      <c r="W3455" s="64"/>
      <c r="X3455" s="64"/>
    </row>
    <row r="3456" spans="1:24" s="283" customFormat="1" ht="12" x14ac:dyDescent="0.25">
      <c r="A3456" s="88" t="s">
        <v>1818</v>
      </c>
      <c r="B3456" s="75" t="s">
        <v>3975</v>
      </c>
      <c r="C3456" s="126">
        <v>1</v>
      </c>
      <c r="D3456" s="125" t="s">
        <v>3989</v>
      </c>
      <c r="E3456" s="64"/>
      <c r="F3456" s="64"/>
      <c r="G3456" s="64"/>
      <c r="H3456" s="64"/>
      <c r="I3456" s="64"/>
      <c r="J3456" s="64"/>
      <c r="K3456" s="64"/>
      <c r="L3456" s="64"/>
      <c r="M3456" s="64"/>
      <c r="N3456" s="64"/>
      <c r="O3456" s="64"/>
      <c r="P3456" s="64"/>
      <c r="Q3456" s="64"/>
      <c r="R3456" s="64"/>
      <c r="S3456" s="64"/>
      <c r="T3456" s="64"/>
      <c r="U3456" s="64"/>
      <c r="V3456" s="64"/>
      <c r="W3456" s="64"/>
      <c r="X3456" s="64"/>
    </row>
    <row r="3457" spans="1:24" s="283" customFormat="1" ht="12" x14ac:dyDescent="0.25">
      <c r="A3457" s="88"/>
      <c r="B3457" s="81"/>
      <c r="C3457" s="126">
        <v>2</v>
      </c>
      <c r="D3457" s="125" t="s">
        <v>3988</v>
      </c>
      <c r="E3457" s="64"/>
      <c r="F3457" s="64"/>
      <c r="G3457" s="64"/>
      <c r="H3457" s="64"/>
      <c r="I3457" s="64"/>
      <c r="J3457" s="64"/>
      <c r="K3457" s="64"/>
      <c r="L3457" s="64"/>
      <c r="M3457" s="64"/>
      <c r="N3457" s="64"/>
      <c r="O3457" s="64"/>
      <c r="P3457" s="64"/>
      <c r="Q3457" s="64"/>
      <c r="R3457" s="64"/>
      <c r="S3457" s="64"/>
      <c r="T3457" s="64"/>
      <c r="U3457" s="64"/>
      <c r="V3457" s="64"/>
      <c r="W3457" s="64"/>
      <c r="X3457" s="64"/>
    </row>
    <row r="3458" spans="1:24" s="283" customFormat="1" ht="12" x14ac:dyDescent="0.25">
      <c r="A3458" s="88"/>
      <c r="B3458" s="81"/>
      <c r="C3458" s="126">
        <v>-1</v>
      </c>
      <c r="D3458" s="125" t="s">
        <v>394</v>
      </c>
      <c r="E3458" s="64"/>
      <c r="F3458" s="64"/>
      <c r="G3458" s="64"/>
      <c r="H3458" s="64"/>
      <c r="I3458" s="64"/>
      <c r="J3458" s="64"/>
      <c r="K3458" s="64"/>
      <c r="L3458" s="64"/>
      <c r="M3458" s="64"/>
      <c r="N3458" s="64"/>
      <c r="O3458" s="64"/>
      <c r="P3458" s="64"/>
      <c r="Q3458" s="64"/>
      <c r="R3458" s="64"/>
      <c r="S3458" s="64"/>
      <c r="T3458" s="64"/>
      <c r="U3458" s="64"/>
      <c r="V3458" s="64"/>
      <c r="W3458" s="64"/>
      <c r="X3458" s="64"/>
    </row>
    <row r="3459" spans="1:24" s="283" customFormat="1" ht="12" x14ac:dyDescent="0.25">
      <c r="A3459" s="88"/>
      <c r="B3459" s="81"/>
      <c r="C3459" s="126">
        <v>-3</v>
      </c>
      <c r="D3459" s="125" t="s">
        <v>397</v>
      </c>
      <c r="E3459" s="64"/>
      <c r="F3459" s="64"/>
      <c r="G3459" s="64"/>
      <c r="H3459" s="64"/>
      <c r="I3459" s="64"/>
      <c r="J3459" s="64"/>
      <c r="K3459" s="64"/>
      <c r="L3459" s="64"/>
      <c r="M3459" s="64"/>
      <c r="N3459" s="64"/>
      <c r="O3459" s="64"/>
      <c r="P3459" s="64"/>
      <c r="Q3459" s="64"/>
      <c r="R3459" s="64"/>
      <c r="S3459" s="64"/>
      <c r="T3459" s="64"/>
      <c r="U3459" s="64"/>
      <c r="V3459" s="64"/>
      <c r="W3459" s="64"/>
      <c r="X3459" s="64"/>
    </row>
    <row r="3460" spans="1:24" s="283" customFormat="1" ht="12" x14ac:dyDescent="0.25">
      <c r="A3460" s="88"/>
      <c r="B3460" s="81"/>
      <c r="C3460" s="126"/>
      <c r="D3460" s="125"/>
      <c r="E3460" s="64"/>
      <c r="F3460" s="64"/>
      <c r="G3460" s="64"/>
      <c r="H3460" s="64"/>
      <c r="I3460" s="64"/>
      <c r="J3460" s="64"/>
      <c r="K3460" s="64"/>
      <c r="L3460" s="64"/>
      <c r="M3460" s="64"/>
      <c r="N3460" s="64"/>
      <c r="O3460" s="64"/>
      <c r="P3460" s="64"/>
      <c r="Q3460" s="64"/>
      <c r="R3460" s="64"/>
      <c r="S3460" s="64"/>
      <c r="T3460" s="64"/>
      <c r="U3460" s="64"/>
      <c r="V3460" s="64"/>
      <c r="W3460" s="64"/>
      <c r="X3460" s="64"/>
    </row>
    <row r="3461" spans="1:24" s="283" customFormat="1" ht="12" x14ac:dyDescent="0.25">
      <c r="A3461" s="88" t="s">
        <v>1819</v>
      </c>
      <c r="B3461" s="75" t="s">
        <v>3977</v>
      </c>
      <c r="C3461" s="163">
        <v>1</v>
      </c>
      <c r="D3461" s="125" t="s">
        <v>1824</v>
      </c>
      <c r="E3461" s="64"/>
      <c r="F3461" s="64"/>
      <c r="G3461" s="64"/>
      <c r="H3461" s="64"/>
      <c r="I3461" s="64"/>
      <c r="J3461" s="64"/>
      <c r="K3461" s="64"/>
      <c r="L3461" s="64"/>
      <c r="M3461" s="64"/>
      <c r="N3461" s="64"/>
      <c r="O3461" s="64"/>
      <c r="P3461" s="64"/>
      <c r="Q3461" s="64"/>
      <c r="R3461" s="64"/>
      <c r="S3461" s="64"/>
      <c r="T3461" s="64"/>
      <c r="U3461" s="64"/>
      <c r="V3461" s="64"/>
      <c r="W3461" s="64"/>
      <c r="X3461" s="64"/>
    </row>
    <row r="3462" spans="1:24" s="283" customFormat="1" ht="12" x14ac:dyDescent="0.25">
      <c r="A3462" s="88"/>
      <c r="B3462" s="81"/>
      <c r="C3462" s="163">
        <v>2</v>
      </c>
      <c r="D3462" s="125" t="s">
        <v>1825</v>
      </c>
      <c r="E3462" s="64"/>
      <c r="F3462" s="64"/>
      <c r="G3462" s="64"/>
      <c r="H3462" s="64"/>
      <c r="I3462" s="64"/>
      <c r="J3462" s="64"/>
      <c r="K3462" s="64"/>
      <c r="L3462" s="64"/>
      <c r="M3462" s="64"/>
      <c r="N3462" s="64"/>
      <c r="O3462" s="64"/>
      <c r="P3462" s="64"/>
      <c r="Q3462" s="64"/>
      <c r="R3462" s="64"/>
      <c r="S3462" s="64"/>
      <c r="T3462" s="64"/>
      <c r="U3462" s="64"/>
      <c r="V3462" s="64"/>
      <c r="W3462" s="64"/>
      <c r="X3462" s="64"/>
    </row>
    <row r="3463" spans="1:24" s="283" customFormat="1" ht="12" x14ac:dyDescent="0.25">
      <c r="A3463" s="88"/>
      <c r="B3463" s="81"/>
      <c r="C3463" s="126">
        <v>-1</v>
      </c>
      <c r="D3463" s="125" t="s">
        <v>394</v>
      </c>
      <c r="E3463" s="64"/>
      <c r="F3463" s="64"/>
      <c r="G3463" s="64"/>
      <c r="H3463" s="64"/>
      <c r="I3463" s="64"/>
      <c r="J3463" s="64"/>
      <c r="K3463" s="64"/>
      <c r="L3463" s="64"/>
      <c r="M3463" s="64"/>
      <c r="N3463" s="64"/>
      <c r="O3463" s="64"/>
      <c r="P3463" s="64"/>
      <c r="Q3463" s="64"/>
      <c r="R3463" s="64"/>
      <c r="S3463" s="64"/>
      <c r="T3463" s="64"/>
      <c r="U3463" s="64"/>
      <c r="V3463" s="64"/>
      <c r="W3463" s="64"/>
      <c r="X3463" s="64"/>
    </row>
    <row r="3464" spans="1:24" s="283" customFormat="1" ht="12" x14ac:dyDescent="0.25">
      <c r="A3464" s="88"/>
      <c r="B3464" s="81"/>
      <c r="C3464" s="126">
        <v>-3</v>
      </c>
      <c r="D3464" s="125" t="s">
        <v>397</v>
      </c>
      <c r="E3464" s="64"/>
      <c r="F3464" s="64"/>
      <c r="G3464" s="64"/>
      <c r="H3464" s="64"/>
      <c r="I3464" s="64"/>
      <c r="J3464" s="64"/>
      <c r="K3464" s="64"/>
      <c r="L3464" s="64"/>
      <c r="M3464" s="64"/>
      <c r="N3464" s="64"/>
      <c r="O3464" s="64"/>
      <c r="P3464" s="64"/>
      <c r="Q3464" s="64"/>
      <c r="R3464" s="64"/>
      <c r="S3464" s="64"/>
      <c r="T3464" s="64"/>
      <c r="U3464" s="64"/>
      <c r="V3464" s="64"/>
      <c r="W3464" s="64"/>
      <c r="X3464" s="64"/>
    </row>
    <row r="3465" spans="1:24" s="283" customFormat="1" ht="12" x14ac:dyDescent="0.25">
      <c r="A3465" s="88"/>
      <c r="B3465" s="81"/>
      <c r="C3465" s="126"/>
      <c r="D3465" s="125"/>
      <c r="E3465" s="64"/>
      <c r="F3465" s="64"/>
      <c r="G3465" s="64"/>
      <c r="H3465" s="64"/>
      <c r="I3465" s="64"/>
      <c r="J3465" s="64"/>
      <c r="K3465" s="64"/>
      <c r="L3465" s="64"/>
      <c r="M3465" s="64"/>
      <c r="N3465" s="64"/>
      <c r="O3465" s="64"/>
      <c r="P3465" s="64"/>
      <c r="Q3465" s="64"/>
      <c r="R3465" s="64"/>
      <c r="S3465" s="64"/>
      <c r="T3465" s="64"/>
      <c r="U3465" s="64"/>
      <c r="V3465" s="64"/>
      <c r="W3465" s="64"/>
      <c r="X3465" s="64"/>
    </row>
    <row r="3466" spans="1:24" s="283" customFormat="1" ht="12" x14ac:dyDescent="0.25">
      <c r="A3466" s="88" t="s">
        <v>1820</v>
      </c>
      <c r="B3466" s="75" t="s">
        <v>3978</v>
      </c>
      <c r="C3466" s="163">
        <v>1</v>
      </c>
      <c r="D3466" s="125" t="s">
        <v>1826</v>
      </c>
      <c r="E3466" s="64"/>
      <c r="F3466" s="64"/>
      <c r="G3466" s="64"/>
      <c r="H3466" s="64"/>
      <c r="I3466" s="64"/>
      <c r="J3466" s="64"/>
      <c r="K3466" s="64"/>
      <c r="L3466" s="64"/>
      <c r="M3466" s="64"/>
      <c r="N3466" s="64"/>
      <c r="O3466" s="64"/>
      <c r="P3466" s="64"/>
      <c r="Q3466" s="64"/>
      <c r="R3466" s="64"/>
      <c r="S3466" s="64"/>
      <c r="T3466" s="64"/>
      <c r="U3466" s="64"/>
      <c r="V3466" s="64"/>
      <c r="W3466" s="64"/>
      <c r="X3466" s="64"/>
    </row>
    <row r="3467" spans="1:24" s="283" customFormat="1" ht="12" x14ac:dyDescent="0.25">
      <c r="A3467" s="88"/>
      <c r="B3467" s="81"/>
      <c r="C3467" s="163">
        <v>2</v>
      </c>
      <c r="D3467" s="125" t="s">
        <v>1827</v>
      </c>
      <c r="E3467" s="64"/>
      <c r="F3467" s="64"/>
      <c r="G3467" s="64"/>
      <c r="H3467" s="64"/>
      <c r="I3467" s="64"/>
      <c r="J3467" s="64"/>
      <c r="K3467" s="64"/>
      <c r="L3467" s="64"/>
      <c r="M3467" s="64"/>
      <c r="N3467" s="64"/>
      <c r="O3467" s="64"/>
      <c r="P3467" s="64"/>
      <c r="Q3467" s="64"/>
      <c r="R3467" s="64"/>
      <c r="S3467" s="64"/>
      <c r="T3467" s="64"/>
      <c r="U3467" s="64"/>
      <c r="V3467" s="64"/>
      <c r="W3467" s="64"/>
      <c r="X3467" s="64"/>
    </row>
    <row r="3468" spans="1:24" s="283" customFormat="1" ht="12" x14ac:dyDescent="0.25">
      <c r="A3468" s="88"/>
      <c r="B3468" s="81"/>
      <c r="C3468" s="126">
        <v>-1</v>
      </c>
      <c r="D3468" s="125" t="s">
        <v>394</v>
      </c>
      <c r="E3468" s="64"/>
      <c r="F3468" s="64"/>
      <c r="G3468" s="64"/>
      <c r="H3468" s="64"/>
      <c r="I3468" s="64"/>
      <c r="J3468" s="64"/>
      <c r="K3468" s="64"/>
      <c r="L3468" s="64"/>
      <c r="M3468" s="64"/>
      <c r="N3468" s="64"/>
      <c r="O3468" s="64"/>
      <c r="P3468" s="64"/>
      <c r="Q3468" s="64"/>
      <c r="R3468" s="64"/>
      <c r="S3468" s="64"/>
      <c r="T3468" s="64"/>
      <c r="U3468" s="64"/>
      <c r="V3468" s="64"/>
      <c r="W3468" s="64"/>
      <c r="X3468" s="64"/>
    </row>
    <row r="3469" spans="1:24" s="283" customFormat="1" ht="12" x14ac:dyDescent="0.25">
      <c r="A3469" s="88"/>
      <c r="B3469" s="81"/>
      <c r="C3469" s="126">
        <v>-3</v>
      </c>
      <c r="D3469" s="125" t="s">
        <v>397</v>
      </c>
      <c r="E3469" s="64"/>
      <c r="F3469" s="64"/>
      <c r="G3469" s="64"/>
      <c r="H3469" s="64"/>
      <c r="I3469" s="64"/>
      <c r="J3469" s="64"/>
      <c r="K3469" s="64"/>
      <c r="L3469" s="64"/>
      <c r="M3469" s="64"/>
      <c r="N3469" s="64"/>
      <c r="O3469" s="64"/>
      <c r="P3469" s="64"/>
      <c r="Q3469" s="64"/>
      <c r="R3469" s="64"/>
      <c r="S3469" s="64"/>
      <c r="T3469" s="64"/>
      <c r="U3469" s="64"/>
      <c r="V3469" s="64"/>
      <c r="W3469" s="64"/>
      <c r="X3469" s="64"/>
    </row>
    <row r="3470" spans="1:24" s="283" customFormat="1" ht="12" x14ac:dyDescent="0.25">
      <c r="A3470" s="88"/>
      <c r="B3470" s="81"/>
      <c r="C3470" s="126"/>
      <c r="D3470" s="129"/>
      <c r="E3470" s="64"/>
      <c r="F3470" s="64"/>
      <c r="G3470" s="64"/>
      <c r="H3470" s="64"/>
      <c r="I3470" s="64"/>
      <c r="J3470" s="64"/>
      <c r="K3470" s="64"/>
      <c r="L3470" s="64"/>
      <c r="M3470" s="64"/>
      <c r="N3470" s="64"/>
      <c r="O3470" s="64"/>
      <c r="P3470" s="64"/>
      <c r="Q3470" s="64"/>
      <c r="R3470" s="64"/>
      <c r="S3470" s="64"/>
      <c r="T3470" s="64"/>
      <c r="U3470" s="64"/>
      <c r="V3470" s="64"/>
      <c r="W3470" s="64"/>
      <c r="X3470" s="64"/>
    </row>
    <row r="3471" spans="1:24" s="283" customFormat="1" ht="12" x14ac:dyDescent="0.25">
      <c r="A3471" s="88" t="str">
        <f>HYPERLINK("[Codebook_HIS_2013_ext_v1601.xlsx]IL01_Y","IL01")</f>
        <v>IL01</v>
      </c>
      <c r="B3471" s="81" t="s">
        <v>878</v>
      </c>
      <c r="C3471" s="126">
        <v>1</v>
      </c>
      <c r="D3471" s="125" t="s">
        <v>395</v>
      </c>
      <c r="E3471" s="64"/>
      <c r="F3471" s="64"/>
      <c r="G3471" s="64"/>
      <c r="H3471" s="64"/>
      <c r="I3471" s="64"/>
      <c r="J3471" s="64"/>
      <c r="K3471" s="64"/>
      <c r="L3471" s="64"/>
      <c r="M3471" s="64"/>
      <c r="N3471" s="64"/>
      <c r="O3471" s="64"/>
      <c r="P3471" s="64"/>
      <c r="Q3471" s="64"/>
      <c r="R3471" s="64"/>
      <c r="S3471" s="64"/>
      <c r="T3471" s="64"/>
      <c r="U3471" s="64"/>
      <c r="V3471" s="64"/>
      <c r="W3471" s="64"/>
      <c r="X3471" s="64"/>
    </row>
    <row r="3472" spans="1:24" s="283" customFormat="1" ht="12" x14ac:dyDescent="0.25">
      <c r="A3472" s="88"/>
      <c r="B3472" s="81"/>
      <c r="C3472" s="126">
        <v>2</v>
      </c>
      <c r="D3472" s="125" t="s">
        <v>396</v>
      </c>
      <c r="E3472" s="64"/>
      <c r="F3472" s="64"/>
      <c r="G3472" s="64"/>
      <c r="H3472" s="64"/>
      <c r="I3472" s="64"/>
      <c r="J3472" s="64"/>
      <c r="K3472" s="64"/>
      <c r="L3472" s="64"/>
      <c r="M3472" s="64"/>
      <c r="N3472" s="64"/>
      <c r="O3472" s="64"/>
      <c r="P3472" s="64"/>
      <c r="Q3472" s="64"/>
      <c r="R3472" s="64"/>
      <c r="S3472" s="64"/>
      <c r="T3472" s="64"/>
      <c r="U3472" s="64"/>
      <c r="V3472" s="64"/>
      <c r="W3472" s="64"/>
      <c r="X3472" s="64"/>
    </row>
    <row r="3473" spans="1:24" s="283" customFormat="1" ht="12" x14ac:dyDescent="0.25">
      <c r="A3473" s="88"/>
      <c r="B3473" s="81"/>
      <c r="C3473" s="126">
        <v>-1</v>
      </c>
      <c r="D3473" s="125" t="s">
        <v>394</v>
      </c>
      <c r="E3473" s="64"/>
      <c r="F3473" s="64"/>
      <c r="G3473" s="64"/>
      <c r="H3473" s="64"/>
      <c r="I3473" s="64"/>
      <c r="J3473" s="64"/>
      <c r="K3473" s="64"/>
      <c r="L3473" s="64"/>
      <c r="M3473" s="64"/>
      <c r="N3473" s="64"/>
      <c r="O3473" s="64"/>
      <c r="P3473" s="64"/>
      <c r="Q3473" s="64"/>
      <c r="R3473" s="64"/>
      <c r="S3473" s="64"/>
      <c r="T3473" s="64"/>
      <c r="U3473" s="64"/>
      <c r="V3473" s="64"/>
      <c r="W3473" s="64"/>
      <c r="X3473" s="64"/>
    </row>
    <row r="3474" spans="1:24" s="283" customFormat="1" ht="12" x14ac:dyDescent="0.25">
      <c r="A3474" s="88"/>
      <c r="B3474" s="81"/>
      <c r="C3474" s="126">
        <v>-3</v>
      </c>
      <c r="D3474" s="125" t="s">
        <v>397</v>
      </c>
      <c r="E3474" s="64"/>
      <c r="F3474" s="64"/>
      <c r="G3474" s="64"/>
      <c r="H3474" s="64"/>
      <c r="I3474" s="64"/>
      <c r="J3474" s="64"/>
      <c r="K3474" s="64"/>
      <c r="L3474" s="64"/>
      <c r="M3474" s="64"/>
      <c r="N3474" s="64"/>
      <c r="O3474" s="64"/>
      <c r="P3474" s="64"/>
      <c r="Q3474" s="64"/>
      <c r="R3474" s="64"/>
      <c r="S3474" s="64"/>
      <c r="T3474" s="64"/>
      <c r="U3474" s="64"/>
      <c r="V3474" s="64"/>
      <c r="W3474" s="64"/>
      <c r="X3474" s="64"/>
    </row>
    <row r="3475" spans="1:24" s="283" customFormat="1" ht="12" x14ac:dyDescent="0.25">
      <c r="A3475" s="88"/>
      <c r="B3475" s="81"/>
      <c r="C3475" s="126"/>
      <c r="D3475" s="125"/>
      <c r="E3475" s="64"/>
      <c r="F3475" s="64"/>
      <c r="G3475" s="64"/>
      <c r="H3475" s="64"/>
      <c r="I3475" s="64"/>
      <c r="J3475" s="64"/>
      <c r="K3475" s="64"/>
      <c r="L3475" s="64"/>
      <c r="M3475" s="64"/>
      <c r="N3475" s="64"/>
      <c r="O3475" s="64"/>
      <c r="P3475" s="64"/>
      <c r="Q3475" s="64"/>
      <c r="R3475" s="64"/>
      <c r="S3475" s="64"/>
      <c r="T3475" s="64"/>
      <c r="U3475" s="64"/>
      <c r="V3475" s="64"/>
      <c r="W3475" s="64"/>
      <c r="X3475" s="64"/>
    </row>
    <row r="3476" spans="1:24" s="283" customFormat="1" ht="12" x14ac:dyDescent="0.25">
      <c r="A3476" s="88" t="str">
        <f>HYPERLINK("[Codebook_HIS_2013_ext_v1601.xlsx]IL02_Y","IL02")</f>
        <v>IL02</v>
      </c>
      <c r="B3476" s="81" t="s">
        <v>879</v>
      </c>
      <c r="C3476" s="126">
        <v>1</v>
      </c>
      <c r="D3476" s="125" t="s">
        <v>395</v>
      </c>
      <c r="E3476" s="64"/>
      <c r="F3476" s="64"/>
      <c r="G3476" s="64"/>
      <c r="H3476" s="64"/>
      <c r="I3476" s="64"/>
      <c r="J3476" s="64"/>
      <c r="K3476" s="64"/>
      <c r="L3476" s="64"/>
      <c r="M3476" s="64"/>
      <c r="N3476" s="64"/>
      <c r="O3476" s="64"/>
      <c r="P3476" s="64"/>
      <c r="Q3476" s="64"/>
      <c r="R3476" s="64"/>
      <c r="S3476" s="64"/>
      <c r="T3476" s="64"/>
      <c r="U3476" s="64"/>
      <c r="V3476" s="64"/>
      <c r="W3476" s="64"/>
      <c r="X3476" s="64"/>
    </row>
    <row r="3477" spans="1:24" s="283" customFormat="1" ht="12" x14ac:dyDescent="0.25">
      <c r="A3477" s="88"/>
      <c r="B3477" s="81"/>
      <c r="C3477" s="126">
        <v>2</v>
      </c>
      <c r="D3477" s="125" t="s">
        <v>396</v>
      </c>
      <c r="E3477" s="64"/>
      <c r="F3477" s="64"/>
      <c r="G3477" s="64"/>
      <c r="H3477" s="64"/>
      <c r="I3477" s="64"/>
      <c r="J3477" s="64"/>
      <c r="K3477" s="64"/>
      <c r="L3477" s="64"/>
      <c r="M3477" s="64"/>
      <c r="N3477" s="64"/>
      <c r="O3477" s="64"/>
      <c r="P3477" s="64"/>
      <c r="Q3477" s="64"/>
      <c r="R3477" s="64"/>
      <c r="S3477" s="64"/>
      <c r="T3477" s="64"/>
      <c r="U3477" s="64"/>
      <c r="V3477" s="64"/>
      <c r="W3477" s="64"/>
      <c r="X3477" s="64"/>
    </row>
    <row r="3478" spans="1:24" s="283" customFormat="1" ht="12" x14ac:dyDescent="0.25">
      <c r="A3478" s="88"/>
      <c r="B3478" s="81"/>
      <c r="C3478" s="126">
        <v>-1</v>
      </c>
      <c r="D3478" s="125" t="s">
        <v>394</v>
      </c>
      <c r="E3478" s="64"/>
      <c r="F3478" s="64"/>
      <c r="G3478" s="64"/>
      <c r="H3478" s="64"/>
      <c r="I3478" s="64"/>
      <c r="J3478" s="64"/>
      <c r="K3478" s="64"/>
      <c r="L3478" s="64"/>
      <c r="M3478" s="64"/>
      <c r="N3478" s="64"/>
      <c r="O3478" s="64"/>
      <c r="P3478" s="64"/>
      <c r="Q3478" s="64"/>
      <c r="R3478" s="64"/>
      <c r="S3478" s="64"/>
      <c r="T3478" s="64"/>
      <c r="U3478" s="64"/>
      <c r="V3478" s="64"/>
      <c r="W3478" s="64"/>
      <c r="X3478" s="64"/>
    </row>
    <row r="3479" spans="1:24" s="283" customFormat="1" ht="12" x14ac:dyDescent="0.25">
      <c r="A3479" s="88"/>
      <c r="B3479" s="81"/>
      <c r="C3479" s="126">
        <v>-3</v>
      </c>
      <c r="D3479" s="125" t="s">
        <v>397</v>
      </c>
      <c r="E3479" s="64"/>
      <c r="F3479" s="64"/>
      <c r="G3479" s="64"/>
      <c r="H3479" s="64"/>
      <c r="I3479" s="64"/>
      <c r="J3479" s="64"/>
      <c r="K3479" s="64"/>
      <c r="L3479" s="64"/>
      <c r="M3479" s="64"/>
      <c r="N3479" s="64"/>
      <c r="O3479" s="64"/>
      <c r="P3479" s="64"/>
      <c r="Q3479" s="64"/>
      <c r="R3479" s="64"/>
      <c r="S3479" s="64"/>
      <c r="T3479" s="64"/>
      <c r="U3479" s="64"/>
      <c r="V3479" s="64"/>
      <c r="W3479" s="64"/>
      <c r="X3479" s="64"/>
    </row>
    <row r="3480" spans="1:24" s="283" customFormat="1" ht="12" x14ac:dyDescent="0.25">
      <c r="A3480" s="88"/>
      <c r="B3480" s="81"/>
      <c r="C3480" s="126"/>
      <c r="D3480" s="125"/>
      <c r="E3480" s="64"/>
      <c r="F3480" s="64"/>
      <c r="G3480" s="64"/>
      <c r="H3480" s="64"/>
      <c r="I3480" s="64"/>
      <c r="J3480" s="64"/>
      <c r="K3480" s="64"/>
      <c r="L3480" s="64"/>
      <c r="M3480" s="64"/>
      <c r="N3480" s="64"/>
      <c r="O3480" s="64"/>
      <c r="P3480" s="64"/>
      <c r="Q3480" s="64"/>
      <c r="R3480" s="64"/>
      <c r="S3480" s="64"/>
      <c r="T3480" s="64"/>
      <c r="U3480" s="64"/>
      <c r="V3480" s="64"/>
      <c r="W3480" s="64"/>
      <c r="X3480" s="64"/>
    </row>
    <row r="3481" spans="1:24" s="283" customFormat="1" ht="12" x14ac:dyDescent="0.25">
      <c r="A3481" s="88" t="str">
        <f>HYPERLINK("[Codebook_HIS_2013_ext_v1601.xlsx]IL03_Y","IL03")</f>
        <v>IL03</v>
      </c>
      <c r="B3481" s="81" t="s">
        <v>880</v>
      </c>
      <c r="C3481" s="126">
        <v>1</v>
      </c>
      <c r="D3481" s="125" t="s">
        <v>395</v>
      </c>
      <c r="E3481" s="64"/>
      <c r="F3481" s="64"/>
      <c r="G3481" s="64"/>
      <c r="H3481" s="64"/>
      <c r="I3481" s="64"/>
      <c r="J3481" s="64"/>
      <c r="K3481" s="64"/>
      <c r="L3481" s="64"/>
      <c r="M3481" s="64"/>
      <c r="N3481" s="64"/>
      <c r="O3481" s="64"/>
      <c r="P3481" s="64"/>
      <c r="Q3481" s="64"/>
      <c r="R3481" s="64"/>
      <c r="S3481" s="64"/>
      <c r="T3481" s="64"/>
      <c r="U3481" s="64"/>
      <c r="V3481" s="64"/>
      <c r="W3481" s="64"/>
      <c r="X3481" s="64"/>
    </row>
    <row r="3482" spans="1:24" s="283" customFormat="1" ht="12" x14ac:dyDescent="0.25">
      <c r="A3482" s="88"/>
      <c r="B3482" s="81"/>
      <c r="C3482" s="126">
        <v>2</v>
      </c>
      <c r="D3482" s="125" t="s">
        <v>396</v>
      </c>
      <c r="E3482" s="64"/>
      <c r="F3482" s="64"/>
      <c r="G3482" s="64"/>
      <c r="H3482" s="64"/>
      <c r="I3482" s="64"/>
      <c r="J3482" s="64"/>
      <c r="K3482" s="64"/>
      <c r="L3482" s="64"/>
      <c r="M3482" s="64"/>
      <c r="N3482" s="64"/>
      <c r="O3482" s="64"/>
      <c r="P3482" s="64"/>
      <c r="Q3482" s="64"/>
      <c r="R3482" s="64"/>
      <c r="S3482" s="64"/>
      <c r="T3482" s="64"/>
      <c r="U3482" s="64"/>
      <c r="V3482" s="64"/>
      <c r="W3482" s="64"/>
      <c r="X3482" s="64"/>
    </row>
    <row r="3483" spans="1:24" s="283" customFormat="1" ht="12" x14ac:dyDescent="0.25">
      <c r="A3483" s="88"/>
      <c r="B3483" s="81"/>
      <c r="C3483" s="126">
        <v>-1</v>
      </c>
      <c r="D3483" s="125" t="s">
        <v>394</v>
      </c>
      <c r="E3483" s="64"/>
      <c r="F3483" s="64"/>
      <c r="G3483" s="64"/>
      <c r="H3483" s="64"/>
      <c r="I3483" s="64"/>
      <c r="J3483" s="64"/>
      <c r="K3483" s="64"/>
      <c r="L3483" s="64"/>
      <c r="M3483" s="64"/>
      <c r="N3483" s="64"/>
      <c r="O3483" s="64"/>
      <c r="P3483" s="64"/>
      <c r="Q3483" s="64"/>
      <c r="R3483" s="64"/>
      <c r="S3483" s="64"/>
      <c r="T3483" s="64"/>
      <c r="U3483" s="64"/>
      <c r="V3483" s="64"/>
      <c r="W3483" s="64"/>
      <c r="X3483" s="64"/>
    </row>
    <row r="3484" spans="1:24" s="283" customFormat="1" ht="12" x14ac:dyDescent="0.25">
      <c r="A3484" s="88"/>
      <c r="B3484" s="81"/>
      <c r="C3484" s="126">
        <v>-3</v>
      </c>
      <c r="D3484" s="125" t="s">
        <v>397</v>
      </c>
      <c r="E3484" s="64"/>
      <c r="F3484" s="64"/>
      <c r="G3484" s="64"/>
      <c r="H3484" s="64"/>
      <c r="I3484" s="64"/>
      <c r="J3484" s="64"/>
      <c r="K3484" s="64"/>
      <c r="L3484" s="64"/>
      <c r="M3484" s="64"/>
      <c r="N3484" s="64"/>
      <c r="O3484" s="64"/>
      <c r="P3484" s="64"/>
      <c r="Q3484" s="64"/>
      <c r="R3484" s="64"/>
      <c r="S3484" s="64"/>
      <c r="T3484" s="64"/>
      <c r="U3484" s="64"/>
      <c r="V3484" s="64"/>
      <c r="W3484" s="64"/>
      <c r="X3484" s="64"/>
    </row>
    <row r="3485" spans="1:24" s="283" customFormat="1" ht="12" x14ac:dyDescent="0.25">
      <c r="A3485" s="88"/>
      <c r="B3485" s="88"/>
      <c r="C3485" s="85"/>
      <c r="D3485" s="96"/>
      <c r="E3485" s="64"/>
      <c r="F3485" s="64"/>
      <c r="G3485" s="64"/>
      <c r="H3485" s="64"/>
      <c r="I3485" s="64"/>
      <c r="J3485" s="64"/>
      <c r="K3485" s="64"/>
      <c r="L3485" s="64"/>
      <c r="M3485" s="64"/>
      <c r="N3485" s="64"/>
      <c r="O3485" s="64"/>
      <c r="P3485" s="64"/>
      <c r="Q3485" s="64"/>
      <c r="R3485" s="64"/>
      <c r="S3485" s="64"/>
      <c r="T3485" s="64"/>
      <c r="U3485" s="64"/>
      <c r="V3485" s="64"/>
      <c r="W3485" s="64"/>
      <c r="X3485" s="64"/>
    </row>
    <row r="3486" spans="1:24" s="283" customFormat="1" ht="12" x14ac:dyDescent="0.25">
      <c r="A3486" s="88" t="s">
        <v>100</v>
      </c>
      <c r="B3486" s="88" t="s">
        <v>859</v>
      </c>
      <c r="C3486" s="126">
        <v>1</v>
      </c>
      <c r="D3486" s="125" t="s">
        <v>1809</v>
      </c>
      <c r="E3486" s="64"/>
      <c r="F3486" s="64"/>
      <c r="G3486" s="64"/>
      <c r="H3486" s="64"/>
      <c r="I3486" s="64"/>
      <c r="J3486" s="64"/>
      <c r="K3486" s="64"/>
      <c r="L3486" s="64"/>
      <c r="M3486" s="64"/>
      <c r="N3486" s="64"/>
      <c r="O3486" s="64"/>
      <c r="P3486" s="64"/>
      <c r="Q3486" s="64"/>
      <c r="R3486" s="64"/>
      <c r="S3486" s="64"/>
      <c r="T3486" s="64"/>
      <c r="U3486" s="64"/>
      <c r="V3486" s="64"/>
      <c r="W3486" s="64"/>
      <c r="X3486" s="64"/>
    </row>
    <row r="3487" spans="1:24" s="283" customFormat="1" ht="12" x14ac:dyDescent="0.25">
      <c r="A3487" s="88"/>
      <c r="B3487" s="88"/>
      <c r="C3487" s="126">
        <v>2</v>
      </c>
      <c r="D3487" s="125" t="s">
        <v>245</v>
      </c>
      <c r="E3487" s="64"/>
      <c r="F3487" s="64"/>
      <c r="G3487" s="64"/>
      <c r="H3487" s="64"/>
      <c r="I3487" s="64"/>
      <c r="J3487" s="64"/>
      <c r="K3487" s="64"/>
      <c r="L3487" s="64"/>
      <c r="M3487" s="64"/>
      <c r="N3487" s="64"/>
      <c r="O3487" s="64"/>
      <c r="P3487" s="64"/>
      <c r="Q3487" s="64"/>
      <c r="R3487" s="64"/>
      <c r="S3487" s="64"/>
      <c r="T3487" s="64"/>
      <c r="U3487" s="64"/>
      <c r="V3487" s="64"/>
      <c r="W3487" s="64"/>
      <c r="X3487" s="64"/>
    </row>
    <row r="3488" spans="1:24" s="283" customFormat="1" ht="12" x14ac:dyDescent="0.25">
      <c r="A3488" s="88"/>
      <c r="B3488" s="88"/>
      <c r="C3488" s="126">
        <v>3</v>
      </c>
      <c r="D3488" s="125" t="s">
        <v>246</v>
      </c>
      <c r="E3488" s="64"/>
      <c r="F3488" s="64"/>
      <c r="G3488" s="64"/>
      <c r="H3488" s="64"/>
      <c r="I3488" s="64"/>
      <c r="J3488" s="64"/>
      <c r="K3488" s="64"/>
      <c r="L3488" s="64"/>
      <c r="M3488" s="64"/>
      <c r="N3488" s="64"/>
      <c r="O3488" s="64"/>
      <c r="P3488" s="64"/>
      <c r="Q3488" s="64"/>
      <c r="R3488" s="64"/>
      <c r="S3488" s="64"/>
      <c r="T3488" s="64"/>
      <c r="U3488" s="64"/>
      <c r="V3488" s="64"/>
      <c r="W3488" s="64"/>
      <c r="X3488" s="64"/>
    </row>
    <row r="3489" spans="1:24" s="283" customFormat="1" ht="12" x14ac:dyDescent="0.25">
      <c r="A3489" s="88"/>
      <c r="B3489" s="88"/>
      <c r="C3489" s="126">
        <v>4</v>
      </c>
      <c r="D3489" s="125" t="s">
        <v>1810</v>
      </c>
      <c r="E3489" s="64"/>
      <c r="F3489" s="64"/>
      <c r="G3489" s="64"/>
      <c r="H3489" s="64"/>
      <c r="I3489" s="64"/>
      <c r="J3489" s="64"/>
      <c r="K3489" s="64"/>
      <c r="L3489" s="64"/>
      <c r="M3489" s="64"/>
      <c r="N3489" s="64"/>
      <c r="O3489" s="64"/>
      <c r="P3489" s="64"/>
      <c r="Q3489" s="64"/>
      <c r="R3489" s="64"/>
      <c r="S3489" s="64"/>
      <c r="T3489" s="64"/>
      <c r="U3489" s="64"/>
      <c r="V3489" s="64"/>
      <c r="W3489" s="64"/>
      <c r="X3489" s="64"/>
    </row>
    <row r="3490" spans="1:24" s="283" customFormat="1" ht="12" x14ac:dyDescent="0.25">
      <c r="A3490" s="88"/>
      <c r="B3490" s="88"/>
      <c r="C3490" s="126">
        <v>-1</v>
      </c>
      <c r="D3490" s="125" t="s">
        <v>394</v>
      </c>
      <c r="E3490" s="64"/>
      <c r="F3490" s="64"/>
      <c r="G3490" s="64"/>
      <c r="H3490" s="64"/>
      <c r="I3490" s="64"/>
      <c r="J3490" s="64"/>
      <c r="K3490" s="64"/>
      <c r="L3490" s="64"/>
      <c r="M3490" s="64"/>
      <c r="N3490" s="64"/>
      <c r="O3490" s="64"/>
      <c r="P3490" s="64"/>
      <c r="Q3490" s="64"/>
      <c r="R3490" s="64"/>
      <c r="S3490" s="64"/>
      <c r="T3490" s="64"/>
      <c r="U3490" s="64"/>
      <c r="V3490" s="64"/>
      <c r="W3490" s="64"/>
      <c r="X3490" s="64"/>
    </row>
    <row r="3491" spans="1:24" s="283" customFormat="1" ht="12" x14ac:dyDescent="0.25">
      <c r="A3491" s="88"/>
      <c r="B3491" s="81"/>
      <c r="C3491" s="126">
        <v>-3</v>
      </c>
      <c r="D3491" s="125" t="s">
        <v>397</v>
      </c>
      <c r="E3491" s="64"/>
      <c r="F3491" s="64"/>
      <c r="G3491" s="64"/>
      <c r="H3491" s="64"/>
      <c r="I3491" s="64"/>
      <c r="J3491" s="64"/>
      <c r="K3491" s="64"/>
      <c r="L3491" s="64"/>
      <c r="M3491" s="64"/>
      <c r="N3491" s="64"/>
      <c r="O3491" s="64"/>
      <c r="P3491" s="64"/>
      <c r="Q3491" s="64"/>
      <c r="R3491" s="64"/>
      <c r="S3491" s="64"/>
      <c r="T3491" s="64"/>
      <c r="U3491" s="64"/>
      <c r="V3491" s="64"/>
      <c r="W3491" s="64"/>
      <c r="X3491" s="64"/>
    </row>
    <row r="3492" spans="1:24" s="283" customFormat="1" ht="12" x14ac:dyDescent="0.25">
      <c r="A3492" s="88"/>
      <c r="B3492" s="81"/>
      <c r="C3492" s="126"/>
      <c r="D3492" s="125"/>
      <c r="E3492" s="64"/>
      <c r="F3492" s="64"/>
      <c r="G3492" s="64"/>
      <c r="H3492" s="64"/>
      <c r="I3492" s="64"/>
      <c r="J3492" s="64"/>
      <c r="K3492" s="64"/>
      <c r="L3492" s="64"/>
      <c r="M3492" s="64"/>
      <c r="N3492" s="64"/>
      <c r="O3492" s="64"/>
      <c r="P3492" s="64"/>
      <c r="Q3492" s="64"/>
      <c r="R3492" s="64"/>
      <c r="S3492" s="64"/>
      <c r="T3492" s="64"/>
      <c r="U3492" s="64"/>
      <c r="V3492" s="64"/>
      <c r="W3492" s="64"/>
      <c r="X3492" s="64"/>
    </row>
    <row r="3493" spans="1:24" s="283" customFormat="1" ht="12" x14ac:dyDescent="0.25">
      <c r="A3493" s="88" t="s">
        <v>101</v>
      </c>
      <c r="B3493" s="88" t="s">
        <v>860</v>
      </c>
      <c r="C3493" s="126">
        <v>1</v>
      </c>
      <c r="D3493" s="125" t="s">
        <v>1809</v>
      </c>
      <c r="E3493" s="64"/>
      <c r="F3493" s="64"/>
      <c r="G3493" s="64"/>
      <c r="H3493" s="64"/>
      <c r="I3493" s="64"/>
      <c r="J3493" s="64"/>
      <c r="K3493" s="64"/>
      <c r="L3493" s="64"/>
      <c r="M3493" s="64"/>
      <c r="N3493" s="64"/>
      <c r="O3493" s="64"/>
      <c r="P3493" s="64"/>
      <c r="Q3493" s="64"/>
      <c r="R3493" s="64"/>
      <c r="S3493" s="64"/>
      <c r="T3493" s="64"/>
      <c r="U3493" s="64"/>
      <c r="V3493" s="64"/>
      <c r="W3493" s="64"/>
      <c r="X3493" s="64"/>
    </row>
    <row r="3494" spans="1:24" s="283" customFormat="1" ht="12" x14ac:dyDescent="0.25">
      <c r="A3494" s="88"/>
      <c r="B3494" s="88"/>
      <c r="C3494" s="126">
        <v>2</v>
      </c>
      <c r="D3494" s="125" t="s">
        <v>245</v>
      </c>
      <c r="E3494" s="64"/>
      <c r="F3494" s="64"/>
      <c r="G3494" s="64"/>
      <c r="H3494" s="64"/>
      <c r="I3494" s="64"/>
      <c r="J3494" s="64"/>
      <c r="K3494" s="64"/>
      <c r="L3494" s="64"/>
      <c r="M3494" s="64"/>
      <c r="N3494" s="64"/>
      <c r="O3494" s="64"/>
      <c r="P3494" s="64"/>
      <c r="Q3494" s="64"/>
      <c r="R3494" s="64"/>
      <c r="S3494" s="64"/>
      <c r="T3494" s="64"/>
      <c r="U3494" s="64"/>
      <c r="V3494" s="64"/>
      <c r="W3494" s="64"/>
      <c r="X3494" s="64"/>
    </row>
    <row r="3495" spans="1:24" s="283" customFormat="1" ht="12" x14ac:dyDescent="0.25">
      <c r="A3495" s="88"/>
      <c r="B3495" s="88"/>
      <c r="C3495" s="126">
        <v>3</v>
      </c>
      <c r="D3495" s="125" t="s">
        <v>246</v>
      </c>
      <c r="E3495" s="64"/>
      <c r="F3495" s="64"/>
      <c r="G3495" s="64"/>
      <c r="H3495" s="64"/>
      <c r="I3495" s="64"/>
      <c r="J3495" s="64"/>
      <c r="K3495" s="64"/>
      <c r="L3495" s="64"/>
      <c r="M3495" s="64"/>
      <c r="N3495" s="64"/>
      <c r="O3495" s="64"/>
      <c r="P3495" s="64"/>
      <c r="Q3495" s="64"/>
      <c r="R3495" s="64"/>
      <c r="S3495" s="64"/>
      <c r="T3495" s="64"/>
      <c r="U3495" s="64"/>
      <c r="V3495" s="64"/>
      <c r="W3495" s="64"/>
      <c r="X3495" s="64"/>
    </row>
    <row r="3496" spans="1:24" s="283" customFormat="1" ht="12" x14ac:dyDescent="0.25">
      <c r="A3496" s="88"/>
      <c r="B3496" s="88"/>
      <c r="C3496" s="126">
        <v>4</v>
      </c>
      <c r="D3496" s="125" t="s">
        <v>1810</v>
      </c>
      <c r="E3496" s="64"/>
      <c r="F3496" s="64"/>
      <c r="G3496" s="64"/>
      <c r="H3496" s="64"/>
      <c r="I3496" s="64"/>
      <c r="J3496" s="64"/>
      <c r="K3496" s="64"/>
      <c r="L3496" s="64"/>
      <c r="M3496" s="64"/>
      <c r="N3496" s="64"/>
      <c r="O3496" s="64"/>
      <c r="P3496" s="64"/>
      <c r="Q3496" s="64"/>
      <c r="R3496" s="64"/>
      <c r="S3496" s="64"/>
      <c r="T3496" s="64"/>
      <c r="U3496" s="64"/>
      <c r="V3496" s="64"/>
      <c r="W3496" s="64"/>
      <c r="X3496" s="64"/>
    </row>
    <row r="3497" spans="1:24" s="283" customFormat="1" ht="12" x14ac:dyDescent="0.25">
      <c r="A3497" s="88"/>
      <c r="B3497" s="88"/>
      <c r="C3497" s="126">
        <v>-1</v>
      </c>
      <c r="D3497" s="125" t="s">
        <v>394</v>
      </c>
      <c r="E3497" s="64"/>
      <c r="F3497" s="64"/>
      <c r="G3497" s="64"/>
      <c r="H3497" s="64"/>
      <c r="I3497" s="64"/>
      <c r="J3497" s="64"/>
      <c r="K3497" s="64"/>
      <c r="L3497" s="64"/>
      <c r="M3497" s="64"/>
      <c r="N3497" s="64"/>
      <c r="O3497" s="64"/>
      <c r="P3497" s="64"/>
      <c r="Q3497" s="64"/>
      <c r="R3497" s="64"/>
      <c r="S3497" s="64"/>
      <c r="T3497" s="64"/>
      <c r="U3497" s="64"/>
      <c r="V3497" s="64"/>
      <c r="W3497" s="64"/>
      <c r="X3497" s="64"/>
    </row>
    <row r="3498" spans="1:24" s="283" customFormat="1" ht="12" x14ac:dyDescent="0.25">
      <c r="A3498" s="88"/>
      <c r="B3498" s="88"/>
      <c r="C3498" s="126">
        <v>-3</v>
      </c>
      <c r="D3498" s="125" t="s">
        <v>397</v>
      </c>
      <c r="E3498" s="64"/>
      <c r="F3498" s="64"/>
      <c r="G3498" s="64"/>
      <c r="H3498" s="64"/>
      <c r="I3498" s="64"/>
      <c r="J3498" s="64"/>
      <c r="K3498" s="64"/>
      <c r="L3498" s="64"/>
      <c r="M3498" s="64"/>
      <c r="N3498" s="64"/>
      <c r="O3498" s="64"/>
      <c r="P3498" s="64"/>
      <c r="Q3498" s="64"/>
      <c r="R3498" s="64"/>
      <c r="S3498" s="64"/>
      <c r="T3498" s="64"/>
      <c r="U3498" s="64"/>
      <c r="V3498" s="64"/>
      <c r="W3498" s="64"/>
      <c r="X3498" s="64"/>
    </row>
    <row r="3499" spans="1:24" s="283" customFormat="1" ht="12" x14ac:dyDescent="0.25">
      <c r="A3499" s="88"/>
      <c r="B3499" s="88"/>
      <c r="C3499" s="126"/>
      <c r="D3499" s="125"/>
      <c r="E3499" s="64"/>
      <c r="F3499" s="64"/>
      <c r="G3499" s="64"/>
      <c r="H3499" s="64"/>
      <c r="I3499" s="64"/>
      <c r="J3499" s="64"/>
      <c r="K3499" s="64"/>
      <c r="L3499" s="64"/>
      <c r="M3499" s="64"/>
      <c r="N3499" s="64"/>
      <c r="O3499" s="64"/>
      <c r="P3499" s="64"/>
      <c r="Q3499" s="64"/>
      <c r="R3499" s="64"/>
      <c r="S3499" s="64"/>
      <c r="T3499" s="64"/>
      <c r="U3499" s="64"/>
      <c r="V3499" s="64"/>
      <c r="W3499" s="64"/>
      <c r="X3499" s="64"/>
    </row>
    <row r="3500" spans="1:24" s="283" customFormat="1" ht="12" x14ac:dyDescent="0.25">
      <c r="A3500" s="88" t="s">
        <v>102</v>
      </c>
      <c r="B3500" s="130" t="s">
        <v>498</v>
      </c>
      <c r="C3500" s="126">
        <v>1</v>
      </c>
      <c r="D3500" s="125" t="s">
        <v>395</v>
      </c>
      <c r="E3500" s="64"/>
      <c r="F3500" s="64"/>
      <c r="G3500" s="64"/>
      <c r="H3500" s="64"/>
      <c r="I3500" s="64"/>
      <c r="J3500" s="64"/>
      <c r="K3500" s="64"/>
      <c r="L3500" s="64"/>
      <c r="M3500" s="64"/>
      <c r="N3500" s="64"/>
      <c r="O3500" s="64"/>
      <c r="P3500" s="64"/>
      <c r="Q3500" s="64"/>
      <c r="R3500" s="64"/>
      <c r="S3500" s="64"/>
      <c r="T3500" s="64"/>
      <c r="U3500" s="64"/>
      <c r="V3500" s="64"/>
      <c r="W3500" s="64"/>
      <c r="X3500" s="64"/>
    </row>
    <row r="3501" spans="1:24" s="283" customFormat="1" ht="12" x14ac:dyDescent="0.25">
      <c r="A3501" s="88"/>
      <c r="B3501" s="81"/>
      <c r="C3501" s="126">
        <v>2</v>
      </c>
      <c r="D3501" s="125" t="s">
        <v>396</v>
      </c>
      <c r="E3501" s="64"/>
      <c r="F3501" s="64"/>
      <c r="G3501" s="64"/>
      <c r="H3501" s="64"/>
      <c r="I3501" s="64"/>
      <c r="J3501" s="64"/>
      <c r="K3501" s="64"/>
      <c r="L3501" s="64"/>
      <c r="M3501" s="64"/>
      <c r="N3501" s="64"/>
      <c r="O3501" s="64"/>
      <c r="P3501" s="64"/>
      <c r="Q3501" s="64"/>
      <c r="R3501" s="64"/>
      <c r="S3501" s="64"/>
      <c r="T3501" s="64"/>
      <c r="U3501" s="64"/>
      <c r="V3501" s="64"/>
      <c r="W3501" s="64"/>
      <c r="X3501" s="64"/>
    </row>
    <row r="3502" spans="1:24" s="283" customFormat="1" ht="12" x14ac:dyDescent="0.25">
      <c r="A3502" s="88"/>
      <c r="B3502" s="81"/>
      <c r="C3502" s="126">
        <v>3</v>
      </c>
      <c r="D3502" s="125" t="s">
        <v>243</v>
      </c>
      <c r="E3502" s="64"/>
      <c r="F3502" s="64"/>
      <c r="G3502" s="64"/>
      <c r="H3502" s="64"/>
      <c r="I3502" s="64"/>
      <c r="J3502" s="64"/>
      <c r="K3502" s="64"/>
      <c r="L3502" s="64"/>
      <c r="M3502" s="64"/>
      <c r="N3502" s="64"/>
      <c r="O3502" s="64"/>
      <c r="P3502" s="64"/>
      <c r="Q3502" s="64"/>
      <c r="R3502" s="64"/>
      <c r="S3502" s="64"/>
      <c r="T3502" s="64"/>
      <c r="U3502" s="64"/>
      <c r="V3502" s="64"/>
      <c r="W3502" s="64"/>
      <c r="X3502" s="64"/>
    </row>
    <row r="3503" spans="1:24" s="283" customFormat="1" ht="12" x14ac:dyDescent="0.25">
      <c r="A3503" s="88"/>
      <c r="B3503" s="81"/>
      <c r="C3503" s="126">
        <v>-1</v>
      </c>
      <c r="D3503" s="125" t="s">
        <v>394</v>
      </c>
      <c r="E3503" s="64"/>
      <c r="F3503" s="64"/>
      <c r="G3503" s="64"/>
      <c r="H3503" s="64"/>
      <c r="I3503" s="64"/>
      <c r="J3503" s="64"/>
      <c r="K3503" s="64"/>
      <c r="L3503" s="64"/>
      <c r="M3503" s="64"/>
      <c r="N3503" s="64"/>
      <c r="O3503" s="64"/>
      <c r="P3503" s="64"/>
      <c r="Q3503" s="64"/>
      <c r="R3503" s="64"/>
      <c r="S3503" s="64"/>
      <c r="T3503" s="64"/>
      <c r="U3503" s="64"/>
      <c r="V3503" s="64"/>
      <c r="W3503" s="64"/>
      <c r="X3503" s="64"/>
    </row>
    <row r="3504" spans="1:24" s="283" customFormat="1" ht="12" x14ac:dyDescent="0.25">
      <c r="A3504" s="88"/>
      <c r="B3504" s="81"/>
      <c r="C3504" s="126">
        <v>-3</v>
      </c>
      <c r="D3504" s="125" t="s">
        <v>397</v>
      </c>
      <c r="E3504" s="64"/>
      <c r="F3504" s="64"/>
      <c r="G3504" s="64"/>
      <c r="H3504" s="64"/>
      <c r="I3504" s="64"/>
      <c r="J3504" s="64"/>
      <c r="K3504" s="64"/>
      <c r="L3504" s="64"/>
      <c r="M3504" s="64"/>
      <c r="N3504" s="64"/>
      <c r="O3504" s="64"/>
      <c r="P3504" s="64"/>
      <c r="Q3504" s="64"/>
      <c r="R3504" s="64"/>
      <c r="S3504" s="64"/>
      <c r="T3504" s="64"/>
      <c r="U3504" s="64"/>
      <c r="V3504" s="64"/>
      <c r="W3504" s="64"/>
      <c r="X3504" s="64"/>
    </row>
    <row r="3505" spans="1:24" s="283" customFormat="1" ht="12" x14ac:dyDescent="0.25">
      <c r="A3505" s="88"/>
      <c r="B3505" s="81"/>
      <c r="C3505" s="126"/>
      <c r="D3505" s="125"/>
      <c r="E3505" s="64"/>
      <c r="F3505" s="64"/>
      <c r="G3505" s="64"/>
      <c r="H3505" s="64"/>
      <c r="I3505" s="64"/>
      <c r="J3505" s="64"/>
      <c r="K3505" s="64"/>
      <c r="L3505" s="64"/>
      <c r="M3505" s="64"/>
      <c r="N3505" s="64"/>
      <c r="O3505" s="64"/>
      <c r="P3505" s="64"/>
      <c r="Q3505" s="64"/>
      <c r="R3505" s="64"/>
      <c r="S3505" s="64"/>
      <c r="T3505" s="64"/>
      <c r="U3505" s="64"/>
      <c r="V3505" s="64"/>
      <c r="W3505" s="64"/>
      <c r="X3505" s="64"/>
    </row>
    <row r="3506" spans="1:24" s="283" customFormat="1" ht="12" x14ac:dyDescent="0.25">
      <c r="A3506" s="88" t="s">
        <v>103</v>
      </c>
      <c r="B3506" s="81" t="s">
        <v>499</v>
      </c>
      <c r="C3506" s="126">
        <v>1</v>
      </c>
      <c r="D3506" s="125" t="s">
        <v>1809</v>
      </c>
      <c r="E3506" s="64"/>
      <c r="F3506" s="64"/>
      <c r="G3506" s="64"/>
      <c r="H3506" s="64"/>
      <c r="I3506" s="64"/>
      <c r="J3506" s="64"/>
      <c r="K3506" s="64"/>
      <c r="L3506" s="64"/>
      <c r="M3506" s="64"/>
      <c r="N3506" s="64"/>
      <c r="O3506" s="64"/>
      <c r="P3506" s="64"/>
      <c r="Q3506" s="64"/>
      <c r="R3506" s="64"/>
      <c r="S3506" s="64"/>
      <c r="T3506" s="64"/>
      <c r="U3506" s="64"/>
      <c r="V3506" s="64"/>
      <c r="W3506" s="64"/>
      <c r="X3506" s="64"/>
    </row>
    <row r="3507" spans="1:24" s="283" customFormat="1" ht="12" x14ac:dyDescent="0.25">
      <c r="A3507" s="88"/>
      <c r="B3507" s="81"/>
      <c r="C3507" s="126">
        <v>2</v>
      </c>
      <c r="D3507" s="125" t="s">
        <v>245</v>
      </c>
      <c r="E3507" s="64"/>
      <c r="F3507" s="64"/>
      <c r="G3507" s="64"/>
      <c r="H3507" s="64"/>
      <c r="I3507" s="64"/>
      <c r="J3507" s="64"/>
      <c r="K3507" s="64"/>
      <c r="L3507" s="64"/>
      <c r="M3507" s="64"/>
      <c r="N3507" s="64"/>
      <c r="O3507" s="64"/>
      <c r="P3507" s="64"/>
      <c r="Q3507" s="64"/>
      <c r="R3507" s="64"/>
      <c r="S3507" s="64"/>
      <c r="T3507" s="64"/>
      <c r="U3507" s="64"/>
      <c r="V3507" s="64"/>
      <c r="W3507" s="64"/>
      <c r="X3507" s="64"/>
    </row>
    <row r="3508" spans="1:24" s="283" customFormat="1" ht="12" x14ac:dyDescent="0.25">
      <c r="A3508" s="88"/>
      <c r="B3508" s="81"/>
      <c r="C3508" s="126">
        <v>3</v>
      </c>
      <c r="D3508" s="125" t="s">
        <v>246</v>
      </c>
      <c r="E3508" s="64"/>
      <c r="F3508" s="64"/>
      <c r="G3508" s="64"/>
      <c r="H3508" s="64"/>
      <c r="I3508" s="64"/>
      <c r="J3508" s="64"/>
      <c r="K3508" s="64"/>
      <c r="L3508" s="64"/>
      <c r="M3508" s="64"/>
      <c r="N3508" s="64"/>
      <c r="O3508" s="64"/>
      <c r="P3508" s="64"/>
      <c r="Q3508" s="64"/>
      <c r="R3508" s="64"/>
      <c r="S3508" s="64"/>
      <c r="T3508" s="64"/>
      <c r="U3508" s="64"/>
      <c r="V3508" s="64"/>
      <c r="W3508" s="64"/>
      <c r="X3508" s="64"/>
    </row>
    <row r="3509" spans="1:24" s="283" customFormat="1" ht="12" x14ac:dyDescent="0.25">
      <c r="A3509" s="88"/>
      <c r="B3509" s="81"/>
      <c r="C3509" s="126">
        <v>4</v>
      </c>
      <c r="D3509" s="125" t="s">
        <v>1810</v>
      </c>
      <c r="E3509" s="64"/>
      <c r="F3509" s="64"/>
      <c r="G3509" s="64"/>
      <c r="H3509" s="64"/>
      <c r="I3509" s="64"/>
      <c r="J3509" s="64"/>
      <c r="K3509" s="64"/>
      <c r="L3509" s="64"/>
      <c r="M3509" s="64"/>
      <c r="N3509" s="64"/>
      <c r="O3509" s="64"/>
      <c r="P3509" s="64"/>
      <c r="Q3509" s="64"/>
      <c r="R3509" s="64"/>
      <c r="S3509" s="64"/>
      <c r="T3509" s="64"/>
      <c r="U3509" s="64"/>
      <c r="V3509" s="64"/>
      <c r="W3509" s="64"/>
      <c r="X3509" s="64"/>
    </row>
    <row r="3510" spans="1:24" s="283" customFormat="1" ht="12" x14ac:dyDescent="0.25">
      <c r="A3510" s="88"/>
      <c r="B3510" s="81"/>
      <c r="C3510" s="126">
        <v>-1</v>
      </c>
      <c r="D3510" s="125" t="s">
        <v>394</v>
      </c>
      <c r="E3510" s="64"/>
      <c r="F3510" s="64"/>
      <c r="G3510" s="64"/>
      <c r="H3510" s="64"/>
      <c r="I3510" s="64"/>
      <c r="J3510" s="64"/>
      <c r="K3510" s="64"/>
      <c r="L3510" s="64"/>
      <c r="M3510" s="64"/>
      <c r="N3510" s="64"/>
      <c r="O3510" s="64"/>
      <c r="P3510" s="64"/>
      <c r="Q3510" s="64"/>
      <c r="R3510" s="64"/>
      <c r="S3510" s="64"/>
      <c r="T3510" s="64"/>
      <c r="U3510" s="64"/>
      <c r="V3510" s="64"/>
      <c r="W3510" s="64"/>
      <c r="X3510" s="64"/>
    </row>
    <row r="3511" spans="1:24" s="283" customFormat="1" ht="12" x14ac:dyDescent="0.25">
      <c r="A3511" s="88"/>
      <c r="B3511" s="81"/>
      <c r="C3511" s="126">
        <v>-3</v>
      </c>
      <c r="D3511" s="125" t="s">
        <v>397</v>
      </c>
      <c r="E3511" s="64"/>
      <c r="F3511" s="64"/>
      <c r="G3511" s="64"/>
      <c r="H3511" s="64"/>
      <c r="I3511" s="64"/>
      <c r="J3511" s="64"/>
      <c r="K3511" s="64"/>
      <c r="L3511" s="64"/>
      <c r="M3511" s="64"/>
      <c r="N3511" s="64"/>
      <c r="O3511" s="64"/>
      <c r="P3511" s="64"/>
      <c r="Q3511" s="64"/>
      <c r="R3511" s="64"/>
      <c r="S3511" s="64"/>
      <c r="T3511" s="64"/>
      <c r="U3511" s="64"/>
      <c r="V3511" s="64"/>
      <c r="W3511" s="64"/>
      <c r="X3511" s="64"/>
    </row>
    <row r="3512" spans="1:24" s="283" customFormat="1" ht="12" x14ac:dyDescent="0.25">
      <c r="A3512" s="88"/>
      <c r="B3512" s="81"/>
      <c r="C3512" s="126"/>
      <c r="D3512" s="125"/>
      <c r="E3512" s="64"/>
      <c r="F3512" s="64"/>
      <c r="G3512" s="64"/>
      <c r="H3512" s="64"/>
      <c r="I3512" s="64"/>
      <c r="J3512" s="64"/>
      <c r="K3512" s="64"/>
      <c r="L3512" s="64"/>
      <c r="M3512" s="64"/>
      <c r="N3512" s="64"/>
      <c r="O3512" s="64"/>
      <c r="P3512" s="64"/>
      <c r="Q3512" s="64"/>
      <c r="R3512" s="64"/>
      <c r="S3512" s="64"/>
      <c r="T3512" s="64"/>
      <c r="U3512" s="64"/>
      <c r="V3512" s="64"/>
      <c r="W3512" s="64"/>
      <c r="X3512" s="64"/>
    </row>
    <row r="3513" spans="1:24" s="283" customFormat="1" ht="12" x14ac:dyDescent="0.25">
      <c r="A3513" s="88" t="s">
        <v>104</v>
      </c>
      <c r="B3513" s="88" t="s">
        <v>857</v>
      </c>
      <c r="C3513" s="126">
        <v>1</v>
      </c>
      <c r="D3513" s="125" t="s">
        <v>1809</v>
      </c>
      <c r="E3513" s="64"/>
      <c r="F3513" s="64"/>
      <c r="G3513" s="64"/>
      <c r="H3513" s="64"/>
      <c r="I3513" s="64"/>
      <c r="J3513" s="64"/>
      <c r="K3513" s="64"/>
      <c r="L3513" s="64"/>
      <c r="M3513" s="64"/>
      <c r="N3513" s="64"/>
      <c r="O3513" s="64"/>
      <c r="P3513" s="64"/>
      <c r="Q3513" s="64"/>
      <c r="R3513" s="64"/>
      <c r="S3513" s="64"/>
      <c r="T3513" s="64"/>
      <c r="U3513" s="64"/>
      <c r="V3513" s="64"/>
      <c r="W3513" s="64"/>
      <c r="X3513" s="64"/>
    </row>
    <row r="3514" spans="1:24" s="283" customFormat="1" ht="12" x14ac:dyDescent="0.25">
      <c r="A3514" s="88"/>
      <c r="B3514" s="81"/>
      <c r="C3514" s="126">
        <v>2</v>
      </c>
      <c r="D3514" s="125" t="s">
        <v>245</v>
      </c>
      <c r="E3514" s="64"/>
      <c r="F3514" s="64"/>
      <c r="G3514" s="64"/>
      <c r="H3514" s="64"/>
      <c r="I3514" s="64"/>
      <c r="J3514" s="64"/>
      <c r="K3514" s="64"/>
      <c r="L3514" s="64"/>
      <c r="M3514" s="64"/>
      <c r="N3514" s="64"/>
      <c r="O3514" s="64"/>
      <c r="P3514" s="64"/>
      <c r="Q3514" s="64"/>
      <c r="R3514" s="64"/>
      <c r="S3514" s="64"/>
      <c r="T3514" s="64"/>
      <c r="U3514" s="64"/>
      <c r="V3514" s="64"/>
      <c r="W3514" s="64"/>
      <c r="X3514" s="64"/>
    </row>
    <row r="3515" spans="1:24" s="283" customFormat="1" ht="12" x14ac:dyDescent="0.25">
      <c r="A3515" s="88"/>
      <c r="B3515" s="81"/>
      <c r="C3515" s="126">
        <v>3</v>
      </c>
      <c r="D3515" s="125" t="s">
        <v>246</v>
      </c>
      <c r="E3515" s="64"/>
      <c r="F3515" s="64"/>
      <c r="G3515" s="64"/>
      <c r="H3515" s="64"/>
      <c r="I3515" s="64"/>
      <c r="J3515" s="64"/>
      <c r="K3515" s="64"/>
      <c r="L3515" s="64"/>
      <c r="M3515" s="64"/>
      <c r="N3515" s="64"/>
      <c r="O3515" s="64"/>
      <c r="P3515" s="64"/>
      <c r="Q3515" s="64"/>
      <c r="R3515" s="64"/>
      <c r="S3515" s="64"/>
      <c r="T3515" s="64"/>
      <c r="U3515" s="64"/>
      <c r="V3515" s="64"/>
      <c r="W3515" s="64"/>
      <c r="X3515" s="64"/>
    </row>
    <row r="3516" spans="1:24" s="283" customFormat="1" ht="12" x14ac:dyDescent="0.25">
      <c r="A3516" s="88"/>
      <c r="B3516" s="81"/>
      <c r="C3516" s="126">
        <v>4</v>
      </c>
      <c r="D3516" s="125" t="s">
        <v>1810</v>
      </c>
      <c r="E3516" s="64"/>
      <c r="F3516" s="64"/>
      <c r="G3516" s="64"/>
      <c r="H3516" s="64"/>
      <c r="I3516" s="64"/>
      <c r="J3516" s="64"/>
      <c r="K3516" s="64"/>
      <c r="L3516" s="64"/>
      <c r="M3516" s="64"/>
      <c r="N3516" s="64"/>
      <c r="O3516" s="64"/>
      <c r="P3516" s="64"/>
      <c r="Q3516" s="64"/>
      <c r="R3516" s="64"/>
      <c r="S3516" s="64"/>
      <c r="T3516" s="64"/>
      <c r="U3516" s="64"/>
      <c r="V3516" s="64"/>
      <c r="W3516" s="64"/>
      <c r="X3516" s="64"/>
    </row>
    <row r="3517" spans="1:24" s="283" customFormat="1" ht="12" x14ac:dyDescent="0.25">
      <c r="A3517" s="88"/>
      <c r="B3517" s="81"/>
      <c r="C3517" s="126">
        <v>-1</v>
      </c>
      <c r="D3517" s="125" t="s">
        <v>394</v>
      </c>
      <c r="E3517" s="64"/>
      <c r="F3517" s="64"/>
      <c r="G3517" s="64"/>
      <c r="H3517" s="64"/>
      <c r="I3517" s="64"/>
      <c r="J3517" s="64"/>
      <c r="K3517" s="64"/>
      <c r="L3517" s="64"/>
      <c r="M3517" s="64"/>
      <c r="N3517" s="64"/>
      <c r="O3517" s="64"/>
      <c r="P3517" s="64"/>
      <c r="Q3517" s="64"/>
      <c r="R3517" s="64"/>
      <c r="S3517" s="64"/>
      <c r="T3517" s="64"/>
      <c r="U3517" s="64"/>
      <c r="V3517" s="64"/>
      <c r="W3517" s="64"/>
      <c r="X3517" s="64"/>
    </row>
    <row r="3518" spans="1:24" s="283" customFormat="1" ht="12" x14ac:dyDescent="0.25">
      <c r="A3518" s="88"/>
      <c r="B3518" s="81"/>
      <c r="C3518" s="126">
        <v>-3</v>
      </c>
      <c r="D3518" s="125" t="s">
        <v>397</v>
      </c>
      <c r="E3518" s="64"/>
      <c r="F3518" s="64"/>
      <c r="G3518" s="64"/>
      <c r="H3518" s="64"/>
      <c r="I3518" s="64"/>
      <c r="J3518" s="64"/>
      <c r="K3518" s="64"/>
      <c r="L3518" s="64"/>
      <c r="M3518" s="64"/>
      <c r="N3518" s="64"/>
      <c r="O3518" s="64"/>
      <c r="P3518" s="64"/>
      <c r="Q3518" s="64"/>
      <c r="R3518" s="64"/>
      <c r="S3518" s="64"/>
      <c r="T3518" s="64"/>
      <c r="U3518" s="64"/>
      <c r="V3518" s="64"/>
      <c r="W3518" s="64"/>
      <c r="X3518" s="64"/>
    </row>
    <row r="3519" spans="1:24" s="283" customFormat="1" ht="12" x14ac:dyDescent="0.25">
      <c r="A3519" s="88"/>
      <c r="B3519" s="81"/>
      <c r="C3519" s="126"/>
      <c r="D3519" s="125"/>
      <c r="E3519" s="64"/>
      <c r="F3519" s="64"/>
      <c r="G3519" s="64"/>
      <c r="H3519" s="64"/>
      <c r="I3519" s="64"/>
      <c r="J3519" s="64"/>
      <c r="K3519" s="64"/>
      <c r="L3519" s="64"/>
      <c r="M3519" s="64"/>
      <c r="N3519" s="64"/>
      <c r="O3519" s="64"/>
      <c r="P3519" s="64"/>
      <c r="Q3519" s="64"/>
      <c r="R3519" s="64"/>
      <c r="S3519" s="64"/>
      <c r="T3519" s="64"/>
      <c r="U3519" s="64"/>
      <c r="V3519" s="64"/>
      <c r="W3519" s="64"/>
      <c r="X3519" s="64"/>
    </row>
    <row r="3520" spans="1:24" s="283" customFormat="1" ht="12" x14ac:dyDescent="0.25">
      <c r="A3520" s="88" t="s">
        <v>105</v>
      </c>
      <c r="B3520" s="81" t="s">
        <v>500</v>
      </c>
      <c r="C3520" s="126">
        <v>1</v>
      </c>
      <c r="D3520" s="125" t="s">
        <v>395</v>
      </c>
      <c r="E3520" s="64"/>
      <c r="F3520" s="64"/>
      <c r="G3520" s="64"/>
      <c r="H3520" s="64"/>
      <c r="I3520" s="64"/>
      <c r="J3520" s="64"/>
      <c r="K3520" s="64"/>
      <c r="L3520" s="64"/>
      <c r="M3520" s="64"/>
      <c r="N3520" s="64"/>
      <c r="O3520" s="64"/>
      <c r="P3520" s="64"/>
      <c r="Q3520" s="64"/>
      <c r="R3520" s="64"/>
      <c r="S3520" s="64"/>
      <c r="T3520" s="64"/>
      <c r="U3520" s="64"/>
      <c r="V3520" s="64"/>
      <c r="W3520" s="64"/>
      <c r="X3520" s="64"/>
    </row>
    <row r="3521" spans="1:24" s="283" customFormat="1" ht="12" x14ac:dyDescent="0.25">
      <c r="A3521" s="88"/>
      <c r="B3521" s="81"/>
      <c r="C3521" s="126">
        <v>2</v>
      </c>
      <c r="D3521" s="125" t="s">
        <v>396</v>
      </c>
      <c r="E3521" s="64"/>
      <c r="F3521" s="64"/>
      <c r="G3521" s="64"/>
      <c r="H3521" s="64"/>
      <c r="I3521" s="64"/>
      <c r="J3521" s="64"/>
      <c r="K3521" s="64"/>
      <c r="L3521" s="64"/>
      <c r="M3521" s="64"/>
      <c r="N3521" s="64"/>
      <c r="O3521" s="64"/>
      <c r="P3521" s="64"/>
      <c r="Q3521" s="64"/>
      <c r="R3521" s="64"/>
      <c r="S3521" s="64"/>
      <c r="T3521" s="64"/>
      <c r="U3521" s="64"/>
      <c r="V3521" s="64"/>
      <c r="W3521" s="64"/>
      <c r="X3521" s="64"/>
    </row>
    <row r="3522" spans="1:24" s="283" customFormat="1" ht="12" x14ac:dyDescent="0.25">
      <c r="A3522" s="88"/>
      <c r="B3522" s="81"/>
      <c r="C3522" s="126">
        <v>3</v>
      </c>
      <c r="D3522" s="125" t="s">
        <v>244</v>
      </c>
      <c r="E3522" s="64"/>
      <c r="F3522" s="64"/>
      <c r="G3522" s="64"/>
      <c r="H3522" s="64"/>
      <c r="I3522" s="64"/>
      <c r="J3522" s="64"/>
      <c r="K3522" s="64"/>
      <c r="L3522" s="64"/>
      <c r="M3522" s="64"/>
      <c r="N3522" s="64"/>
      <c r="O3522" s="64"/>
      <c r="P3522" s="64"/>
      <c r="Q3522" s="64"/>
      <c r="R3522" s="64"/>
      <c r="S3522" s="64"/>
      <c r="T3522" s="64"/>
      <c r="U3522" s="64"/>
      <c r="V3522" s="64"/>
      <c r="W3522" s="64"/>
      <c r="X3522" s="64"/>
    </row>
    <row r="3523" spans="1:24" s="283" customFormat="1" ht="12" x14ac:dyDescent="0.25">
      <c r="A3523" s="88"/>
      <c r="B3523" s="81"/>
      <c r="C3523" s="126">
        <v>-1</v>
      </c>
      <c r="D3523" s="125" t="s">
        <v>394</v>
      </c>
      <c r="E3523" s="64"/>
      <c r="F3523" s="64"/>
      <c r="G3523" s="64"/>
      <c r="H3523" s="64"/>
      <c r="I3523" s="64"/>
      <c r="J3523" s="64"/>
      <c r="K3523" s="64"/>
      <c r="L3523" s="64"/>
      <c r="M3523" s="64"/>
      <c r="N3523" s="64"/>
      <c r="O3523" s="64"/>
      <c r="P3523" s="64"/>
      <c r="Q3523" s="64"/>
      <c r="R3523" s="64"/>
      <c r="S3523" s="64"/>
      <c r="T3523" s="64"/>
      <c r="U3523" s="64"/>
      <c r="V3523" s="64"/>
      <c r="W3523" s="64"/>
      <c r="X3523" s="64"/>
    </row>
    <row r="3524" spans="1:24" s="283" customFormat="1" ht="12" x14ac:dyDescent="0.25">
      <c r="A3524" s="88"/>
      <c r="B3524" s="81"/>
      <c r="C3524" s="126">
        <v>-3</v>
      </c>
      <c r="D3524" s="125" t="s">
        <v>397</v>
      </c>
      <c r="E3524" s="64"/>
      <c r="F3524" s="64"/>
      <c r="G3524" s="64"/>
      <c r="H3524" s="64"/>
      <c r="I3524" s="64"/>
      <c r="J3524" s="64"/>
      <c r="K3524" s="64"/>
      <c r="L3524" s="64"/>
      <c r="M3524" s="64"/>
      <c r="N3524" s="64"/>
      <c r="O3524" s="64"/>
      <c r="P3524" s="64"/>
      <c r="Q3524" s="64"/>
      <c r="R3524" s="64"/>
      <c r="S3524" s="64"/>
      <c r="T3524" s="64"/>
      <c r="U3524" s="64"/>
      <c r="V3524" s="64"/>
      <c r="W3524" s="64"/>
      <c r="X3524" s="64"/>
    </row>
    <row r="3525" spans="1:24" s="283" customFormat="1" ht="12" x14ac:dyDescent="0.25">
      <c r="A3525" s="88"/>
      <c r="B3525" s="81"/>
      <c r="C3525" s="126"/>
      <c r="D3525" s="125"/>
      <c r="E3525" s="64"/>
      <c r="F3525" s="64"/>
      <c r="G3525" s="64"/>
      <c r="H3525" s="64"/>
      <c r="I3525" s="64"/>
      <c r="J3525" s="64"/>
      <c r="K3525" s="64"/>
      <c r="L3525" s="64"/>
      <c r="M3525" s="64"/>
      <c r="N3525" s="64"/>
      <c r="O3525" s="64"/>
      <c r="P3525" s="64"/>
      <c r="Q3525" s="64"/>
      <c r="R3525" s="64"/>
      <c r="S3525" s="64"/>
      <c r="T3525" s="64"/>
      <c r="U3525" s="64"/>
      <c r="V3525" s="64"/>
      <c r="W3525" s="64"/>
      <c r="X3525" s="64"/>
    </row>
    <row r="3526" spans="1:24" s="283" customFormat="1" ht="12" x14ac:dyDescent="0.25">
      <c r="A3526" s="83" t="s">
        <v>106</v>
      </c>
      <c r="B3526" s="88" t="s">
        <v>1789</v>
      </c>
      <c r="C3526" s="126">
        <v>1</v>
      </c>
      <c r="D3526" s="125" t="s">
        <v>1809</v>
      </c>
      <c r="E3526" s="64"/>
      <c r="F3526" s="64"/>
      <c r="G3526" s="64"/>
      <c r="H3526" s="64"/>
      <c r="I3526" s="64"/>
      <c r="J3526" s="64"/>
      <c r="K3526" s="64"/>
      <c r="L3526" s="64"/>
      <c r="M3526" s="64"/>
      <c r="N3526" s="64"/>
      <c r="O3526" s="64"/>
      <c r="P3526" s="64"/>
      <c r="Q3526" s="64"/>
      <c r="R3526" s="64"/>
      <c r="S3526" s="64"/>
      <c r="T3526" s="64"/>
      <c r="U3526" s="64"/>
      <c r="V3526" s="64"/>
      <c r="W3526" s="64"/>
      <c r="X3526" s="64"/>
    </row>
    <row r="3527" spans="1:24" s="283" customFormat="1" ht="12" x14ac:dyDescent="0.25">
      <c r="A3527" s="83"/>
      <c r="B3527" s="88"/>
      <c r="C3527" s="126">
        <v>2</v>
      </c>
      <c r="D3527" s="125" t="s">
        <v>245</v>
      </c>
      <c r="E3527" s="64"/>
      <c r="F3527" s="64"/>
      <c r="G3527" s="64"/>
      <c r="H3527" s="64"/>
      <c r="I3527" s="64"/>
      <c r="J3527" s="64"/>
      <c r="K3527" s="64"/>
      <c r="L3527" s="64"/>
      <c r="M3527" s="64"/>
      <c r="N3527" s="64"/>
      <c r="O3527" s="64"/>
      <c r="P3527" s="64"/>
      <c r="Q3527" s="64"/>
      <c r="R3527" s="64"/>
      <c r="S3527" s="64"/>
      <c r="T3527" s="64"/>
      <c r="U3527" s="64"/>
      <c r="V3527" s="64"/>
      <c r="W3527" s="64"/>
      <c r="X3527" s="64"/>
    </row>
    <row r="3528" spans="1:24" s="283" customFormat="1" ht="12" x14ac:dyDescent="0.25">
      <c r="A3528" s="83"/>
      <c r="B3528" s="88"/>
      <c r="C3528" s="126">
        <v>3</v>
      </c>
      <c r="D3528" s="125" t="s">
        <v>246</v>
      </c>
      <c r="E3528" s="64"/>
      <c r="F3528" s="64"/>
      <c r="G3528" s="64"/>
      <c r="H3528" s="64"/>
      <c r="I3528" s="64"/>
      <c r="J3528" s="64"/>
      <c r="K3528" s="64"/>
      <c r="L3528" s="64"/>
      <c r="M3528" s="64"/>
      <c r="N3528" s="64"/>
      <c r="O3528" s="64"/>
      <c r="P3528" s="64"/>
      <c r="Q3528" s="64"/>
      <c r="R3528" s="64"/>
      <c r="S3528" s="64"/>
      <c r="T3528" s="64"/>
      <c r="U3528" s="64"/>
      <c r="V3528" s="64"/>
      <c r="W3528" s="64"/>
      <c r="X3528" s="64"/>
    </row>
    <row r="3529" spans="1:24" s="283" customFormat="1" ht="12" x14ac:dyDescent="0.25">
      <c r="A3529" s="83"/>
      <c r="B3529" s="88"/>
      <c r="C3529" s="126">
        <v>4</v>
      </c>
      <c r="D3529" s="125" t="s">
        <v>1810</v>
      </c>
      <c r="E3529" s="64"/>
      <c r="F3529" s="64"/>
      <c r="G3529" s="64"/>
      <c r="H3529" s="64"/>
      <c r="I3529" s="64"/>
      <c r="J3529" s="64"/>
      <c r="K3529" s="64"/>
      <c r="L3529" s="64"/>
      <c r="M3529" s="64"/>
      <c r="N3529" s="64"/>
      <c r="O3529" s="64"/>
      <c r="P3529" s="64"/>
      <c r="Q3529" s="64"/>
      <c r="R3529" s="64"/>
      <c r="S3529" s="64"/>
      <c r="T3529" s="64"/>
      <c r="U3529" s="64"/>
      <c r="V3529" s="64"/>
      <c r="W3529" s="64"/>
      <c r="X3529" s="64"/>
    </row>
    <row r="3530" spans="1:24" s="283" customFormat="1" ht="12" x14ac:dyDescent="0.25">
      <c r="A3530" s="83"/>
      <c r="B3530" s="88"/>
      <c r="C3530" s="126">
        <v>-1</v>
      </c>
      <c r="D3530" s="125" t="s">
        <v>394</v>
      </c>
      <c r="E3530" s="64"/>
      <c r="F3530" s="64"/>
      <c r="G3530" s="64"/>
      <c r="H3530" s="64"/>
      <c r="I3530" s="64"/>
      <c r="J3530" s="64"/>
      <c r="K3530" s="64"/>
      <c r="L3530" s="64"/>
      <c r="M3530" s="64"/>
      <c r="N3530" s="64"/>
      <c r="O3530" s="64"/>
      <c r="P3530" s="64"/>
      <c r="Q3530" s="64"/>
      <c r="R3530" s="64"/>
      <c r="S3530" s="64"/>
      <c r="T3530" s="64"/>
      <c r="U3530" s="64"/>
      <c r="V3530" s="64"/>
      <c r="W3530" s="64"/>
      <c r="X3530" s="64"/>
    </row>
    <row r="3531" spans="1:24" s="283" customFormat="1" ht="12" x14ac:dyDescent="0.25">
      <c r="A3531" s="83"/>
      <c r="B3531" s="88"/>
      <c r="C3531" s="126">
        <v>-3</v>
      </c>
      <c r="D3531" s="125" t="s">
        <v>397</v>
      </c>
      <c r="E3531" s="64"/>
      <c r="F3531" s="64"/>
      <c r="G3531" s="64"/>
      <c r="H3531" s="64"/>
      <c r="I3531" s="64"/>
      <c r="J3531" s="64"/>
      <c r="K3531" s="64"/>
      <c r="L3531" s="64"/>
      <c r="M3531" s="64"/>
      <c r="N3531" s="64"/>
      <c r="O3531" s="64"/>
      <c r="P3531" s="64"/>
      <c r="Q3531" s="64"/>
      <c r="R3531" s="64"/>
      <c r="S3531" s="64"/>
      <c r="T3531" s="64"/>
      <c r="U3531" s="64"/>
      <c r="V3531" s="64"/>
      <c r="W3531" s="64"/>
      <c r="X3531" s="64"/>
    </row>
    <row r="3532" spans="1:24" s="283" customFormat="1" ht="12" x14ac:dyDescent="0.25">
      <c r="A3532" s="74"/>
      <c r="B3532" s="81"/>
      <c r="C3532" s="126"/>
      <c r="D3532" s="125"/>
      <c r="E3532" s="64"/>
      <c r="F3532" s="64"/>
      <c r="G3532" s="64"/>
      <c r="H3532" s="64"/>
      <c r="I3532" s="64"/>
      <c r="J3532" s="64"/>
      <c r="K3532" s="64"/>
      <c r="L3532" s="64"/>
      <c r="M3532" s="64"/>
      <c r="N3532" s="64"/>
      <c r="O3532" s="64"/>
      <c r="P3532" s="64"/>
      <c r="Q3532" s="64"/>
      <c r="R3532" s="64"/>
      <c r="S3532" s="64"/>
      <c r="T3532" s="64"/>
      <c r="U3532" s="64"/>
      <c r="V3532" s="64"/>
      <c r="W3532" s="64"/>
      <c r="X3532" s="64"/>
    </row>
    <row r="3533" spans="1:24" s="283" customFormat="1" ht="12" x14ac:dyDescent="0.25">
      <c r="A3533" s="83" t="s">
        <v>107</v>
      </c>
      <c r="B3533" s="88" t="s">
        <v>1790</v>
      </c>
      <c r="C3533" s="126">
        <v>1</v>
      </c>
      <c r="D3533" s="125" t="s">
        <v>1809</v>
      </c>
      <c r="E3533" s="64"/>
      <c r="F3533" s="64"/>
      <c r="G3533" s="64"/>
      <c r="H3533" s="64"/>
      <c r="I3533" s="64"/>
      <c r="J3533" s="64"/>
      <c r="K3533" s="64"/>
      <c r="L3533" s="64"/>
      <c r="M3533" s="64"/>
      <c r="N3533" s="64"/>
      <c r="O3533" s="64"/>
      <c r="P3533" s="64"/>
      <c r="Q3533" s="64"/>
      <c r="R3533" s="64"/>
      <c r="S3533" s="64"/>
      <c r="T3533" s="64"/>
      <c r="U3533" s="64"/>
      <c r="V3533" s="64"/>
      <c r="W3533" s="64"/>
      <c r="X3533" s="64"/>
    </row>
    <row r="3534" spans="1:24" s="283" customFormat="1" ht="12" x14ac:dyDescent="0.25">
      <c r="A3534" s="83"/>
      <c r="B3534" s="88"/>
      <c r="C3534" s="126">
        <v>2</v>
      </c>
      <c r="D3534" s="125" t="s">
        <v>245</v>
      </c>
      <c r="E3534" s="64"/>
      <c r="F3534" s="64"/>
      <c r="G3534" s="64"/>
      <c r="H3534" s="64"/>
      <c r="I3534" s="64"/>
      <c r="J3534" s="64"/>
      <c r="K3534" s="64"/>
      <c r="L3534" s="64"/>
      <c r="M3534" s="64"/>
      <c r="N3534" s="64"/>
      <c r="O3534" s="64"/>
      <c r="P3534" s="64"/>
      <c r="Q3534" s="64"/>
      <c r="R3534" s="64"/>
      <c r="S3534" s="64"/>
      <c r="T3534" s="64"/>
      <c r="U3534" s="64"/>
      <c r="V3534" s="64"/>
      <c r="W3534" s="64"/>
      <c r="X3534" s="64"/>
    </row>
    <row r="3535" spans="1:24" s="283" customFormat="1" ht="12" x14ac:dyDescent="0.25">
      <c r="A3535" s="83"/>
      <c r="B3535" s="88"/>
      <c r="C3535" s="126">
        <v>3</v>
      </c>
      <c r="D3535" s="125" t="s">
        <v>246</v>
      </c>
      <c r="E3535" s="64"/>
      <c r="F3535" s="64"/>
      <c r="G3535" s="64"/>
      <c r="H3535" s="64"/>
      <c r="I3535" s="64"/>
      <c r="J3535" s="64"/>
      <c r="K3535" s="64"/>
      <c r="L3535" s="64"/>
      <c r="M3535" s="64"/>
      <c r="N3535" s="64"/>
      <c r="O3535" s="64"/>
      <c r="P3535" s="64"/>
      <c r="Q3535" s="64"/>
      <c r="R3535" s="64"/>
      <c r="S3535" s="64"/>
      <c r="T3535" s="64"/>
      <c r="U3535" s="64"/>
      <c r="V3535" s="64"/>
      <c r="W3535" s="64"/>
      <c r="X3535" s="64"/>
    </row>
    <row r="3536" spans="1:24" s="283" customFormat="1" ht="12" x14ac:dyDescent="0.25">
      <c r="A3536" s="83"/>
      <c r="B3536" s="88"/>
      <c r="C3536" s="126">
        <v>4</v>
      </c>
      <c r="D3536" s="125" t="s">
        <v>1810</v>
      </c>
      <c r="E3536" s="64"/>
      <c r="F3536" s="64"/>
      <c r="G3536" s="64"/>
      <c r="H3536" s="64"/>
      <c r="I3536" s="64"/>
      <c r="J3536" s="64"/>
      <c r="K3536" s="64"/>
      <c r="L3536" s="64"/>
      <c r="M3536" s="64"/>
      <c r="N3536" s="64"/>
      <c r="O3536" s="64"/>
      <c r="P3536" s="64"/>
      <c r="Q3536" s="64"/>
      <c r="R3536" s="64"/>
      <c r="S3536" s="64"/>
      <c r="T3536" s="64"/>
      <c r="U3536" s="64"/>
      <c r="V3536" s="64"/>
      <c r="W3536" s="64"/>
      <c r="X3536" s="64"/>
    </row>
    <row r="3537" spans="1:24" s="283" customFormat="1" ht="12" x14ac:dyDescent="0.25">
      <c r="A3537" s="83"/>
      <c r="B3537" s="88"/>
      <c r="C3537" s="126">
        <v>-1</v>
      </c>
      <c r="D3537" s="125" t="s">
        <v>394</v>
      </c>
      <c r="E3537" s="64"/>
      <c r="F3537" s="64"/>
      <c r="G3537" s="64"/>
      <c r="H3537" s="64"/>
      <c r="I3537" s="64"/>
      <c r="J3537" s="64"/>
      <c r="K3537" s="64"/>
      <c r="L3537" s="64"/>
      <c r="M3537" s="64"/>
      <c r="N3537" s="64"/>
      <c r="O3537" s="64"/>
      <c r="P3537" s="64"/>
      <c r="Q3537" s="64"/>
      <c r="R3537" s="64"/>
      <c r="S3537" s="64"/>
      <c r="T3537" s="64"/>
      <c r="U3537" s="64"/>
      <c r="V3537" s="64"/>
      <c r="W3537" s="64"/>
      <c r="X3537" s="64"/>
    </row>
    <row r="3538" spans="1:24" s="283" customFormat="1" ht="12" x14ac:dyDescent="0.25">
      <c r="A3538" s="83"/>
      <c r="B3538" s="88"/>
      <c r="C3538" s="126">
        <v>-3</v>
      </c>
      <c r="D3538" s="125" t="s">
        <v>397</v>
      </c>
      <c r="E3538" s="64"/>
      <c r="F3538" s="64"/>
      <c r="G3538" s="64"/>
      <c r="H3538" s="64"/>
      <c r="I3538" s="64"/>
      <c r="J3538" s="64"/>
      <c r="K3538" s="64"/>
      <c r="L3538" s="64"/>
      <c r="M3538" s="64"/>
      <c r="N3538" s="64"/>
      <c r="O3538" s="64"/>
      <c r="P3538" s="64"/>
      <c r="Q3538" s="64"/>
      <c r="R3538" s="64"/>
      <c r="S3538" s="64"/>
      <c r="T3538" s="64"/>
      <c r="U3538" s="64"/>
      <c r="V3538" s="64"/>
      <c r="W3538" s="64"/>
      <c r="X3538" s="64"/>
    </row>
    <row r="3539" spans="1:24" s="283" customFormat="1" ht="12" x14ac:dyDescent="0.25">
      <c r="A3539" s="83"/>
      <c r="B3539" s="88"/>
      <c r="C3539" s="126"/>
      <c r="D3539" s="125"/>
      <c r="E3539" s="64"/>
      <c r="F3539" s="64"/>
      <c r="G3539" s="64"/>
      <c r="H3539" s="64"/>
      <c r="I3539" s="64"/>
      <c r="J3539" s="64"/>
      <c r="K3539" s="64"/>
      <c r="L3539" s="64"/>
      <c r="M3539" s="64"/>
      <c r="N3539" s="64"/>
      <c r="O3539" s="64"/>
      <c r="P3539" s="64"/>
      <c r="Q3539" s="64"/>
      <c r="R3539" s="64"/>
      <c r="S3539" s="64"/>
      <c r="T3539" s="64"/>
      <c r="U3539" s="64"/>
      <c r="V3539" s="64"/>
      <c r="W3539" s="64"/>
      <c r="X3539" s="64"/>
    </row>
    <row r="3540" spans="1:24" s="283" customFormat="1" ht="12" x14ac:dyDescent="0.25">
      <c r="A3540" s="83" t="s">
        <v>108</v>
      </c>
      <c r="B3540" s="88" t="s">
        <v>1791</v>
      </c>
      <c r="C3540" s="126">
        <v>1</v>
      </c>
      <c r="D3540" s="125" t="s">
        <v>1809</v>
      </c>
      <c r="E3540" s="64"/>
      <c r="F3540" s="64"/>
      <c r="G3540" s="64"/>
      <c r="H3540" s="64"/>
      <c r="I3540" s="64"/>
      <c r="J3540" s="64"/>
      <c r="K3540" s="64"/>
      <c r="L3540" s="64"/>
      <c r="M3540" s="64"/>
      <c r="N3540" s="64"/>
      <c r="O3540" s="64"/>
      <c r="P3540" s="64"/>
      <c r="Q3540" s="64"/>
      <c r="R3540" s="64"/>
      <c r="S3540" s="64"/>
      <c r="T3540" s="64"/>
      <c r="U3540" s="64"/>
      <c r="V3540" s="64"/>
      <c r="W3540" s="64"/>
      <c r="X3540" s="64"/>
    </row>
    <row r="3541" spans="1:24" s="283" customFormat="1" ht="12" x14ac:dyDescent="0.25">
      <c r="A3541" s="83"/>
      <c r="B3541" s="88"/>
      <c r="C3541" s="126">
        <v>2</v>
      </c>
      <c r="D3541" s="125" t="s">
        <v>245</v>
      </c>
      <c r="E3541" s="64"/>
      <c r="F3541" s="64"/>
      <c r="G3541" s="64"/>
      <c r="H3541" s="64"/>
      <c r="I3541" s="64"/>
      <c r="J3541" s="64"/>
      <c r="K3541" s="64"/>
      <c r="L3541" s="64"/>
      <c r="M3541" s="64"/>
      <c r="N3541" s="64"/>
      <c r="O3541" s="64"/>
      <c r="P3541" s="64"/>
      <c r="Q3541" s="64"/>
      <c r="R3541" s="64"/>
      <c r="S3541" s="64"/>
      <c r="T3541" s="64"/>
      <c r="U3541" s="64"/>
      <c r="V3541" s="64"/>
      <c r="W3541" s="64"/>
      <c r="X3541" s="64"/>
    </row>
    <row r="3542" spans="1:24" s="283" customFormat="1" ht="12" x14ac:dyDescent="0.25">
      <c r="A3542" s="83"/>
      <c r="B3542" s="88"/>
      <c r="C3542" s="126">
        <v>3</v>
      </c>
      <c r="D3542" s="125" t="s">
        <v>246</v>
      </c>
      <c r="E3542" s="64"/>
      <c r="F3542" s="64"/>
      <c r="G3542" s="64"/>
      <c r="H3542" s="64"/>
      <c r="I3542" s="64"/>
      <c r="J3542" s="64"/>
      <c r="K3542" s="64"/>
      <c r="L3542" s="64"/>
      <c r="M3542" s="64"/>
      <c r="N3542" s="64"/>
      <c r="O3542" s="64"/>
      <c r="P3542" s="64"/>
      <c r="Q3542" s="64"/>
      <c r="R3542" s="64"/>
      <c r="S3542" s="64"/>
      <c r="T3542" s="64"/>
      <c r="U3542" s="64"/>
      <c r="V3542" s="64"/>
      <c r="W3542" s="64"/>
      <c r="X3542" s="64"/>
    </row>
    <row r="3543" spans="1:24" s="283" customFormat="1" ht="12" x14ac:dyDescent="0.25">
      <c r="A3543" s="83"/>
      <c r="B3543" s="88"/>
      <c r="C3543" s="126">
        <v>4</v>
      </c>
      <c r="D3543" s="125" t="s">
        <v>1810</v>
      </c>
      <c r="E3543" s="64"/>
      <c r="F3543" s="64"/>
      <c r="G3543" s="64"/>
      <c r="H3543" s="64"/>
      <c r="I3543" s="64"/>
      <c r="J3543" s="64"/>
      <c r="K3543" s="64"/>
      <c r="L3543" s="64"/>
      <c r="M3543" s="64"/>
      <c r="N3543" s="64"/>
      <c r="O3543" s="64"/>
      <c r="P3543" s="64"/>
      <c r="Q3543" s="64"/>
      <c r="R3543" s="64"/>
      <c r="S3543" s="64"/>
      <c r="T3543" s="64"/>
      <c r="U3543" s="64"/>
      <c r="V3543" s="64"/>
      <c r="W3543" s="64"/>
      <c r="X3543" s="64"/>
    </row>
    <row r="3544" spans="1:24" s="283" customFormat="1" ht="12" x14ac:dyDescent="0.25">
      <c r="A3544" s="83"/>
      <c r="B3544" s="88"/>
      <c r="C3544" s="126">
        <v>-1</v>
      </c>
      <c r="D3544" s="125" t="s">
        <v>394</v>
      </c>
      <c r="E3544" s="64"/>
      <c r="F3544" s="64"/>
      <c r="G3544" s="64"/>
      <c r="H3544" s="64"/>
      <c r="I3544" s="64"/>
      <c r="J3544" s="64"/>
      <c r="K3544" s="64"/>
      <c r="L3544" s="64"/>
      <c r="M3544" s="64"/>
      <c r="N3544" s="64"/>
      <c r="O3544" s="64"/>
      <c r="P3544" s="64"/>
      <c r="Q3544" s="64"/>
      <c r="R3544" s="64"/>
      <c r="S3544" s="64"/>
      <c r="T3544" s="64"/>
      <c r="U3544" s="64"/>
      <c r="V3544" s="64"/>
      <c r="W3544" s="64"/>
      <c r="X3544" s="64"/>
    </row>
    <row r="3545" spans="1:24" s="283" customFormat="1" ht="12" x14ac:dyDescent="0.25">
      <c r="A3545" s="83"/>
      <c r="B3545" s="88"/>
      <c r="C3545" s="126">
        <v>-3</v>
      </c>
      <c r="D3545" s="125" t="s">
        <v>397</v>
      </c>
      <c r="E3545" s="64"/>
      <c r="F3545" s="64"/>
      <c r="G3545" s="64"/>
      <c r="H3545" s="64"/>
      <c r="I3545" s="64"/>
      <c r="J3545" s="64"/>
      <c r="K3545" s="64"/>
      <c r="L3545" s="64"/>
      <c r="M3545" s="64"/>
      <c r="N3545" s="64"/>
      <c r="O3545" s="64"/>
      <c r="P3545" s="64"/>
      <c r="Q3545" s="64"/>
      <c r="R3545" s="64"/>
      <c r="S3545" s="64"/>
      <c r="T3545" s="64"/>
      <c r="U3545" s="64"/>
      <c r="V3545" s="64"/>
      <c r="W3545" s="64"/>
      <c r="X3545" s="64"/>
    </row>
    <row r="3546" spans="1:24" s="283" customFormat="1" ht="12" x14ac:dyDescent="0.25">
      <c r="A3546" s="74"/>
      <c r="B3546" s="81"/>
      <c r="C3546" s="126"/>
      <c r="D3546" s="125"/>
      <c r="E3546" s="64"/>
      <c r="F3546" s="64"/>
      <c r="G3546" s="64"/>
      <c r="H3546" s="64"/>
      <c r="I3546" s="64"/>
      <c r="J3546" s="64"/>
      <c r="K3546" s="64"/>
      <c r="L3546" s="64"/>
      <c r="M3546" s="64"/>
      <c r="N3546" s="64"/>
      <c r="O3546" s="64"/>
      <c r="P3546" s="64"/>
      <c r="Q3546" s="64"/>
      <c r="R3546" s="64"/>
      <c r="S3546" s="64"/>
      <c r="T3546" s="64"/>
      <c r="U3546" s="64"/>
      <c r="V3546" s="64"/>
      <c r="W3546" s="64"/>
      <c r="X3546" s="64"/>
    </row>
    <row r="3547" spans="1:24" s="283" customFormat="1" ht="12" x14ac:dyDescent="0.25">
      <c r="A3547" s="83" t="s">
        <v>109</v>
      </c>
      <c r="B3547" s="88" t="s">
        <v>1792</v>
      </c>
      <c r="C3547" s="126">
        <v>1</v>
      </c>
      <c r="D3547" s="125" t="s">
        <v>1809</v>
      </c>
      <c r="E3547" s="64"/>
      <c r="F3547" s="64"/>
      <c r="G3547" s="64"/>
      <c r="H3547" s="64"/>
      <c r="I3547" s="64"/>
      <c r="J3547" s="64"/>
      <c r="K3547" s="64"/>
      <c r="L3547" s="64"/>
      <c r="M3547" s="64"/>
      <c r="N3547" s="64"/>
      <c r="O3547" s="64"/>
      <c r="P3547" s="64"/>
      <c r="Q3547" s="64"/>
      <c r="R3547" s="64"/>
      <c r="S3547" s="64"/>
      <c r="T3547" s="64"/>
      <c r="U3547" s="64"/>
      <c r="V3547" s="64"/>
      <c r="W3547" s="64"/>
      <c r="X3547" s="64"/>
    </row>
    <row r="3548" spans="1:24" s="283" customFormat="1" ht="12" x14ac:dyDescent="0.25">
      <c r="A3548" s="83"/>
      <c r="B3548" s="88"/>
      <c r="C3548" s="126">
        <v>2</v>
      </c>
      <c r="D3548" s="125" t="s">
        <v>245</v>
      </c>
      <c r="E3548" s="64"/>
      <c r="F3548" s="64"/>
      <c r="G3548" s="64"/>
      <c r="H3548" s="64"/>
      <c r="I3548" s="64"/>
      <c r="J3548" s="64"/>
      <c r="K3548" s="64"/>
      <c r="L3548" s="64"/>
      <c r="M3548" s="64"/>
      <c r="N3548" s="64"/>
      <c r="O3548" s="64"/>
      <c r="P3548" s="64"/>
      <c r="Q3548" s="64"/>
      <c r="R3548" s="64"/>
      <c r="S3548" s="64"/>
      <c r="T3548" s="64"/>
      <c r="U3548" s="64"/>
      <c r="V3548" s="64"/>
      <c r="W3548" s="64"/>
      <c r="X3548" s="64"/>
    </row>
    <row r="3549" spans="1:24" s="283" customFormat="1" ht="12" x14ac:dyDescent="0.25">
      <c r="A3549" s="83"/>
      <c r="B3549" s="88"/>
      <c r="C3549" s="126">
        <v>3</v>
      </c>
      <c r="D3549" s="125" t="s">
        <v>246</v>
      </c>
      <c r="E3549" s="64"/>
      <c r="F3549" s="64"/>
      <c r="G3549" s="64"/>
      <c r="H3549" s="64"/>
      <c r="I3549" s="64"/>
      <c r="J3549" s="64"/>
      <c r="K3549" s="64"/>
      <c r="L3549" s="64"/>
      <c r="M3549" s="64"/>
      <c r="N3549" s="64"/>
      <c r="O3549" s="64"/>
      <c r="P3549" s="64"/>
      <c r="Q3549" s="64"/>
      <c r="R3549" s="64"/>
      <c r="S3549" s="64"/>
      <c r="T3549" s="64"/>
      <c r="U3549" s="64"/>
      <c r="V3549" s="64"/>
      <c r="W3549" s="64"/>
      <c r="X3549" s="64"/>
    </row>
    <row r="3550" spans="1:24" s="283" customFormat="1" ht="12" x14ac:dyDescent="0.25">
      <c r="A3550" s="83"/>
      <c r="B3550" s="88"/>
      <c r="C3550" s="126">
        <v>4</v>
      </c>
      <c r="D3550" s="125" t="s">
        <v>1810</v>
      </c>
      <c r="E3550" s="64"/>
      <c r="F3550" s="64"/>
      <c r="G3550" s="64"/>
      <c r="H3550" s="64"/>
      <c r="I3550" s="64"/>
      <c r="J3550" s="64"/>
      <c r="K3550" s="64"/>
      <c r="L3550" s="64"/>
      <c r="M3550" s="64"/>
      <c r="N3550" s="64"/>
      <c r="O3550" s="64"/>
      <c r="P3550" s="64"/>
      <c r="Q3550" s="64"/>
      <c r="R3550" s="64"/>
      <c r="S3550" s="64"/>
      <c r="T3550" s="64"/>
      <c r="U3550" s="64"/>
      <c r="V3550" s="64"/>
      <c r="W3550" s="64"/>
      <c r="X3550" s="64"/>
    </row>
    <row r="3551" spans="1:24" s="283" customFormat="1" ht="12" x14ac:dyDescent="0.25">
      <c r="A3551" s="83"/>
      <c r="B3551" s="88"/>
      <c r="C3551" s="126">
        <v>-1</v>
      </c>
      <c r="D3551" s="125" t="s">
        <v>394</v>
      </c>
      <c r="E3551" s="64"/>
      <c r="F3551" s="64"/>
      <c r="G3551" s="64"/>
      <c r="H3551" s="64"/>
      <c r="I3551" s="64"/>
      <c r="J3551" s="64"/>
      <c r="K3551" s="64"/>
      <c r="L3551" s="64"/>
      <c r="M3551" s="64"/>
      <c r="N3551" s="64"/>
      <c r="O3551" s="64"/>
      <c r="P3551" s="64"/>
      <c r="Q3551" s="64"/>
      <c r="R3551" s="64"/>
      <c r="S3551" s="64"/>
      <c r="T3551" s="64"/>
      <c r="U3551" s="64"/>
      <c r="V3551" s="64"/>
      <c r="W3551" s="64"/>
      <c r="X3551" s="64"/>
    </row>
    <row r="3552" spans="1:24" s="283" customFormat="1" ht="12" x14ac:dyDescent="0.25">
      <c r="A3552" s="83"/>
      <c r="B3552" s="88"/>
      <c r="C3552" s="126">
        <v>-3</v>
      </c>
      <c r="D3552" s="125" t="s">
        <v>397</v>
      </c>
      <c r="E3552" s="64"/>
      <c r="F3552" s="64"/>
      <c r="G3552" s="64"/>
      <c r="H3552" s="64"/>
      <c r="I3552" s="64"/>
      <c r="J3552" s="64"/>
      <c r="K3552" s="64"/>
      <c r="L3552" s="64"/>
      <c r="M3552" s="64"/>
      <c r="N3552" s="64"/>
      <c r="O3552" s="64"/>
      <c r="P3552" s="64"/>
      <c r="Q3552" s="64"/>
      <c r="R3552" s="64"/>
      <c r="S3552" s="64"/>
      <c r="T3552" s="64"/>
      <c r="U3552" s="64"/>
      <c r="V3552" s="64"/>
      <c r="W3552" s="64"/>
      <c r="X3552" s="64"/>
    </row>
    <row r="3553" spans="1:24" s="283" customFormat="1" ht="12" x14ac:dyDescent="0.25">
      <c r="A3553" s="74"/>
      <c r="B3553" s="81"/>
      <c r="C3553" s="126"/>
      <c r="D3553" s="125"/>
      <c r="E3553" s="64"/>
      <c r="F3553" s="64"/>
      <c r="G3553" s="64"/>
      <c r="H3553" s="64"/>
      <c r="I3553" s="64"/>
      <c r="J3553" s="64"/>
      <c r="K3553" s="64"/>
      <c r="L3553" s="64"/>
      <c r="M3553" s="64"/>
      <c r="N3553" s="64"/>
      <c r="O3553" s="64"/>
      <c r="P3553" s="64"/>
      <c r="Q3553" s="64"/>
      <c r="R3553" s="64"/>
      <c r="S3553" s="64"/>
      <c r="T3553" s="64"/>
      <c r="U3553" s="64"/>
      <c r="V3553" s="64"/>
      <c r="W3553" s="64"/>
      <c r="X3553" s="64"/>
    </row>
    <row r="3554" spans="1:24" s="283" customFormat="1" ht="12" x14ac:dyDescent="0.25">
      <c r="A3554" s="83" t="s">
        <v>110</v>
      </c>
      <c r="B3554" s="88" t="s">
        <v>3990</v>
      </c>
      <c r="C3554" s="126">
        <v>1</v>
      </c>
      <c r="D3554" s="125" t="s">
        <v>1809</v>
      </c>
      <c r="E3554" s="64"/>
      <c r="F3554" s="64"/>
      <c r="G3554" s="64"/>
      <c r="H3554" s="64"/>
      <c r="I3554" s="64"/>
      <c r="J3554" s="64"/>
      <c r="K3554" s="64"/>
      <c r="L3554" s="64"/>
      <c r="M3554" s="64"/>
      <c r="N3554" s="64"/>
      <c r="O3554" s="64"/>
      <c r="P3554" s="64"/>
      <c r="Q3554" s="64"/>
      <c r="R3554" s="64"/>
      <c r="S3554" s="64"/>
      <c r="T3554" s="64"/>
      <c r="U3554" s="64"/>
      <c r="V3554" s="64"/>
      <c r="W3554" s="64"/>
      <c r="X3554" s="64"/>
    </row>
    <row r="3555" spans="1:24" s="283" customFormat="1" ht="12" x14ac:dyDescent="0.25">
      <c r="A3555" s="83"/>
      <c r="B3555" s="88"/>
      <c r="C3555" s="126">
        <v>2</v>
      </c>
      <c r="D3555" s="125" t="s">
        <v>245</v>
      </c>
      <c r="E3555" s="64"/>
      <c r="F3555" s="64"/>
      <c r="G3555" s="64"/>
      <c r="H3555" s="64"/>
      <c r="I3555" s="64"/>
      <c r="J3555" s="64"/>
      <c r="K3555" s="64"/>
      <c r="L3555" s="64"/>
      <c r="M3555" s="64"/>
      <c r="N3555" s="64"/>
      <c r="O3555" s="64"/>
      <c r="P3555" s="64"/>
      <c r="Q3555" s="64"/>
      <c r="R3555" s="64"/>
      <c r="S3555" s="64"/>
      <c r="T3555" s="64"/>
      <c r="U3555" s="64"/>
      <c r="V3555" s="64"/>
      <c r="W3555" s="64"/>
      <c r="X3555" s="64"/>
    </row>
    <row r="3556" spans="1:24" s="283" customFormat="1" ht="12" x14ac:dyDescent="0.25">
      <c r="A3556" s="83"/>
      <c r="B3556" s="88"/>
      <c r="C3556" s="126">
        <v>3</v>
      </c>
      <c r="D3556" s="125" t="s">
        <v>246</v>
      </c>
      <c r="E3556" s="64"/>
      <c r="F3556" s="64"/>
      <c r="G3556" s="64"/>
      <c r="H3556" s="64"/>
      <c r="I3556" s="64"/>
      <c r="J3556" s="64"/>
      <c r="K3556" s="64"/>
      <c r="L3556" s="64"/>
      <c r="M3556" s="64"/>
      <c r="N3556" s="64"/>
      <c r="O3556" s="64"/>
      <c r="P3556" s="64"/>
      <c r="Q3556" s="64"/>
      <c r="R3556" s="64"/>
      <c r="S3556" s="64"/>
      <c r="T3556" s="64"/>
      <c r="U3556" s="64"/>
      <c r="V3556" s="64"/>
      <c r="W3556" s="64"/>
      <c r="X3556" s="64"/>
    </row>
    <row r="3557" spans="1:24" s="283" customFormat="1" ht="12" x14ac:dyDescent="0.25">
      <c r="A3557" s="83"/>
      <c r="B3557" s="88"/>
      <c r="C3557" s="126">
        <v>4</v>
      </c>
      <c r="D3557" s="125" t="s">
        <v>1810</v>
      </c>
      <c r="E3557" s="64"/>
      <c r="F3557" s="64"/>
      <c r="G3557" s="64"/>
      <c r="H3557" s="64"/>
      <c r="I3557" s="64"/>
      <c r="J3557" s="64"/>
      <c r="K3557" s="64"/>
      <c r="L3557" s="64"/>
      <c r="M3557" s="64"/>
      <c r="N3557" s="64"/>
      <c r="O3557" s="64"/>
      <c r="P3557" s="64"/>
      <c r="Q3557" s="64"/>
      <c r="R3557" s="64"/>
      <c r="S3557" s="64"/>
      <c r="T3557" s="64"/>
      <c r="U3557" s="64"/>
      <c r="V3557" s="64"/>
      <c r="W3557" s="64"/>
      <c r="X3557" s="64"/>
    </row>
    <row r="3558" spans="1:24" s="283" customFormat="1" ht="12" x14ac:dyDescent="0.25">
      <c r="A3558" s="83"/>
      <c r="B3558" s="88"/>
      <c r="C3558" s="126">
        <v>-1</v>
      </c>
      <c r="D3558" s="125" t="s">
        <v>394</v>
      </c>
      <c r="E3558" s="64"/>
      <c r="F3558" s="64"/>
      <c r="G3558" s="64"/>
      <c r="H3558" s="64"/>
      <c r="I3558" s="64"/>
      <c r="J3558" s="64"/>
      <c r="K3558" s="64"/>
      <c r="L3558" s="64"/>
      <c r="M3558" s="64"/>
      <c r="N3558" s="64"/>
      <c r="O3558" s="64"/>
      <c r="P3558" s="64"/>
      <c r="Q3558" s="64"/>
      <c r="R3558" s="64"/>
      <c r="S3558" s="64"/>
      <c r="T3558" s="64"/>
      <c r="U3558" s="64"/>
      <c r="V3558" s="64"/>
      <c r="W3558" s="64"/>
      <c r="X3558" s="64"/>
    </row>
    <row r="3559" spans="1:24" s="283" customFormat="1" ht="12" x14ac:dyDescent="0.25">
      <c r="A3559" s="83"/>
      <c r="B3559" s="88"/>
      <c r="C3559" s="126">
        <v>-3</v>
      </c>
      <c r="D3559" s="125" t="s">
        <v>397</v>
      </c>
      <c r="E3559" s="64"/>
      <c r="F3559" s="64"/>
      <c r="G3559" s="64"/>
      <c r="H3559" s="64"/>
      <c r="I3559" s="64"/>
      <c r="J3559" s="64"/>
      <c r="K3559" s="64"/>
      <c r="L3559" s="64"/>
      <c r="M3559" s="64"/>
      <c r="N3559" s="64"/>
      <c r="O3559" s="64"/>
      <c r="P3559" s="64"/>
      <c r="Q3559" s="64"/>
      <c r="R3559" s="64"/>
      <c r="S3559" s="64"/>
      <c r="T3559" s="64"/>
      <c r="U3559" s="64"/>
      <c r="V3559" s="64"/>
      <c r="W3559" s="64"/>
      <c r="X3559" s="64"/>
    </row>
    <row r="3560" spans="1:24" s="283" customFormat="1" ht="12" x14ac:dyDescent="0.25">
      <c r="A3560" s="74"/>
      <c r="B3560" s="81"/>
      <c r="C3560" s="126"/>
      <c r="D3560" s="125"/>
      <c r="E3560" s="64"/>
      <c r="F3560" s="64"/>
      <c r="G3560" s="64"/>
      <c r="H3560" s="64"/>
      <c r="I3560" s="64"/>
      <c r="J3560" s="64"/>
      <c r="K3560" s="64"/>
      <c r="L3560" s="64"/>
      <c r="M3560" s="64"/>
      <c r="N3560" s="64"/>
      <c r="O3560" s="64"/>
      <c r="P3560" s="64"/>
      <c r="Q3560" s="64"/>
      <c r="R3560" s="64"/>
      <c r="S3560" s="64"/>
      <c r="T3560" s="64"/>
      <c r="U3560" s="64"/>
      <c r="V3560" s="64"/>
      <c r="W3560" s="64"/>
      <c r="X3560" s="64"/>
    </row>
    <row r="3561" spans="1:24" s="283" customFormat="1" ht="12" x14ac:dyDescent="0.25">
      <c r="A3561" s="88" t="str">
        <f>HYPERLINK("[Codebook_HIS_2013_ext_v1601.xlsx]IL1501_Y","IL1501")</f>
        <v>IL1501</v>
      </c>
      <c r="B3561" s="81" t="s">
        <v>502</v>
      </c>
      <c r="C3561" s="126">
        <v>1</v>
      </c>
      <c r="D3561" s="125" t="s">
        <v>692</v>
      </c>
      <c r="E3561" s="64"/>
      <c r="F3561" s="64"/>
      <c r="G3561" s="64"/>
      <c r="H3561" s="64"/>
      <c r="I3561" s="64"/>
      <c r="J3561" s="64"/>
      <c r="K3561" s="64"/>
      <c r="L3561" s="64"/>
      <c r="M3561" s="64"/>
      <c r="N3561" s="64"/>
      <c r="O3561" s="64"/>
      <c r="P3561" s="64"/>
      <c r="Q3561" s="64"/>
      <c r="R3561" s="64"/>
      <c r="S3561" s="64"/>
      <c r="T3561" s="64"/>
      <c r="U3561" s="64"/>
      <c r="V3561" s="64"/>
      <c r="W3561" s="64"/>
      <c r="X3561" s="64"/>
    </row>
    <row r="3562" spans="1:24" s="283" customFormat="1" ht="12" x14ac:dyDescent="0.25">
      <c r="A3562" s="88"/>
      <c r="B3562" s="81"/>
      <c r="C3562" s="126">
        <v>2</v>
      </c>
      <c r="D3562" s="125" t="s">
        <v>245</v>
      </c>
      <c r="E3562" s="64"/>
      <c r="F3562" s="64"/>
      <c r="G3562" s="64"/>
      <c r="H3562" s="64"/>
      <c r="I3562" s="64"/>
      <c r="J3562" s="64"/>
      <c r="K3562" s="64"/>
      <c r="L3562" s="64"/>
      <c r="M3562" s="64"/>
      <c r="N3562" s="64"/>
      <c r="O3562" s="64"/>
      <c r="P3562" s="64"/>
      <c r="Q3562" s="64"/>
      <c r="R3562" s="64"/>
      <c r="S3562" s="64"/>
      <c r="T3562" s="64"/>
      <c r="U3562" s="64"/>
      <c r="V3562" s="64"/>
      <c r="W3562" s="64"/>
      <c r="X3562" s="64"/>
    </row>
    <row r="3563" spans="1:24" s="283" customFormat="1" ht="12" x14ac:dyDescent="0.25">
      <c r="A3563" s="88"/>
      <c r="B3563" s="81"/>
      <c r="C3563" s="126">
        <v>3</v>
      </c>
      <c r="D3563" s="125" t="s">
        <v>246</v>
      </c>
      <c r="E3563" s="64"/>
      <c r="F3563" s="64"/>
      <c r="G3563" s="64"/>
      <c r="H3563" s="64"/>
      <c r="I3563" s="64"/>
      <c r="J3563" s="64"/>
      <c r="K3563" s="64"/>
      <c r="L3563" s="64"/>
      <c r="M3563" s="64"/>
      <c r="N3563" s="64"/>
      <c r="O3563" s="64"/>
      <c r="P3563" s="64"/>
      <c r="Q3563" s="64"/>
      <c r="R3563" s="64"/>
      <c r="S3563" s="64"/>
      <c r="T3563" s="64"/>
      <c r="U3563" s="64"/>
      <c r="V3563" s="64"/>
      <c r="W3563" s="64"/>
      <c r="X3563" s="64"/>
    </row>
    <row r="3564" spans="1:24" s="283" customFormat="1" ht="12" x14ac:dyDescent="0.25">
      <c r="A3564" s="88"/>
      <c r="B3564" s="81"/>
      <c r="C3564" s="126">
        <v>4</v>
      </c>
      <c r="D3564" s="125" t="s">
        <v>693</v>
      </c>
      <c r="E3564" s="64"/>
      <c r="F3564" s="64"/>
      <c r="G3564" s="64"/>
      <c r="H3564" s="64"/>
      <c r="I3564" s="64"/>
      <c r="J3564" s="64"/>
      <c r="K3564" s="64"/>
      <c r="L3564" s="64"/>
      <c r="M3564" s="64"/>
      <c r="N3564" s="64"/>
      <c r="O3564" s="64"/>
      <c r="P3564" s="64"/>
      <c r="Q3564" s="64"/>
      <c r="R3564" s="64"/>
      <c r="S3564" s="64"/>
      <c r="T3564" s="64"/>
      <c r="U3564" s="64"/>
      <c r="V3564" s="64"/>
      <c r="W3564" s="64"/>
      <c r="X3564" s="64"/>
    </row>
    <row r="3565" spans="1:24" s="283" customFormat="1" ht="12" x14ac:dyDescent="0.25">
      <c r="A3565" s="88"/>
      <c r="B3565" s="81"/>
      <c r="C3565" s="126">
        <v>-1</v>
      </c>
      <c r="D3565" s="125" t="s">
        <v>394</v>
      </c>
      <c r="E3565" s="64"/>
      <c r="F3565" s="64"/>
      <c r="G3565" s="64"/>
      <c r="H3565" s="64"/>
      <c r="I3565" s="64"/>
      <c r="J3565" s="64"/>
      <c r="K3565" s="64"/>
      <c r="L3565" s="64"/>
      <c r="M3565" s="64"/>
      <c r="N3565" s="64"/>
      <c r="O3565" s="64"/>
      <c r="P3565" s="64"/>
      <c r="Q3565" s="64"/>
      <c r="R3565" s="64"/>
      <c r="S3565" s="64"/>
      <c r="T3565" s="64"/>
      <c r="U3565" s="64"/>
      <c r="V3565" s="64"/>
      <c r="W3565" s="64"/>
      <c r="X3565" s="64"/>
    </row>
    <row r="3566" spans="1:24" s="283" customFormat="1" ht="12" x14ac:dyDescent="0.25">
      <c r="A3566" s="88"/>
      <c r="B3566" s="131"/>
      <c r="C3566" s="126">
        <v>-3</v>
      </c>
      <c r="D3566" s="125" t="s">
        <v>397</v>
      </c>
      <c r="E3566" s="64"/>
      <c r="F3566" s="64"/>
      <c r="G3566" s="64"/>
      <c r="H3566" s="64"/>
      <c r="I3566" s="64"/>
      <c r="J3566" s="64"/>
      <c r="K3566" s="64"/>
      <c r="L3566" s="64"/>
      <c r="M3566" s="64"/>
      <c r="N3566" s="64"/>
      <c r="O3566" s="64"/>
      <c r="P3566" s="64"/>
      <c r="Q3566" s="64"/>
      <c r="R3566" s="64"/>
      <c r="S3566" s="64"/>
      <c r="T3566" s="64"/>
      <c r="U3566" s="64"/>
      <c r="V3566" s="64"/>
      <c r="W3566" s="64"/>
      <c r="X3566" s="64"/>
    </row>
    <row r="3567" spans="1:24" s="283" customFormat="1" ht="12" x14ac:dyDescent="0.25">
      <c r="A3567" s="88"/>
      <c r="B3567" s="81"/>
      <c r="C3567" s="126"/>
      <c r="D3567" s="125"/>
      <c r="E3567" s="64"/>
      <c r="F3567" s="64"/>
      <c r="G3567" s="64"/>
      <c r="H3567" s="64"/>
      <c r="I3567" s="64"/>
      <c r="J3567" s="64"/>
      <c r="K3567" s="64"/>
      <c r="L3567" s="64"/>
      <c r="M3567" s="64"/>
      <c r="N3567" s="64"/>
      <c r="O3567" s="64"/>
      <c r="P3567" s="64"/>
      <c r="Q3567" s="64"/>
      <c r="R3567" s="64"/>
      <c r="S3567" s="64"/>
      <c r="T3567" s="64"/>
      <c r="U3567" s="64"/>
      <c r="V3567" s="64"/>
      <c r="W3567" s="64"/>
      <c r="X3567" s="64"/>
    </row>
    <row r="3568" spans="1:24" s="283" customFormat="1" ht="12" x14ac:dyDescent="0.25">
      <c r="A3568" s="88" t="str">
        <f>HYPERLINK("[Codebook_HIS_2013_ext_v1601.xlsx]IL1502_Y","IL1502")</f>
        <v>IL1502</v>
      </c>
      <c r="B3568" s="81" t="s">
        <v>503</v>
      </c>
      <c r="C3568" s="126">
        <v>1</v>
      </c>
      <c r="D3568" s="125" t="s">
        <v>692</v>
      </c>
      <c r="E3568" s="64"/>
      <c r="F3568" s="64"/>
      <c r="G3568" s="64"/>
      <c r="H3568" s="64"/>
      <c r="I3568" s="64"/>
      <c r="J3568" s="64"/>
      <c r="K3568" s="64"/>
      <c r="L3568" s="64"/>
      <c r="M3568" s="64"/>
      <c r="N3568" s="64"/>
      <c r="O3568" s="64"/>
      <c r="P3568" s="64"/>
      <c r="Q3568" s="64"/>
      <c r="R3568" s="64"/>
      <c r="S3568" s="64"/>
      <c r="T3568" s="64"/>
      <c r="U3568" s="64"/>
      <c r="V3568" s="64"/>
      <c r="W3568" s="64"/>
      <c r="X3568" s="64"/>
    </row>
    <row r="3569" spans="1:24" s="283" customFormat="1" ht="12" x14ac:dyDescent="0.25">
      <c r="A3569" s="88"/>
      <c r="B3569" s="81"/>
      <c r="C3569" s="126">
        <v>2</v>
      </c>
      <c r="D3569" s="125" t="s">
        <v>245</v>
      </c>
      <c r="E3569" s="64"/>
      <c r="F3569" s="64"/>
      <c r="G3569" s="64"/>
      <c r="H3569" s="64"/>
      <c r="I3569" s="64"/>
      <c r="J3569" s="64"/>
      <c r="K3569" s="64"/>
      <c r="L3569" s="64"/>
      <c r="M3569" s="64"/>
      <c r="N3569" s="64"/>
      <c r="O3569" s="64"/>
      <c r="P3569" s="64"/>
      <c r="Q3569" s="64"/>
      <c r="R3569" s="64"/>
      <c r="S3569" s="64"/>
      <c r="T3569" s="64"/>
      <c r="U3569" s="64"/>
      <c r="V3569" s="64"/>
      <c r="W3569" s="64"/>
      <c r="X3569" s="64"/>
    </row>
    <row r="3570" spans="1:24" s="283" customFormat="1" ht="12" x14ac:dyDescent="0.25">
      <c r="A3570" s="88"/>
      <c r="B3570" s="81"/>
      <c r="C3570" s="126">
        <v>3</v>
      </c>
      <c r="D3570" s="125" t="s">
        <v>246</v>
      </c>
      <c r="E3570" s="64"/>
      <c r="F3570" s="64"/>
      <c r="G3570" s="64"/>
      <c r="H3570" s="64"/>
      <c r="I3570" s="64"/>
      <c r="J3570" s="64"/>
      <c r="K3570" s="64"/>
      <c r="L3570" s="64"/>
      <c r="M3570" s="64"/>
      <c r="N3570" s="64"/>
      <c r="O3570" s="64"/>
      <c r="P3570" s="64"/>
      <c r="Q3570" s="64"/>
      <c r="R3570" s="64"/>
      <c r="S3570" s="64"/>
      <c r="T3570" s="64"/>
      <c r="U3570" s="64"/>
      <c r="V3570" s="64"/>
      <c r="W3570" s="64"/>
      <c r="X3570" s="64"/>
    </row>
    <row r="3571" spans="1:24" s="283" customFormat="1" ht="12" x14ac:dyDescent="0.25">
      <c r="A3571" s="88"/>
      <c r="B3571" s="81"/>
      <c r="C3571" s="126">
        <v>4</v>
      </c>
      <c r="D3571" s="125" t="s">
        <v>693</v>
      </c>
      <c r="E3571" s="64"/>
      <c r="F3571" s="64"/>
      <c r="G3571" s="64"/>
      <c r="H3571" s="64"/>
      <c r="I3571" s="64"/>
      <c r="J3571" s="64"/>
      <c r="K3571" s="64"/>
      <c r="L3571" s="64"/>
      <c r="M3571" s="64"/>
      <c r="N3571" s="64"/>
      <c r="O3571" s="64"/>
      <c r="P3571" s="64"/>
      <c r="Q3571" s="64"/>
      <c r="R3571" s="64"/>
      <c r="S3571" s="64"/>
      <c r="T3571" s="64"/>
      <c r="U3571" s="64"/>
      <c r="V3571" s="64"/>
      <c r="W3571" s="64"/>
      <c r="X3571" s="64"/>
    </row>
    <row r="3572" spans="1:24" s="283" customFormat="1" ht="12" x14ac:dyDescent="0.25">
      <c r="A3572" s="88"/>
      <c r="B3572" s="81"/>
      <c r="C3572" s="126">
        <v>-1</v>
      </c>
      <c r="D3572" s="125" t="s">
        <v>394</v>
      </c>
      <c r="E3572" s="64"/>
      <c r="F3572" s="64"/>
      <c r="G3572" s="64"/>
      <c r="H3572" s="64"/>
      <c r="I3572" s="64"/>
      <c r="J3572" s="64"/>
      <c r="K3572" s="64"/>
      <c r="L3572" s="64"/>
      <c r="M3572" s="64"/>
      <c r="N3572" s="64"/>
      <c r="O3572" s="64"/>
      <c r="P3572" s="64"/>
      <c r="Q3572" s="64"/>
      <c r="R3572" s="64"/>
      <c r="S3572" s="64"/>
      <c r="T3572" s="64"/>
      <c r="U3572" s="64"/>
      <c r="V3572" s="64"/>
      <c r="W3572" s="64"/>
      <c r="X3572" s="64"/>
    </row>
    <row r="3573" spans="1:24" s="283" customFormat="1" ht="12" x14ac:dyDescent="0.25">
      <c r="A3573" s="88"/>
      <c r="B3573" s="81"/>
      <c r="C3573" s="126">
        <v>-3</v>
      </c>
      <c r="D3573" s="125" t="s">
        <v>397</v>
      </c>
      <c r="E3573" s="64"/>
      <c r="F3573" s="64"/>
      <c r="G3573" s="64"/>
      <c r="H3573" s="64"/>
      <c r="I3573" s="64"/>
      <c r="J3573" s="64"/>
      <c r="K3573" s="64"/>
      <c r="L3573" s="64"/>
      <c r="M3573" s="64"/>
      <c r="N3573" s="64"/>
      <c r="O3573" s="64"/>
      <c r="P3573" s="64"/>
      <c r="Q3573" s="64"/>
      <c r="R3573" s="64"/>
      <c r="S3573" s="64"/>
      <c r="T3573" s="64"/>
      <c r="U3573" s="64"/>
      <c r="V3573" s="64"/>
      <c r="W3573" s="64"/>
      <c r="X3573" s="64"/>
    </row>
    <row r="3574" spans="1:24" s="283" customFormat="1" ht="12" x14ac:dyDescent="0.25">
      <c r="A3574" s="88"/>
      <c r="B3574" s="81"/>
      <c r="C3574" s="126"/>
      <c r="D3574" s="125"/>
      <c r="E3574" s="64"/>
      <c r="F3574" s="64"/>
      <c r="G3574" s="64"/>
      <c r="H3574" s="64"/>
      <c r="I3574" s="64"/>
      <c r="J3574" s="64"/>
      <c r="K3574" s="64"/>
      <c r="L3574" s="64"/>
      <c r="M3574" s="64"/>
      <c r="N3574" s="64"/>
      <c r="O3574" s="64"/>
      <c r="P3574" s="64"/>
      <c r="Q3574" s="64"/>
      <c r="R3574" s="64"/>
      <c r="S3574" s="64"/>
      <c r="T3574" s="64"/>
      <c r="U3574" s="64"/>
      <c r="V3574" s="64"/>
      <c r="W3574" s="64"/>
      <c r="X3574" s="64"/>
    </row>
    <row r="3575" spans="1:24" s="283" customFormat="1" ht="12" x14ac:dyDescent="0.25">
      <c r="A3575" s="88" t="str">
        <f>HYPERLINK("[Codebook_HIS_2013_ext_v1601.xlsx]IL1503_Y","IL1503")</f>
        <v>IL1503</v>
      </c>
      <c r="B3575" s="81" t="s">
        <v>504</v>
      </c>
      <c r="C3575" s="126">
        <v>1</v>
      </c>
      <c r="D3575" s="125" t="s">
        <v>692</v>
      </c>
      <c r="E3575" s="64"/>
      <c r="F3575" s="64"/>
      <c r="G3575" s="64"/>
      <c r="H3575" s="64"/>
      <c r="I3575" s="64"/>
      <c r="J3575" s="64"/>
      <c r="K3575" s="64"/>
      <c r="L3575" s="64"/>
      <c r="M3575" s="64"/>
      <c r="N3575" s="64"/>
      <c r="O3575" s="64"/>
      <c r="P3575" s="64"/>
      <c r="Q3575" s="64"/>
      <c r="R3575" s="64"/>
      <c r="S3575" s="64"/>
      <c r="T3575" s="64"/>
      <c r="U3575" s="64"/>
      <c r="V3575" s="64"/>
      <c r="W3575" s="64"/>
      <c r="X3575" s="64"/>
    </row>
    <row r="3576" spans="1:24" s="283" customFormat="1" ht="12" x14ac:dyDescent="0.25">
      <c r="A3576" s="88"/>
      <c r="B3576" s="81"/>
      <c r="C3576" s="126">
        <v>2</v>
      </c>
      <c r="D3576" s="125" t="s">
        <v>245</v>
      </c>
      <c r="E3576" s="64"/>
      <c r="F3576" s="64"/>
      <c r="G3576" s="64"/>
      <c r="H3576" s="64"/>
      <c r="I3576" s="64"/>
      <c r="J3576" s="64"/>
      <c r="K3576" s="64"/>
      <c r="L3576" s="64"/>
      <c r="M3576" s="64"/>
      <c r="N3576" s="64"/>
      <c r="O3576" s="64"/>
      <c r="P3576" s="64"/>
      <c r="Q3576" s="64"/>
      <c r="R3576" s="64"/>
      <c r="S3576" s="64"/>
      <c r="T3576" s="64"/>
      <c r="U3576" s="64"/>
      <c r="V3576" s="64"/>
      <c r="W3576" s="64"/>
      <c r="X3576" s="64"/>
    </row>
    <row r="3577" spans="1:24" s="283" customFormat="1" ht="12" x14ac:dyDescent="0.25">
      <c r="A3577" s="88"/>
      <c r="B3577" s="81"/>
      <c r="C3577" s="126">
        <v>3</v>
      </c>
      <c r="D3577" s="125" t="s">
        <v>246</v>
      </c>
      <c r="E3577" s="64"/>
      <c r="F3577" s="64"/>
      <c r="G3577" s="64"/>
      <c r="H3577" s="64"/>
      <c r="I3577" s="64"/>
      <c r="J3577" s="64"/>
      <c r="K3577" s="64"/>
      <c r="L3577" s="64"/>
      <c r="M3577" s="64"/>
      <c r="N3577" s="64"/>
      <c r="O3577" s="64"/>
      <c r="P3577" s="64"/>
      <c r="Q3577" s="64"/>
      <c r="R3577" s="64"/>
      <c r="S3577" s="64"/>
      <c r="T3577" s="64"/>
      <c r="U3577" s="64"/>
      <c r="V3577" s="64"/>
      <c r="W3577" s="64"/>
      <c r="X3577" s="64"/>
    </row>
    <row r="3578" spans="1:24" s="283" customFormat="1" ht="12" x14ac:dyDescent="0.25">
      <c r="A3578" s="88"/>
      <c r="B3578" s="81"/>
      <c r="C3578" s="126">
        <v>4</v>
      </c>
      <c r="D3578" s="125" t="s">
        <v>693</v>
      </c>
      <c r="E3578" s="64"/>
      <c r="F3578" s="64"/>
      <c r="G3578" s="64"/>
      <c r="H3578" s="64"/>
      <c r="I3578" s="64"/>
      <c r="J3578" s="64"/>
      <c r="K3578" s="64"/>
      <c r="L3578" s="64"/>
      <c r="M3578" s="64"/>
      <c r="N3578" s="64"/>
      <c r="O3578" s="64"/>
      <c r="P3578" s="64"/>
      <c r="Q3578" s="64"/>
      <c r="R3578" s="64"/>
      <c r="S3578" s="64"/>
      <c r="T3578" s="64"/>
      <c r="U3578" s="64"/>
      <c r="V3578" s="64"/>
      <c r="W3578" s="64"/>
      <c r="X3578" s="64"/>
    </row>
    <row r="3579" spans="1:24" s="283" customFormat="1" ht="12" x14ac:dyDescent="0.25">
      <c r="A3579" s="88"/>
      <c r="B3579" s="81"/>
      <c r="C3579" s="126">
        <v>-1</v>
      </c>
      <c r="D3579" s="125" t="s">
        <v>394</v>
      </c>
      <c r="E3579" s="64"/>
      <c r="F3579" s="64"/>
      <c r="G3579" s="64"/>
      <c r="H3579" s="64"/>
      <c r="I3579" s="64"/>
      <c r="J3579" s="64"/>
      <c r="K3579" s="64"/>
      <c r="L3579" s="64"/>
      <c r="M3579" s="64"/>
      <c r="N3579" s="64"/>
      <c r="O3579" s="64"/>
      <c r="P3579" s="64"/>
      <c r="Q3579" s="64"/>
      <c r="R3579" s="64"/>
      <c r="S3579" s="64"/>
      <c r="T3579" s="64"/>
      <c r="U3579" s="64"/>
      <c r="V3579" s="64"/>
      <c r="W3579" s="64"/>
      <c r="X3579" s="64"/>
    </row>
    <row r="3580" spans="1:24" s="283" customFormat="1" ht="12" x14ac:dyDescent="0.25">
      <c r="A3580" s="88"/>
      <c r="B3580" s="81"/>
      <c r="C3580" s="126">
        <v>-3</v>
      </c>
      <c r="D3580" s="125" t="s">
        <v>397</v>
      </c>
      <c r="E3580" s="64"/>
      <c r="F3580" s="64"/>
      <c r="G3580" s="64"/>
      <c r="H3580" s="64"/>
      <c r="I3580" s="64"/>
      <c r="J3580" s="64"/>
      <c r="K3580" s="64"/>
      <c r="L3580" s="64"/>
      <c r="M3580" s="64"/>
      <c r="N3580" s="64"/>
      <c r="O3580" s="64"/>
      <c r="P3580" s="64"/>
      <c r="Q3580" s="64"/>
      <c r="R3580" s="64"/>
      <c r="S3580" s="64"/>
      <c r="T3580" s="64"/>
      <c r="U3580" s="64"/>
      <c r="V3580" s="64"/>
      <c r="W3580" s="64"/>
      <c r="X3580" s="64"/>
    </row>
    <row r="3581" spans="1:24" s="283" customFormat="1" ht="12" x14ac:dyDescent="0.25">
      <c r="A3581" s="88"/>
      <c r="B3581" s="81"/>
      <c r="C3581" s="126"/>
      <c r="D3581" s="125"/>
      <c r="E3581" s="64"/>
      <c r="F3581" s="64"/>
      <c r="G3581" s="64"/>
      <c r="H3581" s="64"/>
      <c r="I3581" s="64"/>
      <c r="J3581" s="64"/>
      <c r="K3581" s="64"/>
      <c r="L3581" s="64"/>
      <c r="M3581" s="64"/>
      <c r="N3581" s="64"/>
      <c r="O3581" s="64"/>
      <c r="P3581" s="64"/>
      <c r="Q3581" s="64"/>
      <c r="R3581" s="64"/>
      <c r="S3581" s="64"/>
      <c r="T3581" s="64"/>
      <c r="U3581" s="64"/>
      <c r="V3581" s="64"/>
      <c r="W3581" s="64"/>
      <c r="X3581" s="64"/>
    </row>
    <row r="3582" spans="1:24" s="283" customFormat="1" ht="12" x14ac:dyDescent="0.25">
      <c r="A3582" s="88" t="str">
        <f>HYPERLINK("[Codebook_HIS_2013_ext_v1601.xlsx]IL1504_Y","IL1504")</f>
        <v>IL1504</v>
      </c>
      <c r="B3582" s="81" t="s">
        <v>505</v>
      </c>
      <c r="C3582" s="126">
        <v>1</v>
      </c>
      <c r="D3582" s="125" t="s">
        <v>692</v>
      </c>
      <c r="E3582" s="64"/>
      <c r="F3582" s="64"/>
      <c r="G3582" s="64"/>
      <c r="H3582" s="64"/>
      <c r="I3582" s="64"/>
      <c r="J3582" s="64"/>
      <c r="K3582" s="64"/>
      <c r="L3582" s="64"/>
      <c r="M3582" s="64"/>
      <c r="N3582" s="64"/>
      <c r="O3582" s="64"/>
      <c r="P3582" s="64"/>
      <c r="Q3582" s="64"/>
      <c r="R3582" s="64"/>
      <c r="S3582" s="64"/>
      <c r="T3582" s="64"/>
      <c r="U3582" s="64"/>
      <c r="V3582" s="64"/>
      <c r="W3582" s="64"/>
      <c r="X3582" s="64"/>
    </row>
    <row r="3583" spans="1:24" s="283" customFormat="1" ht="12" x14ac:dyDescent="0.25">
      <c r="A3583" s="88"/>
      <c r="B3583" s="81"/>
      <c r="C3583" s="126">
        <v>2</v>
      </c>
      <c r="D3583" s="125" t="s">
        <v>245</v>
      </c>
      <c r="E3583" s="64"/>
      <c r="F3583" s="64"/>
      <c r="G3583" s="64"/>
      <c r="H3583" s="64"/>
      <c r="I3583" s="64"/>
      <c r="J3583" s="64"/>
      <c r="K3583" s="64"/>
      <c r="L3583" s="64"/>
      <c r="M3583" s="64"/>
      <c r="N3583" s="64"/>
      <c r="O3583" s="64"/>
      <c r="P3583" s="64"/>
      <c r="Q3583" s="64"/>
      <c r="R3583" s="64"/>
      <c r="S3583" s="64"/>
      <c r="T3583" s="64"/>
      <c r="U3583" s="64"/>
      <c r="V3583" s="64"/>
      <c r="W3583" s="64"/>
      <c r="X3583" s="64"/>
    </row>
    <row r="3584" spans="1:24" s="283" customFormat="1" ht="12" x14ac:dyDescent="0.25">
      <c r="A3584" s="88"/>
      <c r="B3584" s="81"/>
      <c r="C3584" s="126">
        <v>3</v>
      </c>
      <c r="D3584" s="125" t="s">
        <v>246</v>
      </c>
      <c r="E3584" s="64"/>
      <c r="F3584" s="64"/>
      <c r="G3584" s="64"/>
      <c r="H3584" s="64"/>
      <c r="I3584" s="64"/>
      <c r="J3584" s="64"/>
      <c r="K3584" s="64"/>
      <c r="L3584" s="64"/>
      <c r="M3584" s="64"/>
      <c r="N3584" s="64"/>
      <c r="O3584" s="64"/>
      <c r="P3584" s="64"/>
      <c r="Q3584" s="64"/>
      <c r="R3584" s="64"/>
      <c r="S3584" s="64"/>
      <c r="T3584" s="64"/>
      <c r="U3584" s="64"/>
      <c r="V3584" s="64"/>
      <c r="W3584" s="64"/>
      <c r="X3584" s="64"/>
    </row>
    <row r="3585" spans="1:24" s="283" customFormat="1" ht="12" x14ac:dyDescent="0.25">
      <c r="A3585" s="88"/>
      <c r="B3585" s="81"/>
      <c r="C3585" s="126">
        <v>4</v>
      </c>
      <c r="D3585" s="125" t="s">
        <v>693</v>
      </c>
      <c r="E3585" s="64"/>
      <c r="F3585" s="64"/>
      <c r="G3585" s="64"/>
      <c r="H3585" s="64"/>
      <c r="I3585" s="64"/>
      <c r="J3585" s="64"/>
      <c r="K3585" s="64"/>
      <c r="L3585" s="64"/>
      <c r="M3585" s="64"/>
      <c r="N3585" s="64"/>
      <c r="O3585" s="64"/>
      <c r="P3585" s="64"/>
      <c r="Q3585" s="64"/>
      <c r="R3585" s="64"/>
      <c r="S3585" s="64"/>
      <c r="T3585" s="64"/>
      <c r="U3585" s="64"/>
      <c r="V3585" s="64"/>
      <c r="W3585" s="64"/>
      <c r="X3585" s="64"/>
    </row>
    <row r="3586" spans="1:24" s="283" customFormat="1" ht="12" x14ac:dyDescent="0.25">
      <c r="A3586" s="88"/>
      <c r="B3586" s="81"/>
      <c r="C3586" s="126">
        <v>-1</v>
      </c>
      <c r="D3586" s="125" t="s">
        <v>394</v>
      </c>
      <c r="E3586" s="64"/>
      <c r="F3586" s="64"/>
      <c r="G3586" s="64"/>
      <c r="H3586" s="64"/>
      <c r="I3586" s="64"/>
      <c r="J3586" s="64"/>
      <c r="K3586" s="64"/>
      <c r="L3586" s="64"/>
      <c r="M3586" s="64"/>
      <c r="N3586" s="64"/>
      <c r="O3586" s="64"/>
      <c r="P3586" s="64"/>
      <c r="Q3586" s="64"/>
      <c r="R3586" s="64"/>
      <c r="S3586" s="64"/>
      <c r="T3586" s="64"/>
      <c r="U3586" s="64"/>
      <c r="V3586" s="64"/>
      <c r="W3586" s="64"/>
      <c r="X3586" s="64"/>
    </row>
    <row r="3587" spans="1:24" s="283" customFormat="1" ht="12" x14ac:dyDescent="0.25">
      <c r="A3587" s="88"/>
      <c r="B3587" s="81"/>
      <c r="C3587" s="126">
        <v>-3</v>
      </c>
      <c r="D3587" s="125" t="s">
        <v>397</v>
      </c>
      <c r="E3587" s="64"/>
      <c r="F3587" s="64"/>
      <c r="G3587" s="64"/>
      <c r="H3587" s="64"/>
      <c r="I3587" s="64"/>
      <c r="J3587" s="64"/>
      <c r="K3587" s="64"/>
      <c r="L3587" s="64"/>
      <c r="M3587" s="64"/>
      <c r="N3587" s="64"/>
      <c r="O3587" s="64"/>
      <c r="P3587" s="64"/>
      <c r="Q3587" s="64"/>
      <c r="R3587" s="64"/>
      <c r="S3587" s="64"/>
      <c r="T3587" s="64"/>
      <c r="U3587" s="64"/>
      <c r="V3587" s="64"/>
      <c r="W3587" s="64"/>
      <c r="X3587" s="64"/>
    </row>
    <row r="3588" spans="1:24" s="283" customFormat="1" ht="12" x14ac:dyDescent="0.25">
      <c r="A3588" s="88"/>
      <c r="B3588" s="81"/>
      <c r="C3588" s="126"/>
      <c r="D3588" s="125"/>
      <c r="E3588" s="64"/>
      <c r="F3588" s="64"/>
      <c r="G3588" s="64"/>
      <c r="H3588" s="64"/>
      <c r="I3588" s="64"/>
      <c r="J3588" s="64"/>
      <c r="K3588" s="64"/>
      <c r="L3588" s="64"/>
      <c r="M3588" s="64"/>
      <c r="N3588" s="64"/>
      <c r="O3588" s="64"/>
      <c r="P3588" s="64"/>
      <c r="Q3588" s="64"/>
      <c r="R3588" s="64"/>
      <c r="S3588" s="64"/>
      <c r="T3588" s="64"/>
      <c r="U3588" s="64"/>
      <c r="V3588" s="64"/>
      <c r="W3588" s="64"/>
      <c r="X3588" s="64"/>
    </row>
    <row r="3589" spans="1:24" s="283" customFormat="1" ht="12" x14ac:dyDescent="0.25">
      <c r="A3589" s="88" t="str">
        <f>HYPERLINK("[Codebook_HIS_2013_ext_v1601.xlsx]IL1505_Y","IL1505")</f>
        <v>IL1505</v>
      </c>
      <c r="B3589" s="81" t="s">
        <v>506</v>
      </c>
      <c r="C3589" s="126">
        <v>1</v>
      </c>
      <c r="D3589" s="125" t="s">
        <v>692</v>
      </c>
      <c r="E3589" s="64"/>
      <c r="F3589" s="64"/>
      <c r="G3589" s="64"/>
      <c r="H3589" s="64"/>
      <c r="I3589" s="64"/>
      <c r="J3589" s="64"/>
      <c r="K3589" s="64"/>
      <c r="L3589" s="64"/>
      <c r="M3589" s="64"/>
      <c r="N3589" s="64"/>
      <c r="O3589" s="64"/>
      <c r="P3589" s="64"/>
      <c r="Q3589" s="64"/>
      <c r="R3589" s="64"/>
      <c r="S3589" s="64"/>
      <c r="T3589" s="64"/>
      <c r="U3589" s="64"/>
      <c r="V3589" s="64"/>
      <c r="W3589" s="64"/>
      <c r="X3589" s="64"/>
    </row>
    <row r="3590" spans="1:24" s="283" customFormat="1" ht="12" x14ac:dyDescent="0.25">
      <c r="A3590" s="88"/>
      <c r="B3590" s="81"/>
      <c r="C3590" s="126">
        <v>2</v>
      </c>
      <c r="D3590" s="125" t="s">
        <v>245</v>
      </c>
      <c r="E3590" s="64"/>
      <c r="F3590" s="64"/>
      <c r="G3590" s="64"/>
      <c r="H3590" s="64"/>
      <c r="I3590" s="64"/>
      <c r="J3590" s="64"/>
      <c r="K3590" s="64"/>
      <c r="L3590" s="64"/>
      <c r="M3590" s="64"/>
      <c r="N3590" s="64"/>
      <c r="O3590" s="64"/>
      <c r="P3590" s="64"/>
      <c r="Q3590" s="64"/>
      <c r="R3590" s="64"/>
      <c r="S3590" s="64"/>
      <c r="T3590" s="64"/>
      <c r="U3590" s="64"/>
      <c r="V3590" s="64"/>
      <c r="W3590" s="64"/>
      <c r="X3590" s="64"/>
    </row>
    <row r="3591" spans="1:24" s="283" customFormat="1" ht="12" x14ac:dyDescent="0.25">
      <c r="A3591" s="88"/>
      <c r="B3591" s="81"/>
      <c r="C3591" s="126">
        <v>3</v>
      </c>
      <c r="D3591" s="125" t="s">
        <v>246</v>
      </c>
      <c r="E3591" s="64"/>
      <c r="F3591" s="64"/>
      <c r="G3591" s="64"/>
      <c r="H3591" s="64"/>
      <c r="I3591" s="64"/>
      <c r="J3591" s="64"/>
      <c r="K3591" s="64"/>
      <c r="L3591" s="64"/>
      <c r="M3591" s="64"/>
      <c r="N3591" s="64"/>
      <c r="O3591" s="64"/>
      <c r="P3591" s="64"/>
      <c r="Q3591" s="64"/>
      <c r="R3591" s="64"/>
      <c r="S3591" s="64"/>
      <c r="T3591" s="64"/>
      <c r="U3591" s="64"/>
      <c r="V3591" s="64"/>
      <c r="W3591" s="64"/>
      <c r="X3591" s="64"/>
    </row>
    <row r="3592" spans="1:24" s="283" customFormat="1" ht="12" x14ac:dyDescent="0.25">
      <c r="A3592" s="88"/>
      <c r="B3592" s="81"/>
      <c r="C3592" s="126">
        <v>4</v>
      </c>
      <c r="D3592" s="125" t="s">
        <v>693</v>
      </c>
      <c r="E3592" s="64"/>
      <c r="F3592" s="64"/>
      <c r="G3592" s="64"/>
      <c r="H3592" s="64"/>
      <c r="I3592" s="64"/>
      <c r="J3592" s="64"/>
      <c r="K3592" s="64"/>
      <c r="L3592" s="64"/>
      <c r="M3592" s="64"/>
      <c r="N3592" s="64"/>
      <c r="O3592" s="64"/>
      <c r="P3592" s="64"/>
      <c r="Q3592" s="64"/>
      <c r="R3592" s="64"/>
      <c r="S3592" s="64"/>
      <c r="T3592" s="64"/>
      <c r="U3592" s="64"/>
      <c r="V3592" s="64"/>
      <c r="W3592" s="64"/>
      <c r="X3592" s="64"/>
    </row>
    <row r="3593" spans="1:24" s="283" customFormat="1" ht="12" x14ac:dyDescent="0.25">
      <c r="A3593" s="88"/>
      <c r="B3593" s="81"/>
      <c r="C3593" s="126">
        <v>-1</v>
      </c>
      <c r="D3593" s="125" t="s">
        <v>394</v>
      </c>
      <c r="E3593" s="64"/>
      <c r="F3593" s="64"/>
      <c r="G3593" s="64"/>
      <c r="H3593" s="64"/>
      <c r="I3593" s="64"/>
      <c r="J3593" s="64"/>
      <c r="K3593" s="64"/>
      <c r="L3593" s="64"/>
      <c r="M3593" s="64"/>
      <c r="N3593" s="64"/>
      <c r="O3593" s="64"/>
      <c r="P3593" s="64"/>
      <c r="Q3593" s="64"/>
      <c r="R3593" s="64"/>
      <c r="S3593" s="64"/>
      <c r="T3593" s="64"/>
      <c r="U3593" s="64"/>
      <c r="V3593" s="64"/>
      <c r="W3593" s="64"/>
      <c r="X3593" s="64"/>
    </row>
    <row r="3594" spans="1:24" s="283" customFormat="1" ht="12" x14ac:dyDescent="0.25">
      <c r="A3594" s="88"/>
      <c r="B3594" s="81"/>
      <c r="C3594" s="126">
        <v>-3</v>
      </c>
      <c r="D3594" s="125" t="s">
        <v>397</v>
      </c>
      <c r="E3594" s="64"/>
      <c r="F3594" s="64"/>
      <c r="G3594" s="64"/>
      <c r="H3594" s="64"/>
      <c r="I3594" s="64"/>
      <c r="J3594" s="64"/>
      <c r="K3594" s="64"/>
      <c r="L3594" s="64"/>
      <c r="M3594" s="64"/>
      <c r="N3594" s="64"/>
      <c r="O3594" s="64"/>
      <c r="P3594" s="64"/>
      <c r="Q3594" s="64"/>
      <c r="R3594" s="64"/>
      <c r="S3594" s="64"/>
      <c r="T3594" s="64"/>
      <c r="U3594" s="64"/>
      <c r="V3594" s="64"/>
      <c r="W3594" s="64"/>
      <c r="X3594" s="64"/>
    </row>
    <row r="3595" spans="1:24" s="283" customFormat="1" ht="12" x14ac:dyDescent="0.25">
      <c r="A3595" s="88"/>
      <c r="B3595" s="81"/>
      <c r="C3595" s="126"/>
      <c r="D3595" s="125"/>
      <c r="E3595" s="64"/>
      <c r="F3595" s="64"/>
      <c r="G3595" s="64"/>
      <c r="H3595" s="64"/>
      <c r="I3595" s="64"/>
      <c r="J3595" s="64"/>
      <c r="K3595" s="64"/>
      <c r="L3595" s="64"/>
      <c r="M3595" s="64"/>
      <c r="N3595" s="64"/>
      <c r="O3595" s="64"/>
      <c r="P3595" s="64"/>
      <c r="Q3595" s="64"/>
      <c r="R3595" s="64"/>
      <c r="S3595" s="64"/>
      <c r="T3595" s="64"/>
      <c r="U3595" s="64"/>
      <c r="V3595" s="64"/>
      <c r="W3595" s="64"/>
      <c r="X3595" s="64"/>
    </row>
    <row r="3596" spans="1:24" s="283" customFormat="1" ht="12" x14ac:dyDescent="0.25">
      <c r="A3596" s="88" t="str">
        <f>HYPERLINK("[Codebook_HIS_2013_ext_v1601.xlsx]IL1506_Y","IL1506")</f>
        <v>IL1506</v>
      </c>
      <c r="B3596" s="81" t="s">
        <v>694</v>
      </c>
      <c r="C3596" s="126">
        <v>1</v>
      </c>
      <c r="D3596" s="125" t="s">
        <v>692</v>
      </c>
      <c r="E3596" s="64"/>
      <c r="F3596" s="64"/>
      <c r="G3596" s="64"/>
      <c r="H3596" s="64"/>
      <c r="I3596" s="64"/>
      <c r="J3596" s="64"/>
      <c r="K3596" s="64"/>
      <c r="L3596" s="64"/>
      <c r="M3596" s="64"/>
      <c r="N3596" s="64"/>
      <c r="O3596" s="64"/>
      <c r="P3596" s="64"/>
      <c r="Q3596" s="64"/>
      <c r="R3596" s="64"/>
      <c r="S3596" s="64"/>
      <c r="T3596" s="64"/>
      <c r="U3596" s="64"/>
      <c r="V3596" s="64"/>
      <c r="W3596" s="64"/>
      <c r="X3596" s="64"/>
    </row>
    <row r="3597" spans="1:24" s="283" customFormat="1" ht="12" x14ac:dyDescent="0.25">
      <c r="A3597" s="88"/>
      <c r="B3597" s="81"/>
      <c r="C3597" s="126">
        <v>2</v>
      </c>
      <c r="D3597" s="125" t="s">
        <v>245</v>
      </c>
      <c r="E3597" s="64"/>
      <c r="F3597" s="64"/>
      <c r="G3597" s="64"/>
      <c r="H3597" s="64"/>
      <c r="I3597" s="64"/>
      <c r="J3597" s="64"/>
      <c r="K3597" s="64"/>
      <c r="L3597" s="64"/>
      <c r="M3597" s="64"/>
      <c r="N3597" s="64"/>
      <c r="O3597" s="64"/>
      <c r="P3597" s="64"/>
      <c r="Q3597" s="64"/>
      <c r="R3597" s="64"/>
      <c r="S3597" s="64"/>
      <c r="T3597" s="64"/>
      <c r="U3597" s="64"/>
      <c r="V3597" s="64"/>
      <c r="W3597" s="64"/>
      <c r="X3597" s="64"/>
    </row>
    <row r="3598" spans="1:24" s="283" customFormat="1" ht="12" x14ac:dyDescent="0.25">
      <c r="A3598" s="88"/>
      <c r="B3598" s="81"/>
      <c r="C3598" s="126">
        <v>3</v>
      </c>
      <c r="D3598" s="125" t="s">
        <v>246</v>
      </c>
      <c r="E3598" s="64"/>
      <c r="F3598" s="64"/>
      <c r="G3598" s="64"/>
      <c r="H3598" s="64"/>
      <c r="I3598" s="64"/>
      <c r="J3598" s="64"/>
      <c r="K3598" s="64"/>
      <c r="L3598" s="64"/>
      <c r="M3598" s="64"/>
      <c r="N3598" s="64"/>
      <c r="O3598" s="64"/>
      <c r="P3598" s="64"/>
      <c r="Q3598" s="64"/>
      <c r="R3598" s="64"/>
      <c r="S3598" s="64"/>
      <c r="T3598" s="64"/>
      <c r="U3598" s="64"/>
      <c r="V3598" s="64"/>
      <c r="W3598" s="64"/>
      <c r="X3598" s="64"/>
    </row>
    <row r="3599" spans="1:24" s="283" customFormat="1" ht="12" x14ac:dyDescent="0.25">
      <c r="A3599" s="88"/>
      <c r="B3599" s="81"/>
      <c r="C3599" s="126">
        <v>4</v>
      </c>
      <c r="D3599" s="125" t="s">
        <v>693</v>
      </c>
      <c r="E3599" s="64"/>
      <c r="F3599" s="64"/>
      <c r="G3599" s="64"/>
      <c r="H3599" s="64"/>
      <c r="I3599" s="64"/>
      <c r="J3599" s="64"/>
      <c r="K3599" s="64"/>
      <c r="L3599" s="64"/>
      <c r="M3599" s="64"/>
      <c r="N3599" s="64"/>
      <c r="O3599" s="64"/>
      <c r="P3599" s="64"/>
      <c r="Q3599" s="64"/>
      <c r="R3599" s="64"/>
      <c r="S3599" s="64"/>
      <c r="T3599" s="64"/>
      <c r="U3599" s="64"/>
      <c r="V3599" s="64"/>
      <c r="W3599" s="64"/>
      <c r="X3599" s="64"/>
    </row>
    <row r="3600" spans="1:24" s="283" customFormat="1" ht="12" x14ac:dyDescent="0.25">
      <c r="A3600" s="88"/>
      <c r="B3600" s="81"/>
      <c r="C3600" s="126">
        <v>-1</v>
      </c>
      <c r="D3600" s="125" t="s">
        <v>394</v>
      </c>
      <c r="E3600" s="64"/>
      <c r="F3600" s="64"/>
      <c r="G3600" s="64"/>
      <c r="H3600" s="64"/>
      <c r="I3600" s="64"/>
      <c r="J3600" s="64"/>
      <c r="K3600" s="64"/>
      <c r="L3600" s="64"/>
      <c r="M3600" s="64"/>
      <c r="N3600" s="64"/>
      <c r="O3600" s="64"/>
      <c r="P3600" s="64"/>
      <c r="Q3600" s="64"/>
      <c r="R3600" s="64"/>
      <c r="S3600" s="64"/>
      <c r="T3600" s="64"/>
      <c r="U3600" s="64"/>
      <c r="V3600" s="64"/>
      <c r="W3600" s="64"/>
      <c r="X3600" s="64"/>
    </row>
    <row r="3601" spans="1:24" s="283" customFormat="1" ht="12" x14ac:dyDescent="0.25">
      <c r="A3601" s="88"/>
      <c r="B3601" s="81"/>
      <c r="C3601" s="126">
        <v>-3</v>
      </c>
      <c r="D3601" s="125" t="s">
        <v>397</v>
      </c>
      <c r="E3601" s="64"/>
      <c r="F3601" s="64"/>
      <c r="G3601" s="64"/>
      <c r="H3601" s="64"/>
      <c r="I3601" s="64"/>
      <c r="J3601" s="64"/>
      <c r="K3601" s="64"/>
      <c r="L3601" s="64"/>
      <c r="M3601" s="64"/>
      <c r="N3601" s="64"/>
      <c r="O3601" s="64"/>
      <c r="P3601" s="64"/>
      <c r="Q3601" s="64"/>
      <c r="R3601" s="64"/>
      <c r="S3601" s="64"/>
      <c r="T3601" s="64"/>
      <c r="U3601" s="64"/>
      <c r="V3601" s="64"/>
      <c r="W3601" s="64"/>
      <c r="X3601" s="64"/>
    </row>
    <row r="3602" spans="1:24" s="283" customFormat="1" ht="12" x14ac:dyDescent="0.25">
      <c r="A3602" s="88"/>
      <c r="B3602" s="81"/>
      <c r="C3602" s="126"/>
      <c r="D3602" s="125"/>
      <c r="E3602" s="64"/>
      <c r="F3602" s="64"/>
      <c r="G3602" s="64"/>
      <c r="H3602" s="64"/>
      <c r="I3602" s="64"/>
      <c r="J3602" s="64"/>
      <c r="K3602" s="64"/>
      <c r="L3602" s="64"/>
      <c r="M3602" s="64"/>
      <c r="N3602" s="64"/>
      <c r="O3602" s="64"/>
      <c r="P3602" s="64"/>
      <c r="Q3602" s="64"/>
      <c r="R3602" s="64"/>
      <c r="S3602" s="64"/>
      <c r="T3602" s="64"/>
      <c r="U3602" s="64"/>
      <c r="V3602" s="64"/>
      <c r="W3602" s="64"/>
      <c r="X3602" s="64"/>
    </row>
    <row r="3603" spans="1:24" s="283" customFormat="1" ht="12" x14ac:dyDescent="0.25">
      <c r="A3603" s="88" t="str">
        <f>HYPERLINK("[Codebook_HIS_2013_ext_v1601.xlsx]IL1507_Y","IL1507")</f>
        <v>IL1507</v>
      </c>
      <c r="B3603" s="81" t="s">
        <v>507</v>
      </c>
      <c r="C3603" s="126">
        <v>1</v>
      </c>
      <c r="D3603" s="125" t="s">
        <v>692</v>
      </c>
      <c r="E3603" s="64"/>
      <c r="F3603" s="64"/>
      <c r="G3603" s="64"/>
      <c r="H3603" s="64"/>
      <c r="I3603" s="64"/>
      <c r="J3603" s="64"/>
      <c r="K3603" s="64"/>
      <c r="L3603" s="64"/>
      <c r="M3603" s="64"/>
      <c r="N3603" s="64"/>
      <c r="O3603" s="64"/>
      <c r="P3603" s="64"/>
      <c r="Q3603" s="64"/>
      <c r="R3603" s="64"/>
      <c r="S3603" s="64"/>
      <c r="T3603" s="64"/>
      <c r="U3603" s="64"/>
      <c r="V3603" s="64"/>
      <c r="W3603" s="64"/>
      <c r="X3603" s="64"/>
    </row>
    <row r="3604" spans="1:24" s="283" customFormat="1" ht="12" x14ac:dyDescent="0.25">
      <c r="A3604" s="88"/>
      <c r="B3604" s="81"/>
      <c r="C3604" s="126">
        <v>2</v>
      </c>
      <c r="D3604" s="125" t="s">
        <v>245</v>
      </c>
      <c r="E3604" s="64"/>
      <c r="F3604" s="64"/>
      <c r="G3604" s="64"/>
      <c r="H3604" s="64"/>
      <c r="I3604" s="64"/>
      <c r="J3604" s="64"/>
      <c r="K3604" s="64"/>
      <c r="L3604" s="64"/>
      <c r="M3604" s="64"/>
      <c r="N3604" s="64"/>
      <c r="O3604" s="64"/>
      <c r="P3604" s="64"/>
      <c r="Q3604" s="64"/>
      <c r="R3604" s="64"/>
      <c r="S3604" s="64"/>
      <c r="T3604" s="64"/>
      <c r="U3604" s="64"/>
      <c r="V3604" s="64"/>
      <c r="W3604" s="64"/>
      <c r="X3604" s="64"/>
    </row>
    <row r="3605" spans="1:24" s="283" customFormat="1" ht="12" x14ac:dyDescent="0.25">
      <c r="A3605" s="88"/>
      <c r="B3605" s="81"/>
      <c r="C3605" s="126">
        <v>3</v>
      </c>
      <c r="D3605" s="125" t="s">
        <v>246</v>
      </c>
      <c r="E3605" s="64"/>
      <c r="F3605" s="64"/>
      <c r="G3605" s="64"/>
      <c r="H3605" s="64"/>
      <c r="I3605" s="64"/>
      <c r="J3605" s="64"/>
      <c r="K3605" s="64"/>
      <c r="L3605" s="64"/>
      <c r="M3605" s="64"/>
      <c r="N3605" s="64"/>
      <c r="O3605" s="64"/>
      <c r="P3605" s="64"/>
      <c r="Q3605" s="64"/>
      <c r="R3605" s="64"/>
      <c r="S3605" s="64"/>
      <c r="T3605" s="64"/>
      <c r="U3605" s="64"/>
      <c r="V3605" s="64"/>
      <c r="W3605" s="64"/>
      <c r="X3605" s="64"/>
    </row>
    <row r="3606" spans="1:24" s="283" customFormat="1" ht="12" x14ac:dyDescent="0.25">
      <c r="A3606" s="88"/>
      <c r="B3606" s="81"/>
      <c r="C3606" s="126">
        <v>4</v>
      </c>
      <c r="D3606" s="125" t="s">
        <v>693</v>
      </c>
      <c r="E3606" s="64"/>
      <c r="F3606" s="64"/>
      <c r="G3606" s="64"/>
      <c r="H3606" s="64"/>
      <c r="I3606" s="64"/>
      <c r="J3606" s="64"/>
      <c r="K3606" s="64"/>
      <c r="L3606" s="64"/>
      <c r="M3606" s="64"/>
      <c r="N3606" s="64"/>
      <c r="O3606" s="64"/>
      <c r="P3606" s="64"/>
      <c r="Q3606" s="64"/>
      <c r="R3606" s="64"/>
      <c r="S3606" s="64"/>
      <c r="T3606" s="64"/>
      <c r="U3606" s="64"/>
      <c r="V3606" s="64"/>
      <c r="W3606" s="64"/>
      <c r="X3606" s="64"/>
    </row>
    <row r="3607" spans="1:24" s="283" customFormat="1" ht="12" x14ac:dyDescent="0.25">
      <c r="A3607" s="88"/>
      <c r="B3607" s="81"/>
      <c r="C3607" s="126">
        <v>-1</v>
      </c>
      <c r="D3607" s="125" t="s">
        <v>394</v>
      </c>
      <c r="E3607" s="64"/>
      <c r="F3607" s="64"/>
      <c r="G3607" s="64"/>
      <c r="H3607" s="64"/>
      <c r="I3607" s="64"/>
      <c r="J3607" s="64"/>
      <c r="K3607" s="64"/>
      <c r="L3607" s="64"/>
      <c r="M3607" s="64"/>
      <c r="N3607" s="64"/>
      <c r="O3607" s="64"/>
      <c r="P3607" s="64"/>
      <c r="Q3607" s="64"/>
      <c r="R3607" s="64"/>
      <c r="S3607" s="64"/>
      <c r="T3607" s="64"/>
      <c r="U3607" s="64"/>
      <c r="V3607" s="64"/>
      <c r="W3607" s="64"/>
      <c r="X3607" s="64"/>
    </row>
    <row r="3608" spans="1:24" s="283" customFormat="1" ht="12" x14ac:dyDescent="0.25">
      <c r="A3608" s="88"/>
      <c r="B3608" s="81"/>
      <c r="C3608" s="126">
        <v>-3</v>
      </c>
      <c r="D3608" s="125" t="s">
        <v>397</v>
      </c>
      <c r="E3608" s="64"/>
      <c r="F3608" s="64"/>
      <c r="G3608" s="64"/>
      <c r="H3608" s="64"/>
      <c r="I3608" s="64"/>
      <c r="J3608" s="64"/>
      <c r="K3608" s="64"/>
      <c r="L3608" s="64"/>
      <c r="M3608" s="64"/>
      <c r="N3608" s="64"/>
      <c r="O3608" s="64"/>
      <c r="P3608" s="64"/>
      <c r="Q3608" s="64"/>
      <c r="R3608" s="64"/>
      <c r="S3608" s="64"/>
      <c r="T3608" s="64"/>
      <c r="U3608" s="64"/>
      <c r="V3608" s="64"/>
      <c r="W3608" s="64"/>
      <c r="X3608" s="64"/>
    </row>
    <row r="3609" spans="1:24" s="283" customFormat="1" ht="12" x14ac:dyDescent="0.25">
      <c r="A3609" s="88"/>
      <c r="B3609" s="81"/>
      <c r="C3609" s="126"/>
      <c r="D3609" s="125"/>
      <c r="E3609" s="64"/>
      <c r="F3609" s="64"/>
      <c r="G3609" s="64"/>
      <c r="H3609" s="64"/>
      <c r="I3609" s="64"/>
      <c r="J3609" s="64"/>
      <c r="K3609" s="64"/>
      <c r="L3609" s="64"/>
      <c r="M3609" s="64"/>
      <c r="N3609" s="64"/>
      <c r="O3609" s="64"/>
      <c r="P3609" s="64"/>
      <c r="Q3609" s="64"/>
      <c r="R3609" s="64"/>
      <c r="S3609" s="64"/>
      <c r="T3609" s="64"/>
      <c r="U3609" s="64"/>
      <c r="V3609" s="64"/>
      <c r="W3609" s="64"/>
      <c r="X3609" s="64"/>
    </row>
    <row r="3610" spans="1:24" s="283" customFormat="1" ht="12" x14ac:dyDescent="0.25">
      <c r="A3610" s="88" t="str">
        <f>HYPERLINK("[Codebook_HIS_2013_ext_v1601.xlsx]IL16_Y","IL16")</f>
        <v>IL16</v>
      </c>
      <c r="B3610" s="88" t="s">
        <v>1793</v>
      </c>
      <c r="C3610" s="126">
        <v>1</v>
      </c>
      <c r="D3610" s="132" t="s">
        <v>695</v>
      </c>
      <c r="E3610" s="64"/>
      <c r="F3610" s="64"/>
      <c r="G3610" s="64"/>
      <c r="H3610" s="64"/>
      <c r="I3610" s="64"/>
      <c r="J3610" s="64"/>
      <c r="K3610" s="64"/>
      <c r="L3610" s="64"/>
      <c r="M3610" s="64"/>
      <c r="N3610" s="64"/>
      <c r="O3610" s="64"/>
      <c r="P3610" s="64"/>
      <c r="Q3610" s="64"/>
      <c r="R3610" s="64"/>
      <c r="S3610" s="64"/>
      <c r="T3610" s="64"/>
      <c r="U3610" s="64"/>
      <c r="V3610" s="64"/>
      <c r="W3610" s="64"/>
      <c r="X3610" s="64"/>
    </row>
    <row r="3611" spans="1:24" s="283" customFormat="1" ht="12" x14ac:dyDescent="0.25">
      <c r="A3611" s="88"/>
      <c r="B3611" s="81"/>
      <c r="C3611" s="126">
        <v>2</v>
      </c>
      <c r="D3611" s="132" t="s">
        <v>696</v>
      </c>
      <c r="E3611" s="64"/>
      <c r="F3611" s="64"/>
      <c r="G3611" s="64"/>
      <c r="H3611" s="64"/>
      <c r="I3611" s="64"/>
      <c r="J3611" s="64"/>
      <c r="K3611" s="64"/>
      <c r="L3611" s="64"/>
      <c r="M3611" s="64"/>
      <c r="N3611" s="64"/>
      <c r="O3611" s="64"/>
      <c r="P3611" s="64"/>
      <c r="Q3611" s="64"/>
      <c r="R3611" s="64"/>
      <c r="S3611" s="64"/>
      <c r="T3611" s="64"/>
      <c r="U3611" s="64"/>
      <c r="V3611" s="64"/>
      <c r="W3611" s="64"/>
      <c r="X3611" s="64"/>
    </row>
    <row r="3612" spans="1:24" s="283" customFormat="1" ht="12" x14ac:dyDescent="0.25">
      <c r="A3612" s="88"/>
      <c r="B3612" s="81"/>
      <c r="C3612" s="126">
        <v>-1</v>
      </c>
      <c r="D3612" s="132" t="s">
        <v>394</v>
      </c>
      <c r="E3612" s="64"/>
      <c r="F3612" s="64"/>
      <c r="G3612" s="64"/>
      <c r="H3612" s="64"/>
      <c r="I3612" s="64"/>
      <c r="J3612" s="64"/>
      <c r="K3612" s="64"/>
      <c r="L3612" s="64"/>
      <c r="M3612" s="64"/>
      <c r="N3612" s="64"/>
      <c r="O3612" s="64"/>
      <c r="P3612" s="64"/>
      <c r="Q3612" s="64"/>
      <c r="R3612" s="64"/>
      <c r="S3612" s="64"/>
      <c r="T3612" s="64"/>
      <c r="U3612" s="64"/>
      <c r="V3612" s="64"/>
      <c r="W3612" s="64"/>
      <c r="X3612" s="64"/>
    </row>
    <row r="3613" spans="1:24" s="283" customFormat="1" ht="12" x14ac:dyDescent="0.25">
      <c r="A3613" s="88"/>
      <c r="B3613" s="81"/>
      <c r="C3613" s="126">
        <v>-3</v>
      </c>
      <c r="D3613" s="132" t="s">
        <v>397</v>
      </c>
      <c r="E3613" s="64"/>
      <c r="F3613" s="64"/>
      <c r="G3613" s="64"/>
      <c r="H3613" s="64"/>
      <c r="I3613" s="64"/>
      <c r="J3613" s="64"/>
      <c r="K3613" s="64"/>
      <c r="L3613" s="64"/>
      <c r="M3613" s="64"/>
      <c r="N3613" s="64"/>
      <c r="O3613" s="64"/>
      <c r="P3613" s="64"/>
      <c r="Q3613" s="64"/>
      <c r="R3613" s="64"/>
      <c r="S3613" s="64"/>
      <c r="T3613" s="64"/>
      <c r="U3613" s="64"/>
      <c r="V3613" s="64"/>
      <c r="W3613" s="64"/>
      <c r="X3613" s="64"/>
    </row>
    <row r="3614" spans="1:24" s="283" customFormat="1" ht="12" x14ac:dyDescent="0.25">
      <c r="A3614" s="88"/>
      <c r="B3614" s="81"/>
      <c r="C3614" s="126"/>
      <c r="D3614" s="132"/>
      <c r="E3614" s="64"/>
      <c r="F3614" s="64"/>
      <c r="G3614" s="64"/>
      <c r="H3614" s="64"/>
      <c r="I3614" s="64"/>
      <c r="J3614" s="64"/>
      <c r="K3614" s="64"/>
      <c r="L3614" s="64"/>
      <c r="M3614" s="64"/>
      <c r="N3614" s="64"/>
      <c r="O3614" s="64"/>
      <c r="P3614" s="64"/>
      <c r="Q3614" s="64"/>
      <c r="R3614" s="64"/>
      <c r="S3614" s="64"/>
      <c r="T3614" s="64"/>
      <c r="U3614" s="64"/>
      <c r="V3614" s="64"/>
      <c r="W3614" s="64"/>
      <c r="X3614" s="64"/>
    </row>
    <row r="3615" spans="1:24" s="283" customFormat="1" ht="12" x14ac:dyDescent="0.25">
      <c r="A3615" s="88" t="s">
        <v>497</v>
      </c>
      <c r="B3615" s="88" t="s">
        <v>1794</v>
      </c>
      <c r="C3615" s="126">
        <v>1</v>
      </c>
      <c r="D3615" s="132" t="s">
        <v>695</v>
      </c>
      <c r="E3615" s="64"/>
      <c r="F3615" s="64"/>
      <c r="G3615" s="64"/>
      <c r="H3615" s="64"/>
      <c r="I3615" s="64"/>
      <c r="J3615" s="64"/>
      <c r="K3615" s="64"/>
      <c r="L3615" s="64"/>
      <c r="M3615" s="64"/>
      <c r="N3615" s="64"/>
      <c r="O3615" s="64"/>
      <c r="P3615" s="64"/>
      <c r="Q3615" s="64"/>
      <c r="R3615" s="64"/>
      <c r="S3615" s="64"/>
      <c r="T3615" s="64"/>
      <c r="U3615" s="64"/>
      <c r="V3615" s="64"/>
      <c r="W3615" s="64"/>
      <c r="X3615" s="64"/>
    </row>
    <row r="3616" spans="1:24" s="283" customFormat="1" ht="12" x14ac:dyDescent="0.25">
      <c r="A3616" s="88"/>
      <c r="B3616" s="81"/>
      <c r="C3616" s="126">
        <v>2</v>
      </c>
      <c r="D3616" s="132" t="s">
        <v>396</v>
      </c>
      <c r="E3616" s="64"/>
      <c r="F3616" s="64"/>
      <c r="G3616" s="64"/>
      <c r="H3616" s="64"/>
      <c r="I3616" s="64"/>
      <c r="J3616" s="64"/>
      <c r="K3616" s="64"/>
      <c r="L3616" s="64"/>
      <c r="M3616" s="64"/>
      <c r="N3616" s="64"/>
      <c r="O3616" s="64"/>
      <c r="P3616" s="64"/>
      <c r="Q3616" s="64"/>
      <c r="R3616" s="64"/>
      <c r="S3616" s="64"/>
      <c r="T3616" s="64"/>
      <c r="U3616" s="64"/>
      <c r="V3616" s="64"/>
      <c r="W3616" s="64"/>
      <c r="X3616" s="64"/>
    </row>
    <row r="3617" spans="1:24" s="283" customFormat="1" ht="12" x14ac:dyDescent="0.25">
      <c r="A3617" s="88"/>
      <c r="B3617" s="81"/>
      <c r="C3617" s="126">
        <v>-1</v>
      </c>
      <c r="D3617" s="132" t="s">
        <v>394</v>
      </c>
      <c r="E3617" s="64"/>
      <c r="F3617" s="64"/>
      <c r="G3617" s="64"/>
      <c r="H3617" s="64"/>
      <c r="I3617" s="64"/>
      <c r="J3617" s="64"/>
      <c r="K3617" s="64"/>
      <c r="L3617" s="64"/>
      <c r="M3617" s="64"/>
      <c r="N3617" s="64"/>
      <c r="O3617" s="64"/>
      <c r="P3617" s="64"/>
      <c r="Q3617" s="64"/>
      <c r="R3617" s="64"/>
      <c r="S3617" s="64"/>
      <c r="T3617" s="64"/>
      <c r="U3617" s="64"/>
      <c r="V3617" s="64"/>
      <c r="W3617" s="64"/>
      <c r="X3617" s="64"/>
    </row>
    <row r="3618" spans="1:24" s="283" customFormat="1" ht="12" x14ac:dyDescent="0.25">
      <c r="A3618" s="88"/>
      <c r="B3618" s="81"/>
      <c r="C3618" s="126">
        <v>-3</v>
      </c>
      <c r="D3618" s="132" t="s">
        <v>397</v>
      </c>
      <c r="E3618" s="64"/>
      <c r="F3618" s="64"/>
      <c r="G3618" s="64"/>
      <c r="H3618" s="64"/>
      <c r="I3618" s="64"/>
      <c r="J3618" s="64"/>
      <c r="K3618" s="64"/>
      <c r="L3618" s="64"/>
      <c r="M3618" s="64"/>
      <c r="N3618" s="64"/>
      <c r="O3618" s="64"/>
      <c r="P3618" s="64"/>
      <c r="Q3618" s="64"/>
      <c r="R3618" s="64"/>
      <c r="S3618" s="64"/>
      <c r="T3618" s="64"/>
      <c r="U3618" s="64"/>
      <c r="V3618" s="64"/>
      <c r="W3618" s="64"/>
      <c r="X3618" s="64"/>
    </row>
    <row r="3619" spans="1:24" s="283" customFormat="1" ht="12" x14ac:dyDescent="0.25">
      <c r="A3619" s="88"/>
      <c r="B3619" s="81"/>
      <c r="C3619" s="126"/>
      <c r="D3619" s="125"/>
      <c r="E3619" s="64"/>
      <c r="F3619" s="64"/>
      <c r="G3619" s="64"/>
      <c r="H3619" s="64"/>
      <c r="I3619" s="64"/>
      <c r="J3619" s="64"/>
      <c r="K3619" s="64"/>
      <c r="L3619" s="64"/>
      <c r="M3619" s="64"/>
      <c r="N3619" s="64"/>
      <c r="O3619" s="64"/>
      <c r="P3619" s="64"/>
      <c r="Q3619" s="64"/>
      <c r="R3619" s="64"/>
      <c r="S3619" s="64"/>
      <c r="T3619" s="64"/>
      <c r="U3619" s="64"/>
      <c r="V3619" s="64"/>
      <c r="W3619" s="64"/>
      <c r="X3619" s="64"/>
    </row>
    <row r="3620" spans="1:24" s="283" customFormat="1" ht="12" x14ac:dyDescent="0.25">
      <c r="A3620" s="88" t="s">
        <v>1795</v>
      </c>
      <c r="B3620" s="81" t="s">
        <v>1802</v>
      </c>
      <c r="C3620" s="126">
        <v>1</v>
      </c>
      <c r="D3620" s="125" t="s">
        <v>692</v>
      </c>
      <c r="E3620" s="64"/>
      <c r="F3620" s="64"/>
      <c r="G3620" s="64"/>
      <c r="H3620" s="64"/>
      <c r="I3620" s="64"/>
      <c r="J3620" s="64"/>
      <c r="K3620" s="64"/>
      <c r="L3620" s="64"/>
      <c r="M3620" s="64"/>
      <c r="N3620" s="64"/>
      <c r="O3620" s="64"/>
      <c r="P3620" s="64"/>
      <c r="Q3620" s="64"/>
      <c r="R3620" s="64"/>
      <c r="S3620" s="64"/>
      <c r="T3620" s="64"/>
      <c r="U3620" s="64"/>
      <c r="V3620" s="64"/>
      <c r="W3620" s="64"/>
      <c r="X3620" s="64"/>
    </row>
    <row r="3621" spans="1:24" s="283" customFormat="1" ht="12" x14ac:dyDescent="0.25">
      <c r="A3621" s="88"/>
      <c r="B3621" s="81"/>
      <c r="C3621" s="126">
        <v>2</v>
      </c>
      <c r="D3621" s="125" t="s">
        <v>245</v>
      </c>
      <c r="E3621" s="64"/>
      <c r="F3621" s="64"/>
      <c r="G3621" s="64"/>
      <c r="H3621" s="64"/>
      <c r="I3621" s="64"/>
      <c r="J3621" s="64"/>
      <c r="K3621" s="64"/>
      <c r="L3621" s="64"/>
      <c r="M3621" s="64"/>
      <c r="N3621" s="64"/>
      <c r="O3621" s="64"/>
      <c r="P3621" s="64"/>
      <c r="Q3621" s="64"/>
      <c r="R3621" s="64"/>
      <c r="S3621" s="64"/>
      <c r="T3621" s="64"/>
      <c r="U3621" s="64"/>
      <c r="V3621" s="64"/>
      <c r="W3621" s="64"/>
      <c r="X3621" s="64"/>
    </row>
    <row r="3622" spans="1:24" s="283" customFormat="1" ht="12" x14ac:dyDescent="0.25">
      <c r="A3622" s="88"/>
      <c r="B3622" s="81"/>
      <c r="C3622" s="126">
        <v>3</v>
      </c>
      <c r="D3622" s="125" t="s">
        <v>246</v>
      </c>
      <c r="E3622" s="64"/>
      <c r="F3622" s="64"/>
      <c r="G3622" s="64"/>
      <c r="H3622" s="64"/>
      <c r="I3622" s="64"/>
      <c r="J3622" s="64"/>
      <c r="K3622" s="64"/>
      <c r="L3622" s="64"/>
      <c r="M3622" s="64"/>
      <c r="N3622" s="64"/>
      <c r="O3622" s="64"/>
      <c r="P3622" s="64"/>
      <c r="Q3622" s="64"/>
      <c r="R3622" s="64"/>
      <c r="S3622" s="64"/>
      <c r="T3622" s="64"/>
      <c r="U3622" s="64"/>
      <c r="V3622" s="64"/>
      <c r="W3622" s="64"/>
      <c r="X3622" s="64"/>
    </row>
    <row r="3623" spans="1:24" s="283" customFormat="1" ht="12" x14ac:dyDescent="0.25">
      <c r="A3623" s="88"/>
      <c r="B3623" s="81"/>
      <c r="C3623" s="126">
        <v>4</v>
      </c>
      <c r="D3623" s="125" t="s">
        <v>693</v>
      </c>
      <c r="E3623" s="64"/>
      <c r="F3623" s="64"/>
      <c r="G3623" s="64"/>
      <c r="H3623" s="64"/>
      <c r="I3623" s="64"/>
      <c r="J3623" s="64"/>
      <c r="K3623" s="64"/>
      <c r="L3623" s="64"/>
      <c r="M3623" s="64"/>
      <c r="N3623" s="64"/>
      <c r="O3623" s="64"/>
      <c r="P3623" s="64"/>
      <c r="Q3623" s="64"/>
      <c r="R3623" s="64"/>
      <c r="S3623" s="64"/>
      <c r="T3623" s="64"/>
      <c r="U3623" s="64"/>
      <c r="V3623" s="64"/>
      <c r="W3623" s="64"/>
      <c r="X3623" s="64"/>
    </row>
    <row r="3624" spans="1:24" s="283" customFormat="1" ht="12" x14ac:dyDescent="0.25">
      <c r="A3624" s="88"/>
      <c r="B3624" s="81"/>
      <c r="C3624" s="126">
        <v>5</v>
      </c>
      <c r="D3624" s="125" t="s">
        <v>881</v>
      </c>
      <c r="E3624" s="64"/>
      <c r="F3624" s="64"/>
      <c r="G3624" s="64"/>
      <c r="H3624" s="64"/>
      <c r="I3624" s="64"/>
      <c r="J3624" s="64"/>
      <c r="K3624" s="64"/>
      <c r="L3624" s="64"/>
      <c r="M3624" s="64"/>
      <c r="N3624" s="64"/>
      <c r="O3624" s="64"/>
      <c r="P3624" s="64"/>
      <c r="Q3624" s="64"/>
      <c r="R3624" s="64"/>
      <c r="S3624" s="64"/>
      <c r="T3624" s="64"/>
      <c r="U3624" s="64"/>
      <c r="V3624" s="64"/>
      <c r="W3624" s="64"/>
      <c r="X3624" s="64"/>
    </row>
    <row r="3625" spans="1:24" s="283" customFormat="1" ht="12" x14ac:dyDescent="0.25">
      <c r="A3625" s="88"/>
      <c r="B3625" s="81"/>
      <c r="C3625" s="126">
        <v>-1</v>
      </c>
      <c r="D3625" s="125" t="s">
        <v>394</v>
      </c>
      <c r="E3625" s="64"/>
      <c r="F3625" s="64"/>
      <c r="G3625" s="64"/>
      <c r="H3625" s="64"/>
      <c r="I3625" s="64"/>
      <c r="J3625" s="64"/>
      <c r="K3625" s="64"/>
      <c r="L3625" s="64"/>
      <c r="M3625" s="64"/>
      <c r="N3625" s="64"/>
      <c r="O3625" s="64"/>
      <c r="P3625" s="64"/>
      <c r="Q3625" s="64"/>
      <c r="R3625" s="64"/>
      <c r="S3625" s="64"/>
      <c r="T3625" s="64"/>
      <c r="U3625" s="64"/>
      <c r="V3625" s="64"/>
      <c r="W3625" s="64"/>
      <c r="X3625" s="64"/>
    </row>
    <row r="3626" spans="1:24" s="283" customFormat="1" ht="12" x14ac:dyDescent="0.25">
      <c r="A3626" s="88"/>
      <c r="B3626" s="81"/>
      <c r="C3626" s="126">
        <v>-3</v>
      </c>
      <c r="D3626" s="125" t="s">
        <v>397</v>
      </c>
      <c r="E3626" s="64"/>
      <c r="F3626" s="64"/>
      <c r="G3626" s="64"/>
      <c r="H3626" s="64"/>
      <c r="I3626" s="64"/>
      <c r="J3626" s="64"/>
      <c r="K3626" s="64"/>
      <c r="L3626" s="64"/>
      <c r="M3626" s="64"/>
      <c r="N3626" s="64"/>
      <c r="O3626" s="64"/>
      <c r="P3626" s="64"/>
      <c r="Q3626" s="64"/>
      <c r="R3626" s="64"/>
      <c r="S3626" s="64"/>
      <c r="T3626" s="64"/>
      <c r="U3626" s="64"/>
      <c r="V3626" s="64"/>
      <c r="W3626" s="64"/>
      <c r="X3626" s="64"/>
    </row>
    <row r="3627" spans="1:24" s="283" customFormat="1" ht="12" x14ac:dyDescent="0.25">
      <c r="A3627" s="88"/>
      <c r="B3627" s="81"/>
      <c r="C3627" s="126"/>
      <c r="D3627" s="125"/>
      <c r="E3627" s="64"/>
      <c r="F3627" s="64"/>
      <c r="G3627" s="64"/>
      <c r="H3627" s="64"/>
      <c r="I3627" s="64"/>
      <c r="J3627" s="64"/>
      <c r="K3627" s="64"/>
      <c r="L3627" s="64"/>
      <c r="M3627" s="64"/>
      <c r="N3627" s="64"/>
      <c r="O3627" s="64"/>
      <c r="P3627" s="64"/>
      <c r="Q3627" s="64"/>
      <c r="R3627" s="64"/>
      <c r="S3627" s="64"/>
      <c r="T3627" s="64"/>
      <c r="U3627" s="64"/>
      <c r="V3627" s="64"/>
      <c r="W3627" s="64"/>
      <c r="X3627" s="64"/>
    </row>
    <row r="3628" spans="1:24" s="283" customFormat="1" ht="12" x14ac:dyDescent="0.25">
      <c r="A3628" s="88" t="s">
        <v>1796</v>
      </c>
      <c r="B3628" s="81" t="s">
        <v>1803</v>
      </c>
      <c r="C3628" s="126">
        <v>1</v>
      </c>
      <c r="D3628" s="125" t="s">
        <v>692</v>
      </c>
      <c r="E3628" s="64"/>
      <c r="F3628" s="64"/>
      <c r="G3628" s="64"/>
      <c r="H3628" s="64"/>
      <c r="I3628" s="64"/>
      <c r="J3628" s="64"/>
      <c r="K3628" s="64"/>
      <c r="L3628" s="64"/>
      <c r="M3628" s="64"/>
      <c r="N3628" s="64"/>
      <c r="O3628" s="64"/>
      <c r="P3628" s="64"/>
      <c r="Q3628" s="64"/>
      <c r="R3628" s="64"/>
      <c r="S3628" s="64"/>
      <c r="T3628" s="64"/>
      <c r="U3628" s="64"/>
      <c r="V3628" s="64"/>
      <c r="W3628" s="64"/>
      <c r="X3628" s="64"/>
    </row>
    <row r="3629" spans="1:24" s="283" customFormat="1" ht="12" x14ac:dyDescent="0.25">
      <c r="A3629" s="88"/>
      <c r="B3629" s="81"/>
      <c r="C3629" s="126">
        <v>2</v>
      </c>
      <c r="D3629" s="125" t="s">
        <v>245</v>
      </c>
      <c r="E3629" s="64"/>
      <c r="F3629" s="64"/>
      <c r="G3629" s="64"/>
      <c r="H3629" s="64"/>
      <c r="I3629" s="64"/>
      <c r="J3629" s="64"/>
      <c r="K3629" s="64"/>
      <c r="L3629" s="64"/>
      <c r="M3629" s="64"/>
      <c r="N3629" s="64"/>
      <c r="O3629" s="64"/>
      <c r="P3629" s="64"/>
      <c r="Q3629" s="64"/>
      <c r="R3629" s="64"/>
      <c r="S3629" s="64"/>
      <c r="T3629" s="64"/>
      <c r="U3629" s="64"/>
      <c r="V3629" s="64"/>
      <c r="W3629" s="64"/>
      <c r="X3629" s="64"/>
    </row>
    <row r="3630" spans="1:24" s="283" customFormat="1" ht="12" x14ac:dyDescent="0.25">
      <c r="A3630" s="88"/>
      <c r="B3630" s="81"/>
      <c r="C3630" s="126">
        <v>3</v>
      </c>
      <c r="D3630" s="125" t="s">
        <v>246</v>
      </c>
      <c r="E3630" s="64"/>
      <c r="F3630" s="64"/>
      <c r="G3630" s="64"/>
      <c r="H3630" s="64"/>
      <c r="I3630" s="64"/>
      <c r="J3630" s="64"/>
      <c r="K3630" s="64"/>
      <c r="L3630" s="64"/>
      <c r="M3630" s="64"/>
      <c r="N3630" s="64"/>
      <c r="O3630" s="64"/>
      <c r="P3630" s="64"/>
      <c r="Q3630" s="64"/>
      <c r="R3630" s="64"/>
      <c r="S3630" s="64"/>
      <c r="T3630" s="64"/>
      <c r="U3630" s="64"/>
      <c r="V3630" s="64"/>
      <c r="W3630" s="64"/>
      <c r="X3630" s="64"/>
    </row>
    <row r="3631" spans="1:24" s="283" customFormat="1" ht="12" x14ac:dyDescent="0.25">
      <c r="A3631" s="88"/>
      <c r="B3631" s="131"/>
      <c r="C3631" s="126">
        <v>4</v>
      </c>
      <c r="D3631" s="125" t="s">
        <v>693</v>
      </c>
      <c r="E3631" s="64"/>
      <c r="F3631" s="64"/>
      <c r="G3631" s="64"/>
      <c r="H3631" s="64"/>
      <c r="I3631" s="64"/>
      <c r="J3631" s="64"/>
      <c r="K3631" s="64"/>
      <c r="L3631" s="64"/>
      <c r="M3631" s="64"/>
      <c r="N3631" s="64"/>
      <c r="O3631" s="64"/>
      <c r="P3631" s="64"/>
      <c r="Q3631" s="64"/>
      <c r="R3631" s="64"/>
      <c r="S3631" s="64"/>
      <c r="T3631" s="64"/>
      <c r="U3631" s="64"/>
      <c r="V3631" s="64"/>
      <c r="W3631" s="64"/>
      <c r="X3631" s="64"/>
    </row>
    <row r="3632" spans="1:24" s="283" customFormat="1" ht="12" x14ac:dyDescent="0.25">
      <c r="A3632" s="88"/>
      <c r="B3632" s="131"/>
      <c r="C3632" s="126">
        <v>5</v>
      </c>
      <c r="D3632" s="125" t="s">
        <v>881</v>
      </c>
      <c r="E3632" s="64"/>
      <c r="F3632" s="64"/>
      <c r="G3632" s="64"/>
      <c r="H3632" s="64"/>
      <c r="I3632" s="64"/>
      <c r="J3632" s="64"/>
      <c r="K3632" s="64"/>
      <c r="L3632" s="64"/>
      <c r="M3632" s="64"/>
      <c r="N3632" s="64"/>
      <c r="O3632" s="64"/>
      <c r="P3632" s="64"/>
      <c r="Q3632" s="64"/>
      <c r="R3632" s="64"/>
      <c r="S3632" s="64"/>
      <c r="T3632" s="64"/>
      <c r="U3632" s="64"/>
      <c r="V3632" s="64"/>
      <c r="W3632" s="64"/>
      <c r="X3632" s="64"/>
    </row>
    <row r="3633" spans="1:24" s="283" customFormat="1" ht="12" x14ac:dyDescent="0.25">
      <c r="A3633" s="88"/>
      <c r="B3633" s="81"/>
      <c r="C3633" s="126">
        <v>-1</v>
      </c>
      <c r="D3633" s="125" t="s">
        <v>394</v>
      </c>
      <c r="E3633" s="64"/>
      <c r="F3633" s="64"/>
      <c r="G3633" s="64"/>
      <c r="H3633" s="64"/>
      <c r="I3633" s="64"/>
      <c r="J3633" s="64"/>
      <c r="K3633" s="64"/>
      <c r="L3633" s="64"/>
      <c r="M3633" s="64"/>
      <c r="N3633" s="64"/>
      <c r="O3633" s="64"/>
      <c r="P3633" s="64"/>
      <c r="Q3633" s="64"/>
      <c r="R3633" s="64"/>
      <c r="S3633" s="64"/>
      <c r="T3633" s="64"/>
      <c r="U3633" s="64"/>
      <c r="V3633" s="64"/>
      <c r="W3633" s="64"/>
      <c r="X3633" s="64"/>
    </row>
    <row r="3634" spans="1:24" s="283" customFormat="1" ht="12" x14ac:dyDescent="0.25">
      <c r="A3634" s="88"/>
      <c r="B3634" s="81"/>
      <c r="C3634" s="126">
        <v>-3</v>
      </c>
      <c r="D3634" s="125" t="s">
        <v>397</v>
      </c>
      <c r="E3634" s="64"/>
      <c r="F3634" s="64"/>
      <c r="G3634" s="64"/>
      <c r="H3634" s="64"/>
      <c r="I3634" s="64"/>
      <c r="J3634" s="64"/>
      <c r="K3634" s="64"/>
      <c r="L3634" s="64"/>
      <c r="M3634" s="64"/>
      <c r="N3634" s="64"/>
      <c r="O3634" s="64"/>
      <c r="P3634" s="64"/>
      <c r="Q3634" s="64"/>
      <c r="R3634" s="64"/>
      <c r="S3634" s="64"/>
      <c r="T3634" s="64"/>
      <c r="U3634" s="64"/>
      <c r="V3634" s="64"/>
      <c r="W3634" s="64"/>
      <c r="X3634" s="64"/>
    </row>
    <row r="3635" spans="1:24" s="283" customFormat="1" ht="12" x14ac:dyDescent="0.25">
      <c r="A3635" s="88"/>
      <c r="B3635" s="81"/>
      <c r="C3635" s="126"/>
      <c r="D3635" s="125"/>
      <c r="E3635" s="64"/>
      <c r="F3635" s="64"/>
      <c r="G3635" s="64"/>
      <c r="H3635" s="64"/>
      <c r="I3635" s="64"/>
      <c r="J3635" s="64"/>
      <c r="K3635" s="64"/>
      <c r="L3635" s="64"/>
      <c r="M3635" s="64"/>
      <c r="N3635" s="64"/>
      <c r="O3635" s="64"/>
      <c r="P3635" s="64"/>
      <c r="Q3635" s="64"/>
      <c r="R3635" s="64"/>
      <c r="S3635" s="64"/>
      <c r="T3635" s="64"/>
      <c r="U3635" s="64"/>
      <c r="V3635" s="64"/>
      <c r="W3635" s="64"/>
      <c r="X3635" s="64"/>
    </row>
    <row r="3636" spans="1:24" s="283" customFormat="1" ht="12" x14ac:dyDescent="0.25">
      <c r="A3636" s="88" t="s">
        <v>1797</v>
      </c>
      <c r="B3636" s="81" t="s">
        <v>1804</v>
      </c>
      <c r="C3636" s="126">
        <v>1</v>
      </c>
      <c r="D3636" s="125" t="s">
        <v>692</v>
      </c>
      <c r="E3636" s="64"/>
      <c r="F3636" s="64"/>
      <c r="G3636" s="64"/>
      <c r="H3636" s="64"/>
      <c r="I3636" s="64"/>
      <c r="J3636" s="64"/>
      <c r="K3636" s="64"/>
      <c r="L3636" s="64"/>
      <c r="M3636" s="64"/>
      <c r="N3636" s="64"/>
      <c r="O3636" s="64"/>
      <c r="P3636" s="64"/>
      <c r="Q3636" s="64"/>
      <c r="R3636" s="64"/>
      <c r="S3636" s="64"/>
      <c r="T3636" s="64"/>
      <c r="U3636" s="64"/>
      <c r="V3636" s="64"/>
      <c r="W3636" s="64"/>
      <c r="X3636" s="64"/>
    </row>
    <row r="3637" spans="1:24" s="283" customFormat="1" ht="12" x14ac:dyDescent="0.25">
      <c r="A3637" s="88"/>
      <c r="B3637" s="81"/>
      <c r="C3637" s="126">
        <v>2</v>
      </c>
      <c r="D3637" s="125" t="s">
        <v>245</v>
      </c>
      <c r="E3637" s="64"/>
      <c r="F3637" s="64"/>
      <c r="G3637" s="64"/>
      <c r="H3637" s="64"/>
      <c r="I3637" s="64"/>
      <c r="J3637" s="64"/>
      <c r="K3637" s="64"/>
      <c r="L3637" s="64"/>
      <c r="M3637" s="64"/>
      <c r="N3637" s="64"/>
      <c r="O3637" s="64"/>
      <c r="P3637" s="64"/>
      <c r="Q3637" s="64"/>
      <c r="R3637" s="64"/>
      <c r="S3637" s="64"/>
      <c r="T3637" s="64"/>
      <c r="U3637" s="64"/>
      <c r="V3637" s="64"/>
      <c r="W3637" s="64"/>
      <c r="X3637" s="64"/>
    </row>
    <row r="3638" spans="1:24" s="283" customFormat="1" ht="12" x14ac:dyDescent="0.25">
      <c r="A3638" s="88"/>
      <c r="B3638" s="81"/>
      <c r="C3638" s="126">
        <v>3</v>
      </c>
      <c r="D3638" s="125" t="s">
        <v>246</v>
      </c>
      <c r="E3638" s="64"/>
      <c r="F3638" s="64"/>
      <c r="G3638" s="64"/>
      <c r="H3638" s="64"/>
      <c r="I3638" s="64"/>
      <c r="J3638" s="64"/>
      <c r="K3638" s="64"/>
      <c r="L3638" s="64"/>
      <c r="M3638" s="64"/>
      <c r="N3638" s="64"/>
      <c r="O3638" s="64"/>
      <c r="P3638" s="64"/>
      <c r="Q3638" s="64"/>
      <c r="R3638" s="64"/>
      <c r="S3638" s="64"/>
      <c r="T3638" s="64"/>
      <c r="U3638" s="64"/>
      <c r="V3638" s="64"/>
      <c r="W3638" s="64"/>
      <c r="X3638" s="64"/>
    </row>
    <row r="3639" spans="1:24" s="283" customFormat="1" ht="12" x14ac:dyDescent="0.25">
      <c r="A3639" s="88"/>
      <c r="B3639" s="81"/>
      <c r="C3639" s="126">
        <v>4</v>
      </c>
      <c r="D3639" s="125" t="s">
        <v>693</v>
      </c>
      <c r="E3639" s="64"/>
      <c r="F3639" s="64"/>
      <c r="G3639" s="64"/>
      <c r="H3639" s="64"/>
      <c r="I3639" s="64"/>
      <c r="J3639" s="64"/>
      <c r="K3639" s="64"/>
      <c r="L3639" s="64"/>
      <c r="M3639" s="64"/>
      <c r="N3639" s="64"/>
      <c r="O3639" s="64"/>
      <c r="P3639" s="64"/>
      <c r="Q3639" s="64"/>
      <c r="R3639" s="64"/>
      <c r="S3639" s="64"/>
      <c r="T3639" s="64"/>
      <c r="U3639" s="64"/>
      <c r="V3639" s="64"/>
      <c r="W3639" s="64"/>
      <c r="X3639" s="64"/>
    </row>
    <row r="3640" spans="1:24" s="283" customFormat="1" ht="12" x14ac:dyDescent="0.25">
      <c r="A3640" s="88"/>
      <c r="B3640" s="81"/>
      <c r="C3640" s="126">
        <v>5</v>
      </c>
      <c r="D3640" s="125" t="s">
        <v>881</v>
      </c>
      <c r="E3640" s="64"/>
      <c r="F3640" s="64"/>
      <c r="G3640" s="64"/>
      <c r="H3640" s="64"/>
      <c r="I3640" s="64"/>
      <c r="J3640" s="64"/>
      <c r="K3640" s="64"/>
      <c r="L3640" s="64"/>
      <c r="M3640" s="64"/>
      <c r="N3640" s="64"/>
      <c r="O3640" s="64"/>
      <c r="P3640" s="64"/>
      <c r="Q3640" s="64"/>
      <c r="R3640" s="64"/>
      <c r="S3640" s="64"/>
      <c r="T3640" s="64"/>
      <c r="U3640" s="64"/>
      <c r="V3640" s="64"/>
      <c r="W3640" s="64"/>
      <c r="X3640" s="64"/>
    </row>
    <row r="3641" spans="1:24" s="283" customFormat="1" ht="12" x14ac:dyDescent="0.25">
      <c r="A3641" s="88"/>
      <c r="B3641" s="81"/>
      <c r="C3641" s="126">
        <v>-1</v>
      </c>
      <c r="D3641" s="125" t="s">
        <v>394</v>
      </c>
      <c r="E3641" s="64"/>
      <c r="F3641" s="64"/>
      <c r="G3641" s="64"/>
      <c r="H3641" s="64"/>
      <c r="I3641" s="64"/>
      <c r="J3641" s="64"/>
      <c r="K3641" s="64"/>
      <c r="L3641" s="64"/>
      <c r="M3641" s="64"/>
      <c r="N3641" s="64"/>
      <c r="O3641" s="64"/>
      <c r="P3641" s="64"/>
      <c r="Q3641" s="64"/>
      <c r="R3641" s="64"/>
      <c r="S3641" s="64"/>
      <c r="T3641" s="64"/>
      <c r="U3641" s="64"/>
      <c r="V3641" s="64"/>
      <c r="W3641" s="64"/>
      <c r="X3641" s="64"/>
    </row>
    <row r="3642" spans="1:24" s="283" customFormat="1" ht="12" x14ac:dyDescent="0.25">
      <c r="A3642" s="88"/>
      <c r="B3642" s="81"/>
      <c r="C3642" s="126">
        <v>-3</v>
      </c>
      <c r="D3642" s="125" t="s">
        <v>397</v>
      </c>
      <c r="E3642" s="64"/>
      <c r="F3642" s="64"/>
      <c r="G3642" s="64"/>
      <c r="H3642" s="64"/>
      <c r="I3642" s="64"/>
      <c r="J3642" s="64"/>
      <c r="K3642" s="64"/>
      <c r="L3642" s="64"/>
      <c r="M3642" s="64"/>
      <c r="N3642" s="64"/>
      <c r="O3642" s="64"/>
      <c r="P3642" s="64"/>
      <c r="Q3642" s="64"/>
      <c r="R3642" s="64"/>
      <c r="S3642" s="64"/>
      <c r="T3642" s="64"/>
      <c r="U3642" s="64"/>
      <c r="V3642" s="64"/>
      <c r="W3642" s="64"/>
      <c r="X3642" s="64"/>
    </row>
    <row r="3643" spans="1:24" s="283" customFormat="1" ht="12" x14ac:dyDescent="0.25">
      <c r="A3643" s="88"/>
      <c r="B3643" s="81"/>
      <c r="C3643" s="126"/>
      <c r="D3643" s="125"/>
      <c r="E3643" s="64"/>
      <c r="F3643" s="64"/>
      <c r="G3643" s="64"/>
      <c r="H3643" s="64"/>
      <c r="I3643" s="64"/>
      <c r="J3643" s="64"/>
      <c r="K3643" s="64"/>
      <c r="L3643" s="64"/>
      <c r="M3643" s="64"/>
      <c r="N3643" s="64"/>
      <c r="O3643" s="64"/>
      <c r="P3643" s="64"/>
      <c r="Q3643" s="64"/>
      <c r="R3643" s="64"/>
      <c r="S3643" s="64"/>
      <c r="T3643" s="64"/>
      <c r="U3643" s="64"/>
      <c r="V3643" s="64"/>
      <c r="W3643" s="64"/>
      <c r="X3643" s="64"/>
    </row>
    <row r="3644" spans="1:24" s="283" customFormat="1" ht="12" x14ac:dyDescent="0.25">
      <c r="A3644" s="88" t="s">
        <v>1798</v>
      </c>
      <c r="B3644" s="81" t="s">
        <v>864</v>
      </c>
      <c r="C3644" s="126">
        <v>1</v>
      </c>
      <c r="D3644" s="125" t="s">
        <v>692</v>
      </c>
      <c r="E3644" s="64"/>
      <c r="F3644" s="64"/>
      <c r="G3644" s="64"/>
      <c r="H3644" s="64"/>
      <c r="I3644" s="64"/>
      <c r="J3644" s="64"/>
      <c r="K3644" s="64"/>
      <c r="L3644" s="64"/>
      <c r="M3644" s="64"/>
      <c r="N3644" s="64"/>
      <c r="O3644" s="64"/>
      <c r="P3644" s="64"/>
      <c r="Q3644" s="64"/>
      <c r="R3644" s="64"/>
      <c r="S3644" s="64"/>
      <c r="T3644" s="64"/>
      <c r="U3644" s="64"/>
      <c r="V3644" s="64"/>
      <c r="W3644" s="64"/>
      <c r="X3644" s="64"/>
    </row>
    <row r="3645" spans="1:24" s="283" customFormat="1" ht="12" x14ac:dyDescent="0.25">
      <c r="A3645" s="88"/>
      <c r="B3645" s="81"/>
      <c r="C3645" s="126">
        <v>2</v>
      </c>
      <c r="D3645" s="125" t="s">
        <v>245</v>
      </c>
      <c r="E3645" s="64"/>
      <c r="F3645" s="64"/>
      <c r="G3645" s="64"/>
      <c r="H3645" s="64"/>
      <c r="I3645" s="64"/>
      <c r="J3645" s="64"/>
      <c r="K3645" s="64"/>
      <c r="L3645" s="64"/>
      <c r="M3645" s="64"/>
      <c r="N3645" s="64"/>
      <c r="O3645" s="64"/>
      <c r="P3645" s="64"/>
      <c r="Q3645" s="64"/>
      <c r="R3645" s="64"/>
      <c r="S3645" s="64"/>
      <c r="T3645" s="64"/>
      <c r="U3645" s="64"/>
      <c r="V3645" s="64"/>
      <c r="W3645" s="64"/>
      <c r="X3645" s="64"/>
    </row>
    <row r="3646" spans="1:24" s="283" customFormat="1" ht="12" x14ac:dyDescent="0.25">
      <c r="A3646" s="88"/>
      <c r="B3646" s="81"/>
      <c r="C3646" s="126">
        <v>3</v>
      </c>
      <c r="D3646" s="125" t="s">
        <v>246</v>
      </c>
      <c r="E3646" s="64"/>
      <c r="F3646" s="64"/>
      <c r="G3646" s="64"/>
      <c r="H3646" s="64"/>
      <c r="I3646" s="64"/>
      <c r="J3646" s="64"/>
      <c r="K3646" s="64"/>
      <c r="L3646" s="64"/>
      <c r="M3646" s="64"/>
      <c r="N3646" s="64"/>
      <c r="O3646" s="64"/>
      <c r="P3646" s="64"/>
      <c r="Q3646" s="64"/>
      <c r="R3646" s="64"/>
      <c r="S3646" s="64"/>
      <c r="T3646" s="64"/>
      <c r="U3646" s="64"/>
      <c r="V3646" s="64"/>
      <c r="W3646" s="64"/>
      <c r="X3646" s="64"/>
    </row>
    <row r="3647" spans="1:24" s="283" customFormat="1" ht="12" x14ac:dyDescent="0.25">
      <c r="A3647" s="88"/>
      <c r="B3647" s="81"/>
      <c r="C3647" s="126">
        <v>4</v>
      </c>
      <c r="D3647" s="125" t="s">
        <v>693</v>
      </c>
      <c r="E3647" s="64"/>
      <c r="F3647" s="64"/>
      <c r="G3647" s="64"/>
      <c r="H3647" s="64"/>
      <c r="I3647" s="64"/>
      <c r="J3647" s="64"/>
      <c r="K3647" s="64"/>
      <c r="L3647" s="64"/>
      <c r="M3647" s="64"/>
      <c r="N3647" s="64"/>
      <c r="O3647" s="64"/>
      <c r="P3647" s="64"/>
      <c r="Q3647" s="64"/>
      <c r="R3647" s="64"/>
      <c r="S3647" s="64"/>
      <c r="T3647" s="64"/>
      <c r="U3647" s="64"/>
      <c r="V3647" s="64"/>
      <c r="W3647" s="64"/>
      <c r="X3647" s="64"/>
    </row>
    <row r="3648" spans="1:24" s="283" customFormat="1" ht="12" x14ac:dyDescent="0.25">
      <c r="A3648" s="88"/>
      <c r="B3648" s="81"/>
      <c r="C3648" s="126">
        <v>5</v>
      </c>
      <c r="D3648" s="125" t="s">
        <v>881</v>
      </c>
      <c r="E3648" s="64"/>
      <c r="F3648" s="64"/>
      <c r="G3648" s="64"/>
      <c r="H3648" s="64"/>
      <c r="I3648" s="64"/>
      <c r="J3648" s="64"/>
      <c r="K3648" s="64"/>
      <c r="L3648" s="64"/>
      <c r="M3648" s="64"/>
      <c r="N3648" s="64"/>
      <c r="O3648" s="64"/>
      <c r="P3648" s="64"/>
      <c r="Q3648" s="64"/>
      <c r="R3648" s="64"/>
      <c r="S3648" s="64"/>
      <c r="T3648" s="64"/>
      <c r="U3648" s="64"/>
      <c r="V3648" s="64"/>
      <c r="W3648" s="64"/>
      <c r="X3648" s="64"/>
    </row>
    <row r="3649" spans="1:24" s="283" customFormat="1" ht="12" x14ac:dyDescent="0.25">
      <c r="A3649" s="88"/>
      <c r="B3649" s="81"/>
      <c r="C3649" s="126">
        <v>-1</v>
      </c>
      <c r="D3649" s="125" t="s">
        <v>394</v>
      </c>
      <c r="E3649" s="64"/>
      <c r="F3649" s="64"/>
      <c r="G3649" s="64"/>
      <c r="H3649" s="64"/>
      <c r="I3649" s="64"/>
      <c r="J3649" s="64"/>
      <c r="K3649" s="64"/>
      <c r="L3649" s="64"/>
      <c r="M3649" s="64"/>
      <c r="N3649" s="64"/>
      <c r="O3649" s="64"/>
      <c r="P3649" s="64"/>
      <c r="Q3649" s="64"/>
      <c r="R3649" s="64"/>
      <c r="S3649" s="64"/>
      <c r="T3649" s="64"/>
      <c r="U3649" s="64"/>
      <c r="V3649" s="64"/>
      <c r="W3649" s="64"/>
      <c r="X3649" s="64"/>
    </row>
    <row r="3650" spans="1:24" s="283" customFormat="1" ht="12" x14ac:dyDescent="0.25">
      <c r="A3650" s="88"/>
      <c r="B3650" s="81"/>
      <c r="C3650" s="126">
        <v>-3</v>
      </c>
      <c r="D3650" s="125" t="s">
        <v>397</v>
      </c>
      <c r="E3650" s="64"/>
      <c r="F3650" s="64"/>
      <c r="G3650" s="64"/>
      <c r="H3650" s="64"/>
      <c r="I3650" s="64"/>
      <c r="J3650" s="64"/>
      <c r="K3650" s="64"/>
      <c r="L3650" s="64"/>
      <c r="M3650" s="64"/>
      <c r="N3650" s="64"/>
      <c r="O3650" s="64"/>
      <c r="P3650" s="64"/>
      <c r="Q3650" s="64"/>
      <c r="R3650" s="64"/>
      <c r="S3650" s="64"/>
      <c r="T3650" s="64"/>
      <c r="U3650" s="64"/>
      <c r="V3650" s="64"/>
      <c r="W3650" s="64"/>
      <c r="X3650" s="64"/>
    </row>
    <row r="3651" spans="1:24" s="283" customFormat="1" ht="12" x14ac:dyDescent="0.25">
      <c r="A3651" s="88"/>
      <c r="B3651" s="81"/>
      <c r="C3651" s="126"/>
      <c r="D3651" s="125"/>
      <c r="E3651" s="64"/>
      <c r="F3651" s="64"/>
      <c r="G3651" s="64"/>
      <c r="H3651" s="64"/>
      <c r="I3651" s="64"/>
      <c r="J3651" s="64"/>
      <c r="K3651" s="64"/>
      <c r="L3651" s="64"/>
      <c r="M3651" s="64"/>
      <c r="N3651" s="64"/>
      <c r="O3651" s="64"/>
      <c r="P3651" s="64"/>
      <c r="Q3651" s="64"/>
      <c r="R3651" s="64"/>
      <c r="S3651" s="64"/>
      <c r="T3651" s="64"/>
      <c r="U3651" s="64"/>
      <c r="V3651" s="64"/>
      <c r="W3651" s="64"/>
      <c r="X3651" s="64"/>
    </row>
    <row r="3652" spans="1:24" s="283" customFormat="1" ht="12" x14ac:dyDescent="0.25">
      <c r="A3652" s="88" t="s">
        <v>1799</v>
      </c>
      <c r="B3652" s="81" t="s">
        <v>1805</v>
      </c>
      <c r="C3652" s="126">
        <v>1</v>
      </c>
      <c r="D3652" s="125" t="s">
        <v>692</v>
      </c>
      <c r="E3652" s="64"/>
      <c r="F3652" s="64"/>
      <c r="G3652" s="64"/>
      <c r="H3652" s="64"/>
      <c r="I3652" s="64"/>
      <c r="J3652" s="64"/>
      <c r="K3652" s="64"/>
      <c r="L3652" s="64"/>
      <c r="M3652" s="64"/>
      <c r="N3652" s="64"/>
      <c r="O3652" s="64"/>
      <c r="P3652" s="64"/>
      <c r="Q3652" s="64"/>
      <c r="R3652" s="64"/>
      <c r="S3652" s="64"/>
      <c r="T3652" s="64"/>
      <c r="U3652" s="64"/>
      <c r="V3652" s="64"/>
      <c r="W3652" s="64"/>
      <c r="X3652" s="64"/>
    </row>
    <row r="3653" spans="1:24" s="283" customFormat="1" ht="12" x14ac:dyDescent="0.25">
      <c r="A3653" s="88"/>
      <c r="B3653" s="81"/>
      <c r="C3653" s="126">
        <v>2</v>
      </c>
      <c r="D3653" s="125" t="s">
        <v>245</v>
      </c>
      <c r="E3653" s="64"/>
      <c r="F3653" s="64"/>
      <c r="G3653" s="64"/>
      <c r="H3653" s="64"/>
      <c r="I3653" s="64"/>
      <c r="J3653" s="64"/>
      <c r="K3653" s="64"/>
      <c r="L3653" s="64"/>
      <c r="M3653" s="64"/>
      <c r="N3653" s="64"/>
      <c r="O3653" s="64"/>
      <c r="P3653" s="64"/>
      <c r="Q3653" s="64"/>
      <c r="R3653" s="64"/>
      <c r="S3653" s="64"/>
      <c r="T3653" s="64"/>
      <c r="U3653" s="64"/>
      <c r="V3653" s="64"/>
      <c r="W3653" s="64"/>
      <c r="X3653" s="64"/>
    </row>
    <row r="3654" spans="1:24" s="283" customFormat="1" ht="12" x14ac:dyDescent="0.25">
      <c r="A3654" s="88"/>
      <c r="B3654" s="81"/>
      <c r="C3654" s="126">
        <v>3</v>
      </c>
      <c r="D3654" s="125" t="s">
        <v>246</v>
      </c>
      <c r="E3654" s="64"/>
      <c r="F3654" s="64"/>
      <c r="G3654" s="64"/>
      <c r="H3654" s="64"/>
      <c r="I3654" s="64"/>
      <c r="J3654" s="64"/>
      <c r="K3654" s="64"/>
      <c r="L3654" s="64"/>
      <c r="M3654" s="64"/>
      <c r="N3654" s="64"/>
      <c r="O3654" s="64"/>
      <c r="P3654" s="64"/>
      <c r="Q3654" s="64"/>
      <c r="R3654" s="64"/>
      <c r="S3654" s="64"/>
      <c r="T3654" s="64"/>
      <c r="U3654" s="64"/>
      <c r="V3654" s="64"/>
      <c r="W3654" s="64"/>
      <c r="X3654" s="64"/>
    </row>
    <row r="3655" spans="1:24" s="283" customFormat="1" ht="12" x14ac:dyDescent="0.25">
      <c r="A3655" s="88"/>
      <c r="B3655" s="81"/>
      <c r="C3655" s="126">
        <v>4</v>
      </c>
      <c r="D3655" s="125" t="s">
        <v>693</v>
      </c>
      <c r="E3655" s="64"/>
      <c r="F3655" s="64"/>
      <c r="G3655" s="64"/>
      <c r="H3655" s="64"/>
      <c r="I3655" s="64"/>
      <c r="J3655" s="64"/>
      <c r="K3655" s="64"/>
      <c r="L3655" s="64"/>
      <c r="M3655" s="64"/>
      <c r="N3655" s="64"/>
      <c r="O3655" s="64"/>
      <c r="P3655" s="64"/>
      <c r="Q3655" s="64"/>
      <c r="R3655" s="64"/>
      <c r="S3655" s="64"/>
      <c r="T3655" s="64"/>
      <c r="U3655" s="64"/>
      <c r="V3655" s="64"/>
      <c r="W3655" s="64"/>
      <c r="X3655" s="64"/>
    </row>
    <row r="3656" spans="1:24" s="283" customFormat="1" ht="12" x14ac:dyDescent="0.25">
      <c r="A3656" s="88"/>
      <c r="B3656" s="81"/>
      <c r="C3656" s="126">
        <v>5</v>
      </c>
      <c r="D3656" s="125" t="s">
        <v>881</v>
      </c>
      <c r="E3656" s="64"/>
      <c r="F3656" s="64"/>
      <c r="G3656" s="64"/>
      <c r="H3656" s="64"/>
      <c r="I3656" s="64"/>
      <c r="J3656" s="64"/>
      <c r="K3656" s="64"/>
      <c r="L3656" s="64"/>
      <c r="M3656" s="64"/>
      <c r="N3656" s="64"/>
      <c r="O3656" s="64"/>
      <c r="P3656" s="64"/>
      <c r="Q3656" s="64"/>
      <c r="R3656" s="64"/>
      <c r="S3656" s="64"/>
      <c r="T3656" s="64"/>
      <c r="U3656" s="64"/>
      <c r="V3656" s="64"/>
      <c r="W3656" s="64"/>
      <c r="X3656" s="64"/>
    </row>
    <row r="3657" spans="1:24" s="283" customFormat="1" ht="12" x14ac:dyDescent="0.25">
      <c r="A3657" s="88"/>
      <c r="B3657" s="81"/>
      <c r="C3657" s="126">
        <v>-1</v>
      </c>
      <c r="D3657" s="125" t="s">
        <v>394</v>
      </c>
      <c r="E3657" s="64"/>
      <c r="F3657" s="64"/>
      <c r="G3657" s="64"/>
      <c r="H3657" s="64"/>
      <c r="I3657" s="64"/>
      <c r="J3657" s="64"/>
      <c r="K3657" s="64"/>
      <c r="L3657" s="64"/>
      <c r="M3657" s="64"/>
      <c r="N3657" s="64"/>
      <c r="O3657" s="64"/>
      <c r="P3657" s="64"/>
      <c r="Q3657" s="64"/>
      <c r="R3657" s="64"/>
      <c r="S3657" s="64"/>
      <c r="T3657" s="64"/>
      <c r="U3657" s="64"/>
      <c r="V3657" s="64"/>
      <c r="W3657" s="64"/>
      <c r="X3657" s="64"/>
    </row>
    <row r="3658" spans="1:24" s="283" customFormat="1" ht="12" x14ac:dyDescent="0.25">
      <c r="A3658" s="88"/>
      <c r="B3658" s="81"/>
      <c r="C3658" s="126">
        <v>-3</v>
      </c>
      <c r="D3658" s="125" t="s">
        <v>397</v>
      </c>
      <c r="E3658" s="64"/>
      <c r="F3658" s="64"/>
      <c r="G3658" s="64"/>
      <c r="H3658" s="64"/>
      <c r="I3658" s="64"/>
      <c r="J3658" s="64"/>
      <c r="K3658" s="64"/>
      <c r="L3658" s="64"/>
      <c r="M3658" s="64"/>
      <c r="N3658" s="64"/>
      <c r="O3658" s="64"/>
      <c r="P3658" s="64"/>
      <c r="Q3658" s="64"/>
      <c r="R3658" s="64"/>
      <c r="S3658" s="64"/>
      <c r="T3658" s="64"/>
      <c r="U3658" s="64"/>
      <c r="V3658" s="64"/>
      <c r="W3658" s="64"/>
      <c r="X3658" s="64"/>
    </row>
    <row r="3659" spans="1:24" s="283" customFormat="1" ht="12" x14ac:dyDescent="0.25">
      <c r="A3659" s="88"/>
      <c r="B3659" s="81"/>
      <c r="C3659" s="126"/>
      <c r="D3659" s="125"/>
      <c r="E3659" s="64"/>
      <c r="F3659" s="64"/>
      <c r="G3659" s="64"/>
      <c r="H3659" s="64"/>
      <c r="I3659" s="64"/>
      <c r="J3659" s="64"/>
      <c r="K3659" s="64"/>
      <c r="L3659" s="64"/>
      <c r="M3659" s="64"/>
      <c r="N3659" s="64"/>
      <c r="O3659" s="64"/>
      <c r="P3659" s="64"/>
      <c r="Q3659" s="64"/>
      <c r="R3659" s="64"/>
      <c r="S3659" s="64"/>
      <c r="T3659" s="64"/>
      <c r="U3659" s="64"/>
      <c r="V3659" s="64"/>
      <c r="W3659" s="64"/>
      <c r="X3659" s="64"/>
    </row>
    <row r="3660" spans="1:24" s="283" customFormat="1" ht="12" x14ac:dyDescent="0.25">
      <c r="A3660" s="88" t="s">
        <v>1800</v>
      </c>
      <c r="B3660" s="81" t="s">
        <v>1806</v>
      </c>
      <c r="C3660" s="126">
        <v>1</v>
      </c>
      <c r="D3660" s="125" t="s">
        <v>692</v>
      </c>
      <c r="E3660" s="64"/>
      <c r="F3660" s="64"/>
      <c r="G3660" s="64"/>
      <c r="H3660" s="64"/>
      <c r="I3660" s="64"/>
      <c r="J3660" s="64"/>
      <c r="K3660" s="64"/>
      <c r="L3660" s="64"/>
      <c r="M3660" s="64"/>
      <c r="N3660" s="64"/>
      <c r="O3660" s="64"/>
      <c r="P3660" s="64"/>
      <c r="Q3660" s="64"/>
      <c r="R3660" s="64"/>
      <c r="S3660" s="64"/>
      <c r="T3660" s="64"/>
      <c r="U3660" s="64"/>
      <c r="V3660" s="64"/>
      <c r="W3660" s="64"/>
      <c r="X3660" s="64"/>
    </row>
    <row r="3661" spans="1:24" s="283" customFormat="1" ht="12" x14ac:dyDescent="0.25">
      <c r="A3661" s="88"/>
      <c r="B3661" s="81"/>
      <c r="C3661" s="126">
        <v>2</v>
      </c>
      <c r="D3661" s="125" t="s">
        <v>245</v>
      </c>
      <c r="E3661" s="64"/>
      <c r="F3661" s="64"/>
      <c r="G3661" s="64"/>
      <c r="H3661" s="64"/>
      <c r="I3661" s="64"/>
      <c r="J3661" s="64"/>
      <c r="K3661" s="64"/>
      <c r="L3661" s="64"/>
      <c r="M3661" s="64"/>
      <c r="N3661" s="64"/>
      <c r="O3661" s="64"/>
      <c r="P3661" s="64"/>
      <c r="Q3661" s="64"/>
      <c r="R3661" s="64"/>
      <c r="S3661" s="64"/>
      <c r="T3661" s="64"/>
      <c r="U3661" s="64"/>
      <c r="V3661" s="64"/>
      <c r="W3661" s="64"/>
      <c r="X3661" s="64"/>
    </row>
    <row r="3662" spans="1:24" s="283" customFormat="1" ht="12" x14ac:dyDescent="0.25">
      <c r="A3662" s="88"/>
      <c r="B3662" s="81"/>
      <c r="C3662" s="126">
        <v>3</v>
      </c>
      <c r="D3662" s="125" t="s">
        <v>246</v>
      </c>
      <c r="E3662" s="64"/>
      <c r="F3662" s="64"/>
      <c r="G3662" s="64"/>
      <c r="H3662" s="64"/>
      <c r="I3662" s="64"/>
      <c r="J3662" s="64"/>
      <c r="K3662" s="64"/>
      <c r="L3662" s="64"/>
      <c r="M3662" s="64"/>
      <c r="N3662" s="64"/>
      <c r="O3662" s="64"/>
      <c r="P3662" s="64"/>
      <c r="Q3662" s="64"/>
      <c r="R3662" s="64"/>
      <c r="S3662" s="64"/>
      <c r="T3662" s="64"/>
      <c r="U3662" s="64"/>
      <c r="V3662" s="64"/>
      <c r="W3662" s="64"/>
      <c r="X3662" s="64"/>
    </row>
    <row r="3663" spans="1:24" s="283" customFormat="1" ht="12" x14ac:dyDescent="0.25">
      <c r="A3663" s="88"/>
      <c r="B3663" s="81"/>
      <c r="C3663" s="126">
        <v>4</v>
      </c>
      <c r="D3663" s="125" t="s">
        <v>693</v>
      </c>
      <c r="E3663" s="64"/>
      <c r="F3663" s="64"/>
      <c r="G3663" s="64"/>
      <c r="H3663" s="64"/>
      <c r="I3663" s="64"/>
      <c r="J3663" s="64"/>
      <c r="K3663" s="64"/>
      <c r="L3663" s="64"/>
      <c r="M3663" s="64"/>
      <c r="N3663" s="64"/>
      <c r="O3663" s="64"/>
      <c r="P3663" s="64"/>
      <c r="Q3663" s="64"/>
      <c r="R3663" s="64"/>
      <c r="S3663" s="64"/>
      <c r="T3663" s="64"/>
      <c r="U3663" s="64"/>
      <c r="V3663" s="64"/>
      <c r="W3663" s="64"/>
      <c r="X3663" s="64"/>
    </row>
    <row r="3664" spans="1:24" s="283" customFormat="1" ht="12" x14ac:dyDescent="0.25">
      <c r="A3664" s="88"/>
      <c r="B3664" s="81"/>
      <c r="C3664" s="126">
        <v>5</v>
      </c>
      <c r="D3664" s="125" t="s">
        <v>881</v>
      </c>
      <c r="E3664" s="64"/>
      <c r="F3664" s="64"/>
      <c r="G3664" s="64"/>
      <c r="H3664" s="64"/>
      <c r="I3664" s="64"/>
      <c r="J3664" s="64"/>
      <c r="K3664" s="64"/>
      <c r="L3664" s="64"/>
      <c r="M3664" s="64"/>
      <c r="N3664" s="64"/>
      <c r="O3664" s="64"/>
      <c r="P3664" s="64"/>
      <c r="Q3664" s="64"/>
      <c r="R3664" s="64"/>
      <c r="S3664" s="64"/>
      <c r="T3664" s="64"/>
      <c r="U3664" s="64"/>
      <c r="V3664" s="64"/>
      <c r="W3664" s="64"/>
      <c r="X3664" s="64"/>
    </row>
    <row r="3665" spans="1:24" s="283" customFormat="1" ht="12" x14ac:dyDescent="0.25">
      <c r="A3665" s="88"/>
      <c r="B3665" s="81"/>
      <c r="C3665" s="126">
        <v>-1</v>
      </c>
      <c r="D3665" s="125" t="s">
        <v>394</v>
      </c>
      <c r="E3665" s="64"/>
      <c r="F3665" s="64"/>
      <c r="G3665" s="64"/>
      <c r="H3665" s="64"/>
      <c r="I3665" s="64"/>
      <c r="J3665" s="64"/>
      <c r="K3665" s="64"/>
      <c r="L3665" s="64"/>
      <c r="M3665" s="64"/>
      <c r="N3665" s="64"/>
      <c r="O3665" s="64"/>
      <c r="P3665" s="64"/>
      <c r="Q3665" s="64"/>
      <c r="R3665" s="64"/>
      <c r="S3665" s="64"/>
      <c r="T3665" s="64"/>
      <c r="U3665" s="64"/>
      <c r="V3665" s="64"/>
      <c r="W3665" s="64"/>
      <c r="X3665" s="64"/>
    </row>
    <row r="3666" spans="1:24" s="283" customFormat="1" ht="12" x14ac:dyDescent="0.25">
      <c r="A3666" s="88"/>
      <c r="B3666" s="81"/>
      <c r="C3666" s="126">
        <v>-3</v>
      </c>
      <c r="D3666" s="125" t="s">
        <v>397</v>
      </c>
      <c r="E3666" s="64"/>
      <c r="F3666" s="64"/>
      <c r="G3666" s="64"/>
      <c r="H3666" s="64"/>
      <c r="I3666" s="64"/>
      <c r="J3666" s="64"/>
      <c r="K3666" s="64"/>
      <c r="L3666" s="64"/>
      <c r="M3666" s="64"/>
      <c r="N3666" s="64"/>
      <c r="O3666" s="64"/>
      <c r="P3666" s="64"/>
      <c r="Q3666" s="64"/>
      <c r="R3666" s="64"/>
      <c r="S3666" s="64"/>
      <c r="T3666" s="64"/>
      <c r="U3666" s="64"/>
      <c r="V3666" s="64"/>
      <c r="W3666" s="64"/>
      <c r="X3666" s="64"/>
    </row>
    <row r="3667" spans="1:24" s="283" customFormat="1" ht="12" x14ac:dyDescent="0.25">
      <c r="A3667" s="88"/>
      <c r="B3667" s="81"/>
      <c r="C3667" s="126"/>
      <c r="D3667" s="125"/>
      <c r="E3667" s="64"/>
      <c r="F3667" s="64"/>
      <c r="G3667" s="64"/>
      <c r="H3667" s="64"/>
      <c r="I3667" s="64"/>
      <c r="J3667" s="64"/>
      <c r="K3667" s="64"/>
      <c r="L3667" s="64"/>
      <c r="M3667" s="64"/>
      <c r="N3667" s="64"/>
      <c r="O3667" s="64"/>
      <c r="P3667" s="64"/>
      <c r="Q3667" s="64"/>
      <c r="R3667" s="64"/>
      <c r="S3667" s="64"/>
      <c r="T3667" s="64"/>
      <c r="U3667" s="64"/>
      <c r="V3667" s="64"/>
      <c r="W3667" s="64"/>
      <c r="X3667" s="64"/>
    </row>
    <row r="3668" spans="1:24" s="283" customFormat="1" ht="12" x14ac:dyDescent="0.25">
      <c r="A3668" s="88" t="s">
        <v>1801</v>
      </c>
      <c r="B3668" s="81" t="s">
        <v>1807</v>
      </c>
      <c r="C3668" s="126">
        <v>1</v>
      </c>
      <c r="D3668" s="125" t="s">
        <v>692</v>
      </c>
      <c r="E3668" s="64"/>
      <c r="F3668" s="64"/>
      <c r="G3668" s="64"/>
      <c r="H3668" s="64"/>
      <c r="I3668" s="64"/>
      <c r="J3668" s="64"/>
      <c r="K3668" s="64"/>
      <c r="L3668" s="64"/>
      <c r="M3668" s="64"/>
      <c r="N3668" s="64"/>
      <c r="O3668" s="64"/>
      <c r="P3668" s="64"/>
      <c r="Q3668" s="64"/>
      <c r="R3668" s="64"/>
      <c r="S3668" s="64"/>
      <c r="T3668" s="64"/>
      <c r="U3668" s="64"/>
      <c r="V3668" s="64"/>
      <c r="W3668" s="64"/>
      <c r="X3668" s="64"/>
    </row>
    <row r="3669" spans="1:24" s="283" customFormat="1" ht="12" x14ac:dyDescent="0.25">
      <c r="A3669" s="88"/>
      <c r="B3669" s="81"/>
      <c r="C3669" s="126">
        <v>2</v>
      </c>
      <c r="D3669" s="125" t="s">
        <v>245</v>
      </c>
      <c r="E3669" s="64"/>
      <c r="F3669" s="64"/>
      <c r="G3669" s="64"/>
      <c r="H3669" s="64"/>
      <c r="I3669" s="64"/>
      <c r="J3669" s="64"/>
      <c r="K3669" s="64"/>
      <c r="L3669" s="64"/>
      <c r="M3669" s="64"/>
      <c r="N3669" s="64"/>
      <c r="O3669" s="64"/>
      <c r="P3669" s="64"/>
      <c r="Q3669" s="64"/>
      <c r="R3669" s="64"/>
      <c r="S3669" s="64"/>
      <c r="T3669" s="64"/>
      <c r="U3669" s="64"/>
      <c r="V3669" s="64"/>
      <c r="W3669" s="64"/>
      <c r="X3669" s="64"/>
    </row>
    <row r="3670" spans="1:24" s="283" customFormat="1" ht="12" x14ac:dyDescent="0.25">
      <c r="A3670" s="88"/>
      <c r="B3670" s="81"/>
      <c r="C3670" s="126">
        <v>3</v>
      </c>
      <c r="D3670" s="125" t="s">
        <v>246</v>
      </c>
      <c r="E3670" s="64"/>
      <c r="F3670" s="64"/>
      <c r="G3670" s="64"/>
      <c r="H3670" s="64"/>
      <c r="I3670" s="64"/>
      <c r="J3670" s="64"/>
      <c r="K3670" s="64"/>
      <c r="L3670" s="64"/>
      <c r="M3670" s="64"/>
      <c r="N3670" s="64"/>
      <c r="O3670" s="64"/>
      <c r="P3670" s="64"/>
      <c r="Q3670" s="64"/>
      <c r="R3670" s="64"/>
      <c r="S3670" s="64"/>
      <c r="T3670" s="64"/>
      <c r="U3670" s="64"/>
      <c r="V3670" s="64"/>
      <c r="W3670" s="64"/>
      <c r="X3670" s="64"/>
    </row>
    <row r="3671" spans="1:24" s="283" customFormat="1" ht="12" x14ac:dyDescent="0.25">
      <c r="A3671" s="88"/>
      <c r="B3671" s="81"/>
      <c r="C3671" s="126">
        <v>4</v>
      </c>
      <c r="D3671" s="125" t="s">
        <v>693</v>
      </c>
      <c r="E3671" s="64"/>
      <c r="F3671" s="64"/>
      <c r="G3671" s="64"/>
      <c r="H3671" s="64"/>
      <c r="I3671" s="64"/>
      <c r="J3671" s="64"/>
      <c r="K3671" s="64"/>
      <c r="L3671" s="64"/>
      <c r="M3671" s="64"/>
      <c r="N3671" s="64"/>
      <c r="O3671" s="64"/>
      <c r="P3671" s="64"/>
      <c r="Q3671" s="64"/>
      <c r="R3671" s="64"/>
      <c r="S3671" s="64"/>
      <c r="T3671" s="64"/>
      <c r="U3671" s="64"/>
      <c r="V3671" s="64"/>
      <c r="W3671" s="64"/>
      <c r="X3671" s="64"/>
    </row>
    <row r="3672" spans="1:24" s="283" customFormat="1" ht="12" x14ac:dyDescent="0.25">
      <c r="A3672" s="88"/>
      <c r="B3672" s="81"/>
      <c r="C3672" s="126">
        <v>5</v>
      </c>
      <c r="D3672" s="125" t="s">
        <v>881</v>
      </c>
      <c r="E3672" s="64"/>
      <c r="F3672" s="64"/>
      <c r="G3672" s="64"/>
      <c r="H3672" s="64"/>
      <c r="I3672" s="64"/>
      <c r="J3672" s="64"/>
      <c r="K3672" s="64"/>
      <c r="L3672" s="64"/>
      <c r="M3672" s="64"/>
      <c r="N3672" s="64"/>
      <c r="O3672" s="64"/>
      <c r="P3672" s="64"/>
      <c r="Q3672" s="64"/>
      <c r="R3672" s="64"/>
      <c r="S3672" s="64"/>
      <c r="T3672" s="64"/>
      <c r="U3672" s="64"/>
      <c r="V3672" s="64"/>
      <c r="W3672" s="64"/>
      <c r="X3672" s="64"/>
    </row>
    <row r="3673" spans="1:24" s="283" customFormat="1" ht="12" x14ac:dyDescent="0.25">
      <c r="A3673" s="88"/>
      <c r="B3673" s="131"/>
      <c r="C3673" s="126">
        <v>-1</v>
      </c>
      <c r="D3673" s="125" t="s">
        <v>394</v>
      </c>
      <c r="E3673" s="64"/>
      <c r="F3673" s="64"/>
      <c r="G3673" s="64"/>
      <c r="H3673" s="64"/>
      <c r="I3673" s="64"/>
      <c r="J3673" s="64"/>
      <c r="K3673" s="64"/>
      <c r="L3673" s="64"/>
      <c r="M3673" s="64"/>
      <c r="N3673" s="64"/>
      <c r="O3673" s="64"/>
      <c r="P3673" s="64"/>
      <c r="Q3673" s="64"/>
      <c r="R3673" s="64"/>
      <c r="S3673" s="64"/>
      <c r="T3673" s="64"/>
      <c r="U3673" s="64"/>
      <c r="V3673" s="64"/>
      <c r="W3673" s="64"/>
      <c r="X3673" s="64"/>
    </row>
    <row r="3674" spans="1:24" s="283" customFormat="1" ht="12" x14ac:dyDescent="0.25">
      <c r="A3674" s="88"/>
      <c r="B3674" s="131"/>
      <c r="C3674" s="126">
        <v>-3</v>
      </c>
      <c r="D3674" s="125" t="s">
        <v>397</v>
      </c>
      <c r="E3674" s="64"/>
      <c r="F3674" s="64"/>
      <c r="G3674" s="64"/>
      <c r="H3674" s="64"/>
      <c r="I3674" s="64"/>
      <c r="J3674" s="64"/>
      <c r="K3674" s="64"/>
      <c r="L3674" s="64"/>
      <c r="M3674" s="64"/>
      <c r="N3674" s="64"/>
      <c r="O3674" s="64"/>
      <c r="P3674" s="64"/>
      <c r="Q3674" s="64"/>
      <c r="R3674" s="64"/>
      <c r="S3674" s="64"/>
      <c r="T3674" s="64"/>
      <c r="U3674" s="64"/>
      <c r="V3674" s="64"/>
      <c r="W3674" s="64"/>
      <c r="X3674" s="64"/>
    </row>
    <row r="3675" spans="1:24" s="283" customFormat="1" ht="12" x14ac:dyDescent="0.25">
      <c r="A3675" s="88"/>
      <c r="B3675" s="81"/>
      <c r="C3675" s="126"/>
      <c r="D3675" s="125"/>
      <c r="E3675" s="64"/>
      <c r="F3675" s="64"/>
      <c r="G3675" s="64"/>
      <c r="H3675" s="64"/>
      <c r="I3675" s="64"/>
      <c r="J3675" s="64"/>
      <c r="K3675" s="64"/>
      <c r="L3675" s="64"/>
      <c r="M3675" s="64"/>
      <c r="N3675" s="64"/>
      <c r="O3675" s="64"/>
      <c r="P3675" s="64"/>
      <c r="Q3675" s="64"/>
      <c r="R3675" s="64"/>
      <c r="S3675" s="64"/>
      <c r="T3675" s="64"/>
      <c r="U3675" s="64"/>
      <c r="V3675" s="64"/>
      <c r="W3675" s="64"/>
      <c r="X3675" s="64"/>
    </row>
    <row r="3676" spans="1:24" s="283" customFormat="1" ht="12" x14ac:dyDescent="0.25">
      <c r="A3676" s="88" t="s">
        <v>508</v>
      </c>
      <c r="B3676" s="81" t="s">
        <v>1808</v>
      </c>
      <c r="C3676" s="126">
        <v>1</v>
      </c>
      <c r="D3676" s="132" t="s">
        <v>695</v>
      </c>
      <c r="E3676" s="64"/>
      <c r="F3676" s="64"/>
      <c r="G3676" s="64"/>
      <c r="H3676" s="64"/>
      <c r="I3676" s="64"/>
      <c r="J3676" s="64"/>
      <c r="K3676" s="64"/>
      <c r="L3676" s="64"/>
      <c r="M3676" s="64"/>
      <c r="N3676" s="64"/>
      <c r="O3676" s="64"/>
      <c r="P3676" s="64"/>
      <c r="Q3676" s="64"/>
      <c r="R3676" s="64"/>
      <c r="S3676" s="64"/>
      <c r="T3676" s="64"/>
      <c r="U3676" s="64"/>
      <c r="V3676" s="64"/>
      <c r="W3676" s="64"/>
      <c r="X3676" s="64"/>
    </row>
    <row r="3677" spans="1:24" s="283" customFormat="1" ht="12" x14ac:dyDescent="0.25">
      <c r="A3677" s="88"/>
      <c r="B3677" s="81"/>
      <c r="C3677" s="126">
        <v>2</v>
      </c>
      <c r="D3677" s="132" t="s">
        <v>696</v>
      </c>
      <c r="E3677" s="64"/>
      <c r="F3677" s="64"/>
      <c r="G3677" s="64"/>
      <c r="H3677" s="64"/>
      <c r="I3677" s="64"/>
      <c r="J3677" s="64"/>
      <c r="K3677" s="64"/>
      <c r="L3677" s="64"/>
      <c r="M3677" s="64"/>
      <c r="N3677" s="64"/>
      <c r="O3677" s="64"/>
      <c r="P3677" s="64"/>
      <c r="Q3677" s="64"/>
      <c r="R3677" s="64"/>
      <c r="S3677" s="64"/>
      <c r="T3677" s="64"/>
      <c r="U3677" s="64"/>
      <c r="V3677" s="64"/>
      <c r="W3677" s="64"/>
      <c r="X3677" s="64"/>
    </row>
    <row r="3678" spans="1:24" s="283" customFormat="1" ht="12" x14ac:dyDescent="0.25">
      <c r="A3678" s="88"/>
      <c r="B3678" s="81"/>
      <c r="C3678" s="126">
        <v>-1</v>
      </c>
      <c r="D3678" s="132" t="s">
        <v>394</v>
      </c>
      <c r="E3678" s="64"/>
      <c r="F3678" s="64"/>
      <c r="G3678" s="64"/>
      <c r="H3678" s="64"/>
      <c r="I3678" s="64"/>
      <c r="J3678" s="64"/>
      <c r="K3678" s="64"/>
      <c r="L3678" s="64"/>
      <c r="M3678" s="64"/>
      <c r="N3678" s="64"/>
      <c r="O3678" s="64"/>
      <c r="P3678" s="64"/>
      <c r="Q3678" s="64"/>
      <c r="R3678" s="64"/>
      <c r="S3678" s="64"/>
      <c r="T3678" s="64"/>
      <c r="U3678" s="64"/>
      <c r="V3678" s="64"/>
      <c r="W3678" s="64"/>
      <c r="X3678" s="64"/>
    </row>
    <row r="3679" spans="1:24" s="283" customFormat="1" ht="12" x14ac:dyDescent="0.25">
      <c r="A3679" s="88"/>
      <c r="B3679" s="81"/>
      <c r="C3679" s="126">
        <v>-3</v>
      </c>
      <c r="D3679" s="132" t="s">
        <v>397</v>
      </c>
      <c r="E3679" s="64"/>
      <c r="F3679" s="64"/>
      <c r="G3679" s="64"/>
      <c r="H3679" s="64"/>
      <c r="I3679" s="64"/>
      <c r="J3679" s="64"/>
      <c r="K3679" s="64"/>
      <c r="L3679" s="64"/>
      <c r="M3679" s="64"/>
      <c r="N3679" s="64"/>
      <c r="O3679" s="64"/>
      <c r="P3679" s="64"/>
      <c r="Q3679" s="64"/>
      <c r="R3679" s="64"/>
      <c r="S3679" s="64"/>
      <c r="T3679" s="64"/>
      <c r="U3679" s="64"/>
      <c r="V3679" s="64"/>
      <c r="W3679" s="64"/>
      <c r="X3679" s="64"/>
    </row>
    <row r="3680" spans="1:24" s="283" customFormat="1" ht="12" x14ac:dyDescent="0.25">
      <c r="A3680" s="88"/>
      <c r="B3680" s="81"/>
      <c r="C3680" s="126"/>
      <c r="D3680" s="132"/>
      <c r="E3680" s="64"/>
      <c r="F3680" s="64"/>
      <c r="G3680" s="64"/>
      <c r="H3680" s="64"/>
      <c r="I3680" s="64"/>
      <c r="J3680" s="64"/>
      <c r="K3680" s="64"/>
      <c r="L3680" s="64"/>
      <c r="M3680" s="64"/>
      <c r="N3680" s="64"/>
      <c r="O3680" s="64"/>
      <c r="P3680" s="64"/>
      <c r="Q3680" s="64"/>
      <c r="R3680" s="64"/>
      <c r="S3680" s="64"/>
      <c r="T3680" s="64"/>
      <c r="U3680" s="64"/>
      <c r="V3680" s="64"/>
      <c r="W3680" s="64"/>
      <c r="X3680" s="64"/>
    </row>
    <row r="3681" spans="1:24" s="283" customFormat="1" ht="12" x14ac:dyDescent="0.25">
      <c r="A3681" s="88" t="s">
        <v>114</v>
      </c>
      <c r="B3681" s="81" t="s">
        <v>882</v>
      </c>
      <c r="C3681" s="126">
        <v>1</v>
      </c>
      <c r="D3681" s="132" t="s">
        <v>695</v>
      </c>
      <c r="E3681" s="64"/>
      <c r="F3681" s="64"/>
      <c r="G3681" s="64"/>
      <c r="H3681" s="64"/>
      <c r="I3681" s="64"/>
      <c r="J3681" s="64"/>
      <c r="K3681" s="64"/>
      <c r="L3681" s="64"/>
      <c r="M3681" s="64"/>
      <c r="N3681" s="64"/>
      <c r="O3681" s="64"/>
      <c r="P3681" s="64"/>
      <c r="Q3681" s="64"/>
      <c r="R3681" s="64"/>
      <c r="S3681" s="64"/>
      <c r="T3681" s="64"/>
      <c r="U3681" s="64"/>
      <c r="V3681" s="64"/>
      <c r="W3681" s="64"/>
      <c r="X3681" s="64"/>
    </row>
    <row r="3682" spans="1:24" s="283" customFormat="1" ht="12" x14ac:dyDescent="0.25">
      <c r="A3682" s="88"/>
      <c r="B3682" s="81"/>
      <c r="C3682" s="126">
        <v>2</v>
      </c>
      <c r="D3682" s="132" t="s">
        <v>396</v>
      </c>
      <c r="E3682" s="64"/>
      <c r="F3682" s="64"/>
      <c r="G3682" s="64"/>
      <c r="H3682" s="64"/>
      <c r="I3682" s="64"/>
      <c r="J3682" s="64"/>
      <c r="K3682" s="64"/>
      <c r="L3682" s="64"/>
      <c r="M3682" s="64"/>
      <c r="N3682" s="64"/>
      <c r="O3682" s="64"/>
      <c r="P3682" s="64"/>
      <c r="Q3682" s="64"/>
      <c r="R3682" s="64"/>
      <c r="S3682" s="64"/>
      <c r="T3682" s="64"/>
      <c r="U3682" s="64"/>
      <c r="V3682" s="64"/>
      <c r="W3682" s="64"/>
      <c r="X3682" s="64"/>
    </row>
    <row r="3683" spans="1:24" s="283" customFormat="1" ht="12" x14ac:dyDescent="0.25">
      <c r="A3683" s="88"/>
      <c r="B3683" s="81"/>
      <c r="C3683" s="126">
        <v>-1</v>
      </c>
      <c r="D3683" s="132" t="s">
        <v>394</v>
      </c>
      <c r="E3683" s="64"/>
      <c r="F3683" s="64"/>
      <c r="G3683" s="64"/>
      <c r="H3683" s="64"/>
      <c r="I3683" s="64"/>
      <c r="J3683" s="64"/>
      <c r="K3683" s="64"/>
      <c r="L3683" s="64"/>
      <c r="M3683" s="64"/>
      <c r="N3683" s="64"/>
      <c r="O3683" s="64"/>
      <c r="P3683" s="64"/>
      <c r="Q3683" s="64"/>
      <c r="R3683" s="64"/>
      <c r="S3683" s="64"/>
      <c r="T3683" s="64"/>
      <c r="U3683" s="64"/>
      <c r="V3683" s="64"/>
      <c r="W3683" s="64"/>
      <c r="X3683" s="64"/>
    </row>
    <row r="3684" spans="1:24" s="283" customFormat="1" ht="12" x14ac:dyDescent="0.25">
      <c r="A3684" s="88"/>
      <c r="B3684" s="81"/>
      <c r="C3684" s="126">
        <v>-3</v>
      </c>
      <c r="D3684" s="132" t="s">
        <v>397</v>
      </c>
      <c r="E3684" s="64"/>
      <c r="F3684" s="64"/>
      <c r="G3684" s="64"/>
      <c r="H3684" s="64"/>
      <c r="I3684" s="64"/>
      <c r="J3684" s="64"/>
      <c r="K3684" s="64"/>
      <c r="L3684" s="64"/>
      <c r="M3684" s="64"/>
      <c r="N3684" s="64"/>
      <c r="O3684" s="64"/>
      <c r="P3684" s="64"/>
      <c r="Q3684" s="64"/>
      <c r="R3684" s="64"/>
      <c r="S3684" s="64"/>
      <c r="T3684" s="64"/>
      <c r="U3684" s="64"/>
      <c r="V3684" s="64"/>
      <c r="W3684" s="64"/>
      <c r="X3684" s="64"/>
    </row>
    <row r="3685" spans="1:24" s="283" customFormat="1" ht="12" x14ac:dyDescent="0.25">
      <c r="A3685" s="88"/>
      <c r="B3685" s="88"/>
      <c r="C3685" s="85"/>
      <c r="D3685" s="96"/>
      <c r="E3685" s="64"/>
      <c r="F3685" s="64"/>
      <c r="G3685" s="64"/>
      <c r="H3685" s="64"/>
      <c r="I3685" s="64"/>
      <c r="J3685" s="64"/>
      <c r="K3685" s="64"/>
      <c r="L3685" s="64"/>
      <c r="M3685" s="64"/>
      <c r="N3685" s="64"/>
      <c r="O3685" s="64"/>
      <c r="P3685" s="64"/>
      <c r="Q3685" s="64"/>
      <c r="R3685" s="64"/>
      <c r="S3685" s="64"/>
      <c r="T3685" s="64"/>
      <c r="U3685" s="64"/>
      <c r="V3685" s="64"/>
      <c r="W3685" s="64"/>
      <c r="X3685" s="64"/>
    </row>
    <row r="3686" spans="1:24" s="283" customFormat="1" ht="12" x14ac:dyDescent="0.25">
      <c r="A3686" s="88" t="str">
        <f>HYPERLINK("[Codebook_HIS_2013_ext_v1601.xlsx]IN_1_Y","IN_1")</f>
        <v>IN_1</v>
      </c>
      <c r="B3686" s="112" t="s">
        <v>332</v>
      </c>
      <c r="C3686" s="167">
        <v>1</v>
      </c>
      <c r="D3686" s="113" t="s">
        <v>487</v>
      </c>
      <c r="E3686" s="64"/>
      <c r="F3686" s="64"/>
      <c r="G3686" s="64"/>
      <c r="H3686" s="64"/>
      <c r="I3686" s="64"/>
      <c r="J3686" s="64"/>
      <c r="K3686" s="64"/>
      <c r="L3686" s="64"/>
      <c r="M3686" s="64"/>
      <c r="N3686" s="64"/>
      <c r="O3686" s="64"/>
      <c r="P3686" s="64"/>
      <c r="Q3686" s="64"/>
      <c r="R3686" s="64"/>
      <c r="S3686" s="64"/>
      <c r="T3686" s="64"/>
      <c r="U3686" s="64"/>
      <c r="V3686" s="64"/>
      <c r="W3686" s="64"/>
      <c r="X3686" s="64"/>
    </row>
    <row r="3687" spans="1:24" s="283" customFormat="1" ht="12" x14ac:dyDescent="0.25">
      <c r="A3687" s="88"/>
      <c r="B3687" s="112"/>
      <c r="C3687" s="167">
        <v>2</v>
      </c>
      <c r="D3687" s="113" t="s">
        <v>488</v>
      </c>
      <c r="E3687" s="64"/>
      <c r="F3687" s="64"/>
      <c r="G3687" s="64"/>
      <c r="H3687" s="64"/>
      <c r="I3687" s="64"/>
      <c r="J3687" s="64"/>
      <c r="K3687" s="64"/>
      <c r="L3687" s="64"/>
      <c r="M3687" s="64"/>
      <c r="N3687" s="64"/>
      <c r="O3687" s="64"/>
      <c r="P3687" s="64"/>
      <c r="Q3687" s="64"/>
      <c r="R3687" s="64"/>
      <c r="S3687" s="64"/>
      <c r="T3687" s="64"/>
      <c r="U3687" s="64"/>
      <c r="V3687" s="64"/>
      <c r="W3687" s="64"/>
      <c r="X3687" s="64"/>
    </row>
    <row r="3688" spans="1:24" s="283" customFormat="1" ht="12" x14ac:dyDescent="0.25">
      <c r="A3688" s="88"/>
      <c r="B3688" s="112"/>
      <c r="C3688" s="167">
        <v>3</v>
      </c>
      <c r="D3688" s="113" t="s">
        <v>489</v>
      </c>
      <c r="E3688" s="64"/>
      <c r="F3688" s="64"/>
      <c r="G3688" s="64"/>
      <c r="H3688" s="64"/>
      <c r="I3688" s="64"/>
      <c r="J3688" s="64"/>
      <c r="K3688" s="64"/>
      <c r="L3688" s="64"/>
      <c r="M3688" s="64"/>
      <c r="N3688" s="64"/>
      <c r="O3688" s="64"/>
      <c r="P3688" s="64"/>
      <c r="Q3688" s="64"/>
      <c r="R3688" s="64"/>
      <c r="S3688" s="64"/>
      <c r="T3688" s="64"/>
      <c r="U3688" s="64"/>
      <c r="V3688" s="64"/>
      <c r="W3688" s="64"/>
      <c r="X3688" s="64"/>
    </row>
    <row r="3689" spans="1:24" s="283" customFormat="1" ht="12" x14ac:dyDescent="0.25">
      <c r="A3689" s="88"/>
      <c r="B3689" s="112"/>
      <c r="C3689" s="167">
        <v>4</v>
      </c>
      <c r="D3689" s="113" t="s">
        <v>19</v>
      </c>
      <c r="E3689" s="64"/>
      <c r="F3689" s="64"/>
      <c r="G3689" s="64"/>
      <c r="H3689" s="64"/>
      <c r="I3689" s="64"/>
      <c r="J3689" s="64"/>
      <c r="K3689" s="64"/>
      <c r="L3689" s="64"/>
      <c r="M3689" s="64"/>
      <c r="N3689" s="64"/>
      <c r="O3689" s="64"/>
      <c r="P3689" s="64"/>
      <c r="Q3689" s="64"/>
      <c r="R3689" s="64"/>
      <c r="S3689" s="64"/>
      <c r="T3689" s="64"/>
      <c r="U3689" s="64"/>
      <c r="V3689" s="64"/>
      <c r="W3689" s="64"/>
      <c r="X3689" s="64"/>
    </row>
    <row r="3690" spans="1:24" s="283" customFormat="1" ht="12" x14ac:dyDescent="0.25">
      <c r="A3690" s="88"/>
      <c r="B3690" s="112"/>
      <c r="C3690" s="167">
        <v>5</v>
      </c>
      <c r="D3690" s="113" t="s">
        <v>20</v>
      </c>
      <c r="E3690" s="64"/>
      <c r="F3690" s="64"/>
      <c r="G3690" s="64"/>
      <c r="H3690" s="64"/>
      <c r="I3690" s="64"/>
      <c r="J3690" s="64"/>
      <c r="K3690" s="64"/>
      <c r="L3690" s="64"/>
      <c r="M3690" s="64"/>
      <c r="N3690" s="64"/>
      <c r="O3690" s="64"/>
      <c r="P3690" s="64"/>
      <c r="Q3690" s="64"/>
      <c r="R3690" s="64"/>
      <c r="S3690" s="64"/>
      <c r="T3690" s="64"/>
      <c r="U3690" s="64"/>
      <c r="V3690" s="64"/>
      <c r="W3690" s="64"/>
      <c r="X3690" s="64"/>
    </row>
    <row r="3691" spans="1:24" s="283" customFormat="1" ht="12" x14ac:dyDescent="0.25">
      <c r="A3691" s="88"/>
      <c r="B3691" s="112"/>
      <c r="C3691" s="167">
        <v>-1</v>
      </c>
      <c r="D3691" s="113" t="s">
        <v>394</v>
      </c>
      <c r="E3691" s="64"/>
      <c r="F3691" s="64"/>
      <c r="G3691" s="64"/>
      <c r="H3691" s="64"/>
      <c r="I3691" s="64"/>
      <c r="J3691" s="64"/>
      <c r="K3691" s="64"/>
      <c r="L3691" s="64"/>
      <c r="M3691" s="64"/>
      <c r="N3691" s="64"/>
      <c r="O3691" s="64"/>
      <c r="P3691" s="64"/>
      <c r="Q3691" s="64"/>
      <c r="R3691" s="64"/>
      <c r="S3691" s="64"/>
      <c r="T3691" s="64"/>
      <c r="U3691" s="64"/>
      <c r="V3691" s="64"/>
      <c r="W3691" s="64"/>
      <c r="X3691" s="64"/>
    </row>
    <row r="3692" spans="1:24" s="283" customFormat="1" ht="12" x14ac:dyDescent="0.25">
      <c r="A3692" s="88"/>
      <c r="B3692" s="112"/>
      <c r="C3692" s="114"/>
      <c r="D3692" s="113"/>
      <c r="E3692" s="64"/>
      <c r="F3692" s="64"/>
      <c r="G3692" s="64"/>
      <c r="H3692" s="64"/>
      <c r="I3692" s="64"/>
      <c r="J3692" s="64"/>
      <c r="K3692" s="64"/>
      <c r="L3692" s="64"/>
      <c r="M3692" s="64"/>
      <c r="N3692" s="64"/>
      <c r="O3692" s="64"/>
      <c r="P3692" s="64"/>
      <c r="Q3692" s="64"/>
      <c r="R3692" s="64"/>
      <c r="S3692" s="64"/>
      <c r="T3692" s="64"/>
      <c r="U3692" s="64"/>
      <c r="V3692" s="64"/>
      <c r="W3692" s="64"/>
      <c r="X3692" s="64"/>
    </row>
    <row r="3693" spans="1:24" s="283" customFormat="1" ht="12" x14ac:dyDescent="0.25">
      <c r="A3693" s="88" t="str">
        <f>HYPERLINK("[Codebook_HIS_2013_ext_v1601.xlsx]IN0101_Y","IN0101")</f>
        <v>IN0101</v>
      </c>
      <c r="B3693" s="112" t="s">
        <v>398</v>
      </c>
      <c r="C3693" s="114">
        <v>1</v>
      </c>
      <c r="D3693" s="113" t="s">
        <v>395</v>
      </c>
      <c r="E3693" s="64"/>
      <c r="F3693" s="64"/>
      <c r="G3693" s="64"/>
      <c r="H3693" s="64"/>
      <c r="I3693" s="64"/>
      <c r="J3693" s="64"/>
      <c r="K3693" s="64"/>
      <c r="L3693" s="64"/>
      <c r="M3693" s="64"/>
      <c r="N3693" s="64"/>
      <c r="O3693" s="64"/>
      <c r="P3693" s="64"/>
      <c r="Q3693" s="64"/>
      <c r="R3693" s="64"/>
      <c r="S3693" s="64"/>
      <c r="T3693" s="64"/>
      <c r="U3693" s="64"/>
      <c r="V3693" s="64"/>
      <c r="W3693" s="64"/>
      <c r="X3693" s="64"/>
    </row>
    <row r="3694" spans="1:24" s="283" customFormat="1" ht="12" x14ac:dyDescent="0.25">
      <c r="A3694" s="88"/>
      <c r="B3694" s="112"/>
      <c r="C3694" s="114">
        <v>2</v>
      </c>
      <c r="D3694" s="113" t="s">
        <v>396</v>
      </c>
      <c r="E3694" s="64"/>
      <c r="F3694" s="64"/>
      <c r="G3694" s="64"/>
      <c r="H3694" s="64"/>
      <c r="I3694" s="64"/>
      <c r="J3694" s="64"/>
      <c r="K3694" s="64"/>
      <c r="L3694" s="64"/>
      <c r="M3694" s="64"/>
      <c r="N3694" s="64"/>
      <c r="O3694" s="64"/>
      <c r="P3694" s="64"/>
      <c r="Q3694" s="64"/>
      <c r="R3694" s="64"/>
      <c r="S3694" s="64"/>
      <c r="T3694" s="64"/>
      <c r="U3694" s="64"/>
      <c r="V3694" s="64"/>
      <c r="W3694" s="64"/>
      <c r="X3694" s="64"/>
    </row>
    <row r="3695" spans="1:24" s="283" customFormat="1" ht="12" x14ac:dyDescent="0.25">
      <c r="A3695" s="88"/>
      <c r="B3695" s="112"/>
      <c r="C3695" s="114">
        <v>-1</v>
      </c>
      <c r="D3695" s="113" t="s">
        <v>394</v>
      </c>
      <c r="E3695" s="64"/>
      <c r="F3695" s="64"/>
      <c r="G3695" s="64"/>
      <c r="H3695" s="64"/>
      <c r="I3695" s="64"/>
      <c r="J3695" s="64"/>
      <c r="K3695" s="64"/>
      <c r="L3695" s="64"/>
      <c r="M3695" s="64"/>
      <c r="N3695" s="64"/>
      <c r="O3695" s="64"/>
      <c r="P3695" s="64"/>
      <c r="Q3695" s="64"/>
      <c r="R3695" s="64"/>
      <c r="S3695" s="64"/>
      <c r="T3695" s="64"/>
      <c r="U3695" s="64"/>
      <c r="V3695" s="64"/>
      <c r="W3695" s="64"/>
      <c r="X3695" s="64"/>
    </row>
    <row r="3696" spans="1:24" s="283" customFormat="1" ht="12" x14ac:dyDescent="0.25">
      <c r="A3696" s="88"/>
      <c r="B3696" s="112"/>
      <c r="C3696" s="114">
        <v>-3</v>
      </c>
      <c r="D3696" s="113" t="s">
        <v>397</v>
      </c>
      <c r="E3696" s="64"/>
      <c r="F3696" s="64"/>
      <c r="G3696" s="64"/>
      <c r="H3696" s="64"/>
      <c r="I3696" s="64"/>
      <c r="J3696" s="64"/>
      <c r="K3696" s="64"/>
      <c r="L3696" s="64"/>
      <c r="M3696" s="64"/>
      <c r="N3696" s="64"/>
      <c r="O3696" s="64"/>
      <c r="P3696" s="64"/>
      <c r="Q3696" s="64"/>
      <c r="R3696" s="64"/>
      <c r="S3696" s="64"/>
      <c r="T3696" s="64"/>
      <c r="U3696" s="64"/>
      <c r="V3696" s="64"/>
      <c r="W3696" s="64"/>
      <c r="X3696" s="64"/>
    </row>
    <row r="3697" spans="1:24" s="283" customFormat="1" ht="12" x14ac:dyDescent="0.25">
      <c r="A3697" s="88"/>
      <c r="B3697" s="112"/>
      <c r="C3697" s="114"/>
      <c r="D3697" s="113"/>
      <c r="E3697" s="64"/>
      <c r="F3697" s="64"/>
      <c r="G3697" s="64"/>
      <c r="H3697" s="64"/>
      <c r="I3697" s="64"/>
      <c r="J3697" s="64"/>
      <c r="K3697" s="64"/>
      <c r="L3697" s="64"/>
      <c r="M3697" s="64"/>
      <c r="N3697" s="64"/>
      <c r="O3697" s="64"/>
      <c r="P3697" s="64"/>
      <c r="Q3697" s="64"/>
      <c r="R3697" s="64"/>
      <c r="S3697" s="64"/>
      <c r="T3697" s="64"/>
      <c r="U3697" s="64"/>
      <c r="V3697" s="64"/>
      <c r="W3697" s="64"/>
      <c r="X3697" s="64"/>
    </row>
    <row r="3698" spans="1:24" s="283" customFormat="1" ht="12" x14ac:dyDescent="0.25">
      <c r="A3698" s="88" t="str">
        <f>HYPERLINK("[Codebook_HIS_2013_ext_v1601.xlsx]IN0102_Y","IN0102")</f>
        <v>IN0102</v>
      </c>
      <c r="B3698" s="112" t="s">
        <v>399</v>
      </c>
      <c r="C3698" s="114">
        <v>1</v>
      </c>
      <c r="D3698" s="113" t="s">
        <v>395</v>
      </c>
      <c r="E3698" s="64"/>
      <c r="F3698" s="64"/>
      <c r="G3698" s="64"/>
      <c r="H3698" s="64"/>
      <c r="I3698" s="64"/>
      <c r="J3698" s="64"/>
      <c r="K3698" s="64"/>
      <c r="L3698" s="64"/>
      <c r="M3698" s="64"/>
      <c r="N3698" s="64"/>
      <c r="O3698" s="64"/>
      <c r="P3698" s="64"/>
      <c r="Q3698" s="64"/>
      <c r="R3698" s="64"/>
      <c r="S3698" s="64"/>
      <c r="T3698" s="64"/>
      <c r="U3698" s="64"/>
      <c r="V3698" s="64"/>
      <c r="W3698" s="64"/>
      <c r="X3698" s="64"/>
    </row>
    <row r="3699" spans="1:24" s="283" customFormat="1" ht="12" x14ac:dyDescent="0.25">
      <c r="A3699" s="88"/>
      <c r="B3699" s="112"/>
      <c r="C3699" s="114">
        <v>2</v>
      </c>
      <c r="D3699" s="113" t="s">
        <v>396</v>
      </c>
      <c r="E3699" s="64"/>
      <c r="F3699" s="64"/>
      <c r="G3699" s="64"/>
      <c r="H3699" s="64"/>
      <c r="I3699" s="64"/>
      <c r="J3699" s="64"/>
      <c r="K3699" s="64"/>
      <c r="L3699" s="64"/>
      <c r="M3699" s="64"/>
      <c r="N3699" s="64"/>
      <c r="O3699" s="64"/>
      <c r="P3699" s="64"/>
      <c r="Q3699" s="64"/>
      <c r="R3699" s="64"/>
      <c r="S3699" s="64"/>
      <c r="T3699" s="64"/>
      <c r="U3699" s="64"/>
      <c r="V3699" s="64"/>
      <c r="W3699" s="64"/>
      <c r="X3699" s="64"/>
    </row>
    <row r="3700" spans="1:24" s="283" customFormat="1" ht="12" x14ac:dyDescent="0.25">
      <c r="A3700" s="88"/>
      <c r="B3700" s="112"/>
      <c r="C3700" s="114">
        <v>-1</v>
      </c>
      <c r="D3700" s="113" t="s">
        <v>394</v>
      </c>
      <c r="E3700" s="64"/>
      <c r="F3700" s="64"/>
      <c r="G3700" s="64"/>
      <c r="H3700" s="64"/>
      <c r="I3700" s="64"/>
      <c r="J3700" s="64"/>
      <c r="K3700" s="64"/>
      <c r="L3700" s="64"/>
      <c r="M3700" s="64"/>
      <c r="N3700" s="64"/>
      <c r="O3700" s="64"/>
      <c r="P3700" s="64"/>
      <c r="Q3700" s="64"/>
      <c r="R3700" s="64"/>
      <c r="S3700" s="64"/>
      <c r="T3700" s="64"/>
      <c r="U3700" s="64"/>
      <c r="V3700" s="64"/>
      <c r="W3700" s="64"/>
      <c r="X3700" s="64"/>
    </row>
    <row r="3701" spans="1:24" s="283" customFormat="1" ht="12" x14ac:dyDescent="0.25">
      <c r="A3701" s="88"/>
      <c r="B3701" s="112"/>
      <c r="C3701" s="114">
        <v>-3</v>
      </c>
      <c r="D3701" s="113" t="s">
        <v>397</v>
      </c>
      <c r="E3701" s="64"/>
      <c r="F3701" s="64"/>
      <c r="G3701" s="64"/>
      <c r="H3701" s="64"/>
      <c r="I3701" s="64"/>
      <c r="J3701" s="64"/>
      <c r="K3701" s="64"/>
      <c r="L3701" s="64"/>
      <c r="M3701" s="64"/>
      <c r="N3701" s="64"/>
      <c r="O3701" s="64"/>
      <c r="P3701" s="64"/>
      <c r="Q3701" s="64"/>
      <c r="R3701" s="64"/>
      <c r="S3701" s="64"/>
      <c r="T3701" s="64"/>
      <c r="U3701" s="64"/>
      <c r="V3701" s="64"/>
      <c r="W3701" s="64"/>
      <c r="X3701" s="64"/>
    </row>
    <row r="3702" spans="1:24" s="283" customFormat="1" ht="12" x14ac:dyDescent="0.25">
      <c r="A3702" s="88"/>
      <c r="B3702" s="112"/>
      <c r="C3702" s="114"/>
      <c r="D3702" s="113"/>
      <c r="E3702" s="64"/>
      <c r="F3702" s="64"/>
      <c r="G3702" s="64"/>
      <c r="H3702" s="64"/>
      <c r="I3702" s="64"/>
      <c r="J3702" s="64"/>
      <c r="K3702" s="64"/>
      <c r="L3702" s="64"/>
      <c r="M3702" s="64"/>
      <c r="N3702" s="64"/>
      <c r="O3702" s="64"/>
      <c r="P3702" s="64"/>
      <c r="Q3702" s="64"/>
      <c r="R3702" s="64"/>
      <c r="S3702" s="64"/>
      <c r="T3702" s="64"/>
      <c r="U3702" s="64"/>
      <c r="V3702" s="64"/>
      <c r="W3702" s="64"/>
      <c r="X3702" s="64"/>
    </row>
    <row r="3703" spans="1:24" s="283" customFormat="1" ht="12" x14ac:dyDescent="0.25">
      <c r="A3703" s="88" t="str">
        <f>HYPERLINK("[Codebook_HIS_2013_ext_v1601.xlsx]IN0103_Y","IN0103")</f>
        <v>IN0103</v>
      </c>
      <c r="B3703" s="112" t="s">
        <v>400</v>
      </c>
      <c r="C3703" s="114">
        <v>1</v>
      </c>
      <c r="D3703" s="113" t="s">
        <v>395</v>
      </c>
      <c r="E3703" s="64"/>
      <c r="F3703" s="64"/>
      <c r="G3703" s="64"/>
      <c r="H3703" s="64"/>
      <c r="I3703" s="64"/>
      <c r="J3703" s="64"/>
      <c r="K3703" s="64"/>
      <c r="L3703" s="64"/>
      <c r="M3703" s="64"/>
      <c r="N3703" s="64"/>
      <c r="O3703" s="64"/>
      <c r="P3703" s="64"/>
      <c r="Q3703" s="64"/>
      <c r="R3703" s="64"/>
      <c r="S3703" s="64"/>
      <c r="T3703" s="64"/>
      <c r="U3703" s="64"/>
      <c r="V3703" s="64"/>
      <c r="W3703" s="64"/>
      <c r="X3703" s="64"/>
    </row>
    <row r="3704" spans="1:24" s="283" customFormat="1" ht="12" x14ac:dyDescent="0.25">
      <c r="A3704" s="88"/>
      <c r="B3704" s="112"/>
      <c r="C3704" s="114">
        <v>2</v>
      </c>
      <c r="D3704" s="113" t="s">
        <v>396</v>
      </c>
      <c r="E3704" s="64"/>
      <c r="F3704" s="64"/>
      <c r="G3704" s="64"/>
      <c r="H3704" s="64"/>
      <c r="I3704" s="64"/>
      <c r="J3704" s="64"/>
      <c r="K3704" s="64"/>
      <c r="L3704" s="64"/>
      <c r="M3704" s="64"/>
      <c r="N3704" s="64"/>
      <c r="O3704" s="64"/>
      <c r="P3704" s="64"/>
      <c r="Q3704" s="64"/>
      <c r="R3704" s="64"/>
      <c r="S3704" s="64"/>
      <c r="T3704" s="64"/>
      <c r="U3704" s="64"/>
      <c r="V3704" s="64"/>
      <c r="W3704" s="64"/>
      <c r="X3704" s="64"/>
    </row>
    <row r="3705" spans="1:24" s="283" customFormat="1" ht="12" x14ac:dyDescent="0.25">
      <c r="A3705" s="88"/>
      <c r="B3705" s="112"/>
      <c r="C3705" s="114">
        <v>-1</v>
      </c>
      <c r="D3705" s="113" t="s">
        <v>394</v>
      </c>
      <c r="E3705" s="64"/>
      <c r="F3705" s="64"/>
      <c r="G3705" s="64"/>
      <c r="H3705" s="64"/>
      <c r="I3705" s="64"/>
      <c r="J3705" s="64"/>
      <c r="K3705" s="64"/>
      <c r="L3705" s="64"/>
      <c r="M3705" s="64"/>
      <c r="N3705" s="64"/>
      <c r="O3705" s="64"/>
      <c r="P3705" s="64"/>
      <c r="Q3705" s="64"/>
      <c r="R3705" s="64"/>
      <c r="S3705" s="64"/>
      <c r="T3705" s="64"/>
      <c r="U3705" s="64"/>
      <c r="V3705" s="64"/>
      <c r="W3705" s="64"/>
      <c r="X3705" s="64"/>
    </row>
    <row r="3706" spans="1:24" s="283" customFormat="1" ht="12" x14ac:dyDescent="0.25">
      <c r="A3706" s="88"/>
      <c r="B3706" s="112"/>
      <c r="C3706" s="114">
        <v>-3</v>
      </c>
      <c r="D3706" s="113" t="s">
        <v>397</v>
      </c>
      <c r="E3706" s="64"/>
      <c r="F3706" s="64"/>
      <c r="G3706" s="64"/>
      <c r="H3706" s="64"/>
      <c r="I3706" s="64"/>
      <c r="J3706" s="64"/>
      <c r="K3706" s="64"/>
      <c r="L3706" s="64"/>
      <c r="M3706" s="64"/>
      <c r="N3706" s="64"/>
      <c r="O3706" s="64"/>
      <c r="P3706" s="64"/>
      <c r="Q3706" s="64"/>
      <c r="R3706" s="64"/>
      <c r="S3706" s="64"/>
      <c r="T3706" s="64"/>
      <c r="U3706" s="64"/>
      <c r="V3706" s="64"/>
      <c r="W3706" s="64"/>
      <c r="X3706" s="64"/>
    </row>
    <row r="3707" spans="1:24" s="283" customFormat="1" ht="12" x14ac:dyDescent="0.25">
      <c r="A3707" s="88"/>
      <c r="B3707" s="112"/>
      <c r="C3707" s="114"/>
      <c r="D3707" s="113"/>
      <c r="E3707" s="64"/>
      <c r="F3707" s="64"/>
      <c r="G3707" s="64"/>
      <c r="H3707" s="64"/>
      <c r="I3707" s="64"/>
      <c r="J3707" s="64"/>
      <c r="K3707" s="64"/>
      <c r="L3707" s="64"/>
      <c r="M3707" s="64"/>
      <c r="N3707" s="64"/>
      <c r="O3707" s="64"/>
      <c r="P3707" s="64"/>
      <c r="Q3707" s="64"/>
      <c r="R3707" s="64"/>
      <c r="S3707" s="64"/>
      <c r="T3707" s="64"/>
      <c r="U3707" s="64"/>
      <c r="V3707" s="64"/>
      <c r="W3707" s="64"/>
      <c r="X3707" s="64"/>
    </row>
    <row r="3708" spans="1:24" s="283" customFormat="1" ht="12" x14ac:dyDescent="0.25">
      <c r="A3708" s="88" t="str">
        <f>HYPERLINK("[Codebook_HIS_2013_ext_v1601.xlsx]IN0104_Y","IN0104")</f>
        <v>IN0104</v>
      </c>
      <c r="B3708" s="112" t="s">
        <v>401</v>
      </c>
      <c r="C3708" s="114">
        <v>1</v>
      </c>
      <c r="D3708" s="113" t="s">
        <v>395</v>
      </c>
      <c r="E3708" s="64"/>
      <c r="F3708" s="64"/>
      <c r="G3708" s="64"/>
      <c r="H3708" s="64"/>
      <c r="I3708" s="64"/>
      <c r="J3708" s="64"/>
      <c r="K3708" s="64"/>
      <c r="L3708" s="64"/>
      <c r="M3708" s="64"/>
      <c r="N3708" s="64"/>
      <c r="O3708" s="64"/>
      <c r="P3708" s="64"/>
      <c r="Q3708" s="64"/>
      <c r="R3708" s="64"/>
      <c r="S3708" s="64"/>
      <c r="T3708" s="64"/>
      <c r="U3708" s="64"/>
      <c r="V3708" s="64"/>
      <c r="W3708" s="64"/>
      <c r="X3708" s="64"/>
    </row>
    <row r="3709" spans="1:24" s="283" customFormat="1" ht="12" x14ac:dyDescent="0.25">
      <c r="A3709" s="88"/>
      <c r="B3709" s="112"/>
      <c r="C3709" s="114">
        <v>2</v>
      </c>
      <c r="D3709" s="113" t="s">
        <v>396</v>
      </c>
      <c r="E3709" s="64"/>
      <c r="F3709" s="64"/>
      <c r="G3709" s="64"/>
      <c r="H3709" s="64"/>
      <c r="I3709" s="64"/>
      <c r="J3709" s="64"/>
      <c r="K3709" s="64"/>
      <c r="L3709" s="64"/>
      <c r="M3709" s="64"/>
      <c r="N3709" s="64"/>
      <c r="O3709" s="64"/>
      <c r="P3709" s="64"/>
      <c r="Q3709" s="64"/>
      <c r="R3709" s="64"/>
      <c r="S3709" s="64"/>
      <c r="T3709" s="64"/>
      <c r="U3709" s="64"/>
      <c r="V3709" s="64"/>
      <c r="W3709" s="64"/>
      <c r="X3709" s="64"/>
    </row>
    <row r="3710" spans="1:24" s="283" customFormat="1" ht="12" x14ac:dyDescent="0.25">
      <c r="A3710" s="88"/>
      <c r="B3710" s="112"/>
      <c r="C3710" s="114">
        <v>-1</v>
      </c>
      <c r="D3710" s="113" t="s">
        <v>394</v>
      </c>
      <c r="E3710" s="64"/>
      <c r="F3710" s="64"/>
      <c r="G3710" s="64"/>
      <c r="H3710" s="64"/>
      <c r="I3710" s="64"/>
      <c r="J3710" s="64"/>
      <c r="K3710" s="64"/>
      <c r="L3710" s="64"/>
      <c r="M3710" s="64"/>
      <c r="N3710" s="64"/>
      <c r="O3710" s="64"/>
      <c r="P3710" s="64"/>
      <c r="Q3710" s="64"/>
      <c r="R3710" s="64"/>
      <c r="S3710" s="64"/>
      <c r="T3710" s="64"/>
      <c r="U3710" s="64"/>
      <c r="V3710" s="64"/>
      <c r="W3710" s="64"/>
      <c r="X3710" s="64"/>
    </row>
    <row r="3711" spans="1:24" s="283" customFormat="1" ht="12" x14ac:dyDescent="0.25">
      <c r="A3711" s="88"/>
      <c r="B3711" s="112"/>
      <c r="C3711" s="114">
        <v>-3</v>
      </c>
      <c r="D3711" s="113" t="s">
        <v>397</v>
      </c>
      <c r="E3711" s="64"/>
      <c r="F3711" s="64"/>
      <c r="G3711" s="64"/>
      <c r="H3711" s="64"/>
      <c r="I3711" s="64"/>
      <c r="J3711" s="64"/>
      <c r="K3711" s="64"/>
      <c r="L3711" s="64"/>
      <c r="M3711" s="64"/>
      <c r="N3711" s="64"/>
      <c r="O3711" s="64"/>
      <c r="P3711" s="64"/>
      <c r="Q3711" s="64"/>
      <c r="R3711" s="64"/>
      <c r="S3711" s="64"/>
      <c r="T3711" s="64"/>
      <c r="U3711" s="64"/>
      <c r="V3711" s="64"/>
      <c r="W3711" s="64"/>
      <c r="X3711" s="64"/>
    </row>
    <row r="3712" spans="1:24" s="283" customFormat="1" ht="12" x14ac:dyDescent="0.25">
      <c r="A3712" s="88"/>
      <c r="B3712" s="112"/>
      <c r="C3712" s="167"/>
      <c r="D3712" s="113"/>
      <c r="E3712" s="64"/>
      <c r="F3712" s="64"/>
      <c r="G3712" s="64"/>
      <c r="H3712" s="64"/>
      <c r="I3712" s="64"/>
      <c r="J3712" s="64"/>
      <c r="K3712" s="64"/>
      <c r="L3712" s="64"/>
      <c r="M3712" s="64"/>
      <c r="N3712" s="64"/>
      <c r="O3712" s="64"/>
      <c r="P3712" s="64"/>
      <c r="Q3712" s="64"/>
      <c r="R3712" s="64"/>
      <c r="S3712" s="64"/>
      <c r="T3712" s="64"/>
      <c r="U3712" s="64"/>
      <c r="V3712" s="64"/>
      <c r="W3712" s="64"/>
      <c r="X3712" s="64"/>
    </row>
    <row r="3713" spans="1:24" s="283" customFormat="1" ht="12" x14ac:dyDescent="0.25">
      <c r="A3713" s="88" t="str">
        <f>HYPERLINK("[Codebook_HIS_2013_ext_v1601.xlsx]IN0105_Y","IN0105")</f>
        <v>IN0105</v>
      </c>
      <c r="B3713" s="112" t="s">
        <v>402</v>
      </c>
      <c r="C3713" s="114">
        <v>1</v>
      </c>
      <c r="D3713" s="113" t="s">
        <v>395</v>
      </c>
      <c r="E3713" s="64"/>
      <c r="F3713" s="64"/>
      <c r="G3713" s="64"/>
      <c r="H3713" s="64"/>
      <c r="I3713" s="64"/>
      <c r="J3713" s="64"/>
      <c r="K3713" s="64"/>
      <c r="L3713" s="64"/>
      <c r="M3713" s="64"/>
      <c r="N3713" s="64"/>
      <c r="O3713" s="64"/>
      <c r="P3713" s="64"/>
      <c r="Q3713" s="64"/>
      <c r="R3713" s="64"/>
      <c r="S3713" s="64"/>
      <c r="T3713" s="64"/>
      <c r="U3713" s="64"/>
      <c r="V3713" s="64"/>
      <c r="W3713" s="64"/>
      <c r="X3713" s="64"/>
    </row>
    <row r="3714" spans="1:24" s="283" customFormat="1" ht="12" x14ac:dyDescent="0.25">
      <c r="A3714" s="88"/>
      <c r="B3714" s="112"/>
      <c r="C3714" s="114">
        <v>2</v>
      </c>
      <c r="D3714" s="113" t="s">
        <v>396</v>
      </c>
      <c r="E3714" s="64"/>
      <c r="F3714" s="64"/>
      <c r="G3714" s="64"/>
      <c r="H3714" s="64"/>
      <c r="I3714" s="64"/>
      <c r="J3714" s="64"/>
      <c r="K3714" s="64"/>
      <c r="L3714" s="64"/>
      <c r="M3714" s="64"/>
      <c r="N3714" s="64"/>
      <c r="O3714" s="64"/>
      <c r="P3714" s="64"/>
      <c r="Q3714" s="64"/>
      <c r="R3714" s="64"/>
      <c r="S3714" s="64"/>
      <c r="T3714" s="64"/>
      <c r="U3714" s="64"/>
      <c r="V3714" s="64"/>
      <c r="W3714" s="64"/>
      <c r="X3714" s="64"/>
    </row>
    <row r="3715" spans="1:24" s="283" customFormat="1" ht="12" x14ac:dyDescent="0.25">
      <c r="A3715" s="88"/>
      <c r="B3715" s="112"/>
      <c r="C3715" s="114">
        <v>-1</v>
      </c>
      <c r="D3715" s="113" t="s">
        <v>394</v>
      </c>
      <c r="E3715" s="64"/>
      <c r="F3715" s="64"/>
      <c r="G3715" s="64"/>
      <c r="H3715" s="64"/>
      <c r="I3715" s="64"/>
      <c r="J3715" s="64"/>
      <c r="K3715" s="64"/>
      <c r="L3715" s="64"/>
      <c r="M3715" s="64"/>
      <c r="N3715" s="64"/>
      <c r="O3715" s="64"/>
      <c r="P3715" s="64"/>
      <c r="Q3715" s="64"/>
      <c r="R3715" s="64"/>
      <c r="S3715" s="64"/>
      <c r="T3715" s="64"/>
      <c r="U3715" s="64"/>
      <c r="V3715" s="64"/>
      <c r="W3715" s="64"/>
      <c r="X3715" s="64"/>
    </row>
    <row r="3716" spans="1:24" s="283" customFormat="1" ht="12" x14ac:dyDescent="0.25">
      <c r="A3716" s="88"/>
      <c r="B3716" s="112"/>
      <c r="C3716" s="114">
        <v>-3</v>
      </c>
      <c r="D3716" s="113" t="s">
        <v>397</v>
      </c>
      <c r="E3716" s="64"/>
      <c r="F3716" s="64"/>
      <c r="G3716" s="64"/>
      <c r="H3716" s="64"/>
      <c r="I3716" s="64"/>
      <c r="J3716" s="64"/>
      <c r="K3716" s="64"/>
      <c r="L3716" s="64"/>
      <c r="M3716" s="64"/>
      <c r="N3716" s="64"/>
      <c r="O3716" s="64"/>
      <c r="P3716" s="64"/>
      <c r="Q3716" s="64"/>
      <c r="R3716" s="64"/>
      <c r="S3716" s="64"/>
      <c r="T3716" s="64"/>
      <c r="U3716" s="64"/>
      <c r="V3716" s="64"/>
      <c r="W3716" s="64"/>
      <c r="X3716" s="64"/>
    </row>
    <row r="3717" spans="1:24" s="283" customFormat="1" ht="12" x14ac:dyDescent="0.25">
      <c r="A3717" s="88"/>
      <c r="B3717" s="112"/>
      <c r="C3717" s="114"/>
      <c r="D3717" s="113"/>
      <c r="E3717" s="64"/>
      <c r="F3717" s="64"/>
      <c r="G3717" s="64"/>
      <c r="H3717" s="64"/>
      <c r="I3717" s="64"/>
      <c r="J3717" s="64"/>
      <c r="K3717" s="64"/>
      <c r="L3717" s="64"/>
      <c r="M3717" s="64"/>
      <c r="N3717" s="64"/>
      <c r="O3717" s="64"/>
      <c r="P3717" s="64"/>
      <c r="Q3717" s="64"/>
      <c r="R3717" s="64"/>
      <c r="S3717" s="64"/>
      <c r="T3717" s="64"/>
      <c r="U3717" s="64"/>
      <c r="V3717" s="64"/>
      <c r="W3717" s="64"/>
      <c r="X3717" s="64"/>
    </row>
    <row r="3718" spans="1:24" s="283" customFormat="1" ht="12" x14ac:dyDescent="0.25">
      <c r="A3718" s="88" t="str">
        <f>HYPERLINK("[Codebook_HIS_2013_ext_v1601.xlsx]IN0106_Y","IN0106")</f>
        <v>IN0106</v>
      </c>
      <c r="B3718" s="112" t="s">
        <v>403</v>
      </c>
      <c r="C3718" s="114">
        <v>1</v>
      </c>
      <c r="D3718" s="113" t="s">
        <v>395</v>
      </c>
      <c r="E3718" s="64"/>
      <c r="F3718" s="64"/>
      <c r="G3718" s="64"/>
      <c r="H3718" s="64"/>
      <c r="I3718" s="64"/>
      <c r="J3718" s="64"/>
      <c r="K3718" s="64"/>
      <c r="L3718" s="64"/>
      <c r="M3718" s="64"/>
      <c r="N3718" s="64"/>
      <c r="O3718" s="64"/>
      <c r="P3718" s="64"/>
      <c r="Q3718" s="64"/>
      <c r="R3718" s="64"/>
      <c r="S3718" s="64"/>
      <c r="T3718" s="64"/>
      <c r="U3718" s="64"/>
      <c r="V3718" s="64"/>
      <c r="W3718" s="64"/>
      <c r="X3718" s="64"/>
    </row>
    <row r="3719" spans="1:24" s="283" customFormat="1" ht="12" x14ac:dyDescent="0.25">
      <c r="A3719" s="88"/>
      <c r="B3719" s="112"/>
      <c r="C3719" s="114">
        <v>2</v>
      </c>
      <c r="D3719" s="113" t="s">
        <v>396</v>
      </c>
      <c r="E3719" s="64"/>
      <c r="F3719" s="64"/>
      <c r="G3719" s="64"/>
      <c r="H3719" s="64"/>
      <c r="I3719" s="64"/>
      <c r="J3719" s="64"/>
      <c r="K3719" s="64"/>
      <c r="L3719" s="64"/>
      <c r="M3719" s="64"/>
      <c r="N3719" s="64"/>
      <c r="O3719" s="64"/>
      <c r="P3719" s="64"/>
      <c r="Q3719" s="64"/>
      <c r="R3719" s="64"/>
      <c r="S3719" s="64"/>
      <c r="T3719" s="64"/>
      <c r="U3719" s="64"/>
      <c r="V3719" s="64"/>
      <c r="W3719" s="64"/>
      <c r="X3719" s="64"/>
    </row>
    <row r="3720" spans="1:24" s="283" customFormat="1" ht="12" x14ac:dyDescent="0.25">
      <c r="A3720" s="88"/>
      <c r="B3720" s="112"/>
      <c r="C3720" s="114">
        <v>-1</v>
      </c>
      <c r="D3720" s="113" t="s">
        <v>394</v>
      </c>
      <c r="E3720" s="64"/>
      <c r="F3720" s="64"/>
      <c r="G3720" s="64"/>
      <c r="H3720" s="64"/>
      <c r="I3720" s="64"/>
      <c r="J3720" s="64"/>
      <c r="K3720" s="64"/>
      <c r="L3720" s="64"/>
      <c r="M3720" s="64"/>
      <c r="N3720" s="64"/>
      <c r="O3720" s="64"/>
      <c r="P3720" s="64"/>
      <c r="Q3720" s="64"/>
      <c r="R3720" s="64"/>
      <c r="S3720" s="64"/>
      <c r="T3720" s="64"/>
      <c r="U3720" s="64"/>
      <c r="V3720" s="64"/>
      <c r="W3720" s="64"/>
      <c r="X3720" s="64"/>
    </row>
    <row r="3721" spans="1:24" s="283" customFormat="1" ht="12" x14ac:dyDescent="0.25">
      <c r="A3721" s="88"/>
      <c r="B3721" s="112"/>
      <c r="C3721" s="114">
        <v>-3</v>
      </c>
      <c r="D3721" s="113" t="s">
        <v>397</v>
      </c>
      <c r="E3721" s="64"/>
      <c r="F3721" s="64"/>
      <c r="G3721" s="64"/>
      <c r="H3721" s="64"/>
      <c r="I3721" s="64"/>
      <c r="J3721" s="64"/>
      <c r="K3721" s="64"/>
      <c r="L3721" s="64"/>
      <c r="M3721" s="64"/>
      <c r="N3721" s="64"/>
      <c r="O3721" s="64"/>
      <c r="P3721" s="64"/>
      <c r="Q3721" s="64"/>
      <c r="R3721" s="64"/>
      <c r="S3721" s="64"/>
      <c r="T3721" s="64"/>
      <c r="U3721" s="64"/>
      <c r="V3721" s="64"/>
      <c r="W3721" s="64"/>
      <c r="X3721" s="64"/>
    </row>
    <row r="3722" spans="1:24" s="283" customFormat="1" ht="12" x14ac:dyDescent="0.25">
      <c r="A3722" s="88"/>
      <c r="B3722" s="112"/>
      <c r="C3722" s="167"/>
      <c r="D3722" s="113"/>
      <c r="E3722" s="64"/>
      <c r="F3722" s="64"/>
      <c r="G3722" s="64"/>
      <c r="H3722" s="64"/>
      <c r="I3722" s="64"/>
      <c r="J3722" s="64"/>
      <c r="K3722" s="64"/>
      <c r="L3722" s="64"/>
      <c r="M3722" s="64"/>
      <c r="N3722" s="64"/>
      <c r="O3722" s="64"/>
      <c r="P3722" s="64"/>
      <c r="Q3722" s="64"/>
      <c r="R3722" s="64"/>
      <c r="S3722" s="64"/>
      <c r="T3722" s="64"/>
      <c r="U3722" s="64"/>
      <c r="V3722" s="64"/>
      <c r="W3722" s="64"/>
      <c r="X3722" s="64"/>
    </row>
    <row r="3723" spans="1:24" s="283" customFormat="1" ht="12" x14ac:dyDescent="0.25">
      <c r="A3723" s="88" t="str">
        <f>HYPERLINK("[Codebook_HIS_2013_ext_v1601.xlsx]IN0107_Y","IN0107")</f>
        <v>IN0107</v>
      </c>
      <c r="B3723" s="112" t="s">
        <v>404</v>
      </c>
      <c r="C3723" s="114">
        <v>1</v>
      </c>
      <c r="D3723" s="113" t="s">
        <v>395</v>
      </c>
      <c r="E3723" s="64"/>
      <c r="F3723" s="64"/>
      <c r="G3723" s="64"/>
      <c r="H3723" s="64"/>
      <c r="I3723" s="64"/>
      <c r="J3723" s="64"/>
      <c r="K3723" s="64"/>
      <c r="L3723" s="64"/>
      <c r="M3723" s="64"/>
      <c r="N3723" s="64"/>
      <c r="O3723" s="64"/>
      <c r="P3723" s="64"/>
      <c r="Q3723" s="64"/>
      <c r="R3723" s="64"/>
      <c r="S3723" s="64"/>
      <c r="T3723" s="64"/>
      <c r="U3723" s="64"/>
      <c r="V3723" s="64"/>
      <c r="W3723" s="64"/>
      <c r="X3723" s="64"/>
    </row>
    <row r="3724" spans="1:24" s="283" customFormat="1" ht="12" x14ac:dyDescent="0.25">
      <c r="A3724" s="88"/>
      <c r="B3724" s="112"/>
      <c r="C3724" s="114">
        <v>2</v>
      </c>
      <c r="D3724" s="113" t="s">
        <v>396</v>
      </c>
      <c r="E3724" s="64"/>
      <c r="F3724" s="64"/>
      <c r="G3724" s="64"/>
      <c r="H3724" s="64"/>
      <c r="I3724" s="64"/>
      <c r="J3724" s="64"/>
      <c r="K3724" s="64"/>
      <c r="L3724" s="64"/>
      <c r="M3724" s="64"/>
      <c r="N3724" s="64"/>
      <c r="O3724" s="64"/>
      <c r="P3724" s="64"/>
      <c r="Q3724" s="64"/>
      <c r="R3724" s="64"/>
      <c r="S3724" s="64"/>
      <c r="T3724" s="64"/>
      <c r="U3724" s="64"/>
      <c r="V3724" s="64"/>
      <c r="W3724" s="64"/>
      <c r="X3724" s="64"/>
    </row>
    <row r="3725" spans="1:24" s="283" customFormat="1" ht="12" x14ac:dyDescent="0.25">
      <c r="A3725" s="88"/>
      <c r="B3725" s="112"/>
      <c r="C3725" s="114">
        <v>-1</v>
      </c>
      <c r="D3725" s="113" t="s">
        <v>394</v>
      </c>
      <c r="E3725" s="64"/>
      <c r="F3725" s="64"/>
      <c r="G3725" s="64"/>
      <c r="H3725" s="64"/>
      <c r="I3725" s="64"/>
      <c r="J3725" s="64"/>
      <c r="K3725" s="64"/>
      <c r="L3725" s="64"/>
      <c r="M3725" s="64"/>
      <c r="N3725" s="64"/>
      <c r="O3725" s="64"/>
      <c r="P3725" s="64"/>
      <c r="Q3725" s="64"/>
      <c r="R3725" s="64"/>
      <c r="S3725" s="64"/>
      <c r="T3725" s="64"/>
      <c r="U3725" s="64"/>
      <c r="V3725" s="64"/>
      <c r="W3725" s="64"/>
      <c r="X3725" s="64"/>
    </row>
    <row r="3726" spans="1:24" s="283" customFormat="1" ht="12" x14ac:dyDescent="0.25">
      <c r="A3726" s="88"/>
      <c r="B3726" s="112"/>
      <c r="C3726" s="114">
        <v>-3</v>
      </c>
      <c r="D3726" s="113" t="s">
        <v>397</v>
      </c>
      <c r="E3726" s="64"/>
      <c r="F3726" s="64"/>
      <c r="G3726" s="64"/>
      <c r="H3726" s="64"/>
      <c r="I3726" s="64"/>
      <c r="J3726" s="64"/>
      <c r="K3726" s="64"/>
      <c r="L3726" s="64"/>
      <c r="M3726" s="64"/>
      <c r="N3726" s="64"/>
      <c r="O3726" s="64"/>
      <c r="P3726" s="64"/>
      <c r="Q3726" s="64"/>
      <c r="R3726" s="64"/>
      <c r="S3726" s="64"/>
      <c r="T3726" s="64"/>
      <c r="U3726" s="64"/>
      <c r="V3726" s="64"/>
      <c r="W3726" s="64"/>
      <c r="X3726" s="64"/>
    </row>
    <row r="3727" spans="1:24" s="283" customFormat="1" ht="12" x14ac:dyDescent="0.25">
      <c r="A3727" s="88"/>
      <c r="B3727" s="112"/>
      <c r="C3727" s="167"/>
      <c r="D3727" s="113"/>
      <c r="E3727" s="64"/>
      <c r="F3727" s="64"/>
      <c r="G3727" s="64"/>
      <c r="H3727" s="64"/>
      <c r="I3727" s="64"/>
      <c r="J3727" s="64"/>
      <c r="K3727" s="64"/>
      <c r="L3727" s="64"/>
      <c r="M3727" s="64"/>
      <c r="N3727" s="64"/>
      <c r="O3727" s="64"/>
      <c r="P3727" s="64"/>
      <c r="Q3727" s="64"/>
      <c r="R3727" s="64"/>
      <c r="S3727" s="64"/>
      <c r="T3727" s="64"/>
      <c r="U3727" s="64"/>
      <c r="V3727" s="64"/>
      <c r="W3727" s="64"/>
      <c r="X3727" s="64"/>
    </row>
    <row r="3728" spans="1:24" s="283" customFormat="1" ht="12" x14ac:dyDescent="0.25">
      <c r="A3728" s="88" t="str">
        <f>HYPERLINK("[Codebook_HIS_2013_ext_v1601.xlsx]IN0108_Y","IN0108")</f>
        <v>IN0108</v>
      </c>
      <c r="B3728" s="112" t="s">
        <v>405</v>
      </c>
      <c r="C3728" s="114">
        <v>1</v>
      </c>
      <c r="D3728" s="113" t="s">
        <v>395</v>
      </c>
      <c r="E3728" s="64"/>
      <c r="F3728" s="64"/>
      <c r="G3728" s="64"/>
      <c r="H3728" s="64"/>
      <c r="I3728" s="64"/>
      <c r="J3728" s="64"/>
      <c r="K3728" s="64"/>
      <c r="L3728" s="64"/>
      <c r="M3728" s="64"/>
      <c r="N3728" s="64"/>
      <c r="O3728" s="64"/>
      <c r="P3728" s="64"/>
      <c r="Q3728" s="64"/>
      <c r="R3728" s="64"/>
      <c r="S3728" s="64"/>
      <c r="T3728" s="64"/>
      <c r="U3728" s="64"/>
      <c r="V3728" s="64"/>
      <c r="W3728" s="64"/>
      <c r="X3728" s="64"/>
    </row>
    <row r="3729" spans="1:24" s="283" customFormat="1" ht="12" x14ac:dyDescent="0.25">
      <c r="A3729" s="88"/>
      <c r="B3729" s="112"/>
      <c r="C3729" s="114">
        <v>2</v>
      </c>
      <c r="D3729" s="113" t="s">
        <v>396</v>
      </c>
      <c r="E3729" s="64"/>
      <c r="F3729" s="64"/>
      <c r="G3729" s="64"/>
      <c r="H3729" s="64"/>
      <c r="I3729" s="64"/>
      <c r="J3729" s="64"/>
      <c r="K3729" s="64"/>
      <c r="L3729" s="64"/>
      <c r="M3729" s="64"/>
      <c r="N3729" s="64"/>
      <c r="O3729" s="64"/>
      <c r="P3729" s="64"/>
      <c r="Q3729" s="64"/>
      <c r="R3729" s="64"/>
      <c r="S3729" s="64"/>
      <c r="T3729" s="64"/>
      <c r="U3729" s="64"/>
      <c r="V3729" s="64"/>
      <c r="W3729" s="64"/>
      <c r="X3729" s="64"/>
    </row>
    <row r="3730" spans="1:24" s="283" customFormat="1" ht="12" x14ac:dyDescent="0.25">
      <c r="A3730" s="88"/>
      <c r="B3730" s="112"/>
      <c r="C3730" s="114">
        <v>-1</v>
      </c>
      <c r="D3730" s="113" t="s">
        <v>394</v>
      </c>
      <c r="E3730" s="64"/>
      <c r="F3730" s="64"/>
      <c r="G3730" s="64"/>
      <c r="H3730" s="64"/>
      <c r="I3730" s="64"/>
      <c r="J3730" s="64"/>
      <c r="K3730" s="64"/>
      <c r="L3730" s="64"/>
      <c r="M3730" s="64"/>
      <c r="N3730" s="64"/>
      <c r="O3730" s="64"/>
      <c r="P3730" s="64"/>
      <c r="Q3730" s="64"/>
      <c r="R3730" s="64"/>
      <c r="S3730" s="64"/>
      <c r="T3730" s="64"/>
      <c r="U3730" s="64"/>
      <c r="V3730" s="64"/>
      <c r="W3730" s="64"/>
      <c r="X3730" s="64"/>
    </row>
    <row r="3731" spans="1:24" s="283" customFormat="1" ht="12" x14ac:dyDescent="0.25">
      <c r="A3731" s="88"/>
      <c r="B3731" s="112"/>
      <c r="C3731" s="114">
        <v>-3</v>
      </c>
      <c r="D3731" s="113" t="s">
        <v>397</v>
      </c>
      <c r="E3731" s="64"/>
      <c r="F3731" s="64"/>
      <c r="G3731" s="64"/>
      <c r="H3731" s="64"/>
      <c r="I3731" s="64"/>
      <c r="J3731" s="64"/>
      <c r="K3731" s="64"/>
      <c r="L3731" s="64"/>
      <c r="M3731" s="64"/>
      <c r="N3731" s="64"/>
      <c r="O3731" s="64"/>
      <c r="P3731" s="64"/>
      <c r="Q3731" s="64"/>
      <c r="R3731" s="64"/>
      <c r="S3731" s="64"/>
      <c r="T3731" s="64"/>
      <c r="U3731" s="64"/>
      <c r="V3731" s="64"/>
      <c r="W3731" s="64"/>
      <c r="X3731" s="64"/>
    </row>
    <row r="3732" spans="1:24" s="283" customFormat="1" ht="12" x14ac:dyDescent="0.25">
      <c r="A3732" s="88"/>
      <c r="B3732" s="112"/>
      <c r="C3732" s="167"/>
      <c r="D3732" s="113"/>
      <c r="E3732" s="64"/>
      <c r="F3732" s="64"/>
      <c r="G3732" s="64"/>
      <c r="H3732" s="64"/>
      <c r="I3732" s="64"/>
      <c r="J3732" s="64"/>
      <c r="K3732" s="64"/>
      <c r="L3732" s="64"/>
      <c r="M3732" s="64"/>
      <c r="N3732" s="64"/>
      <c r="O3732" s="64"/>
      <c r="P3732" s="64"/>
      <c r="Q3732" s="64"/>
      <c r="R3732" s="64"/>
      <c r="S3732" s="64"/>
      <c r="T3732" s="64"/>
      <c r="U3732" s="64"/>
      <c r="V3732" s="64"/>
      <c r="W3732" s="64"/>
      <c r="X3732" s="64"/>
    </row>
    <row r="3733" spans="1:24" s="283" customFormat="1" ht="12" x14ac:dyDescent="0.25">
      <c r="A3733" s="88" t="s">
        <v>4013</v>
      </c>
      <c r="B3733" s="112" t="s">
        <v>1515</v>
      </c>
      <c r="C3733" s="114" t="s">
        <v>120</v>
      </c>
      <c r="D3733" s="113" t="s">
        <v>621</v>
      </c>
      <c r="E3733" s="64"/>
      <c r="F3733" s="64"/>
      <c r="G3733" s="64"/>
      <c r="H3733" s="64"/>
      <c r="I3733" s="64"/>
      <c r="J3733" s="64"/>
      <c r="K3733" s="64"/>
      <c r="L3733" s="64"/>
      <c r="M3733" s="64"/>
      <c r="N3733" s="64"/>
      <c r="O3733" s="64"/>
      <c r="P3733" s="64"/>
      <c r="Q3733" s="64"/>
      <c r="R3733" s="64"/>
      <c r="S3733" s="64"/>
      <c r="T3733" s="64"/>
      <c r="U3733" s="64"/>
      <c r="V3733" s="64"/>
      <c r="W3733" s="64"/>
      <c r="X3733" s="64"/>
    </row>
    <row r="3734" spans="1:24" s="283" customFormat="1" ht="12" x14ac:dyDescent="0.25">
      <c r="A3734" s="88"/>
      <c r="B3734" s="112"/>
      <c r="C3734" s="114">
        <v>-1</v>
      </c>
      <c r="D3734" s="113" t="s">
        <v>394</v>
      </c>
      <c r="E3734" s="64"/>
      <c r="F3734" s="64"/>
      <c r="G3734" s="64"/>
      <c r="H3734" s="64"/>
      <c r="I3734" s="64"/>
      <c r="J3734" s="64"/>
      <c r="K3734" s="64"/>
      <c r="L3734" s="64"/>
      <c r="M3734" s="64"/>
      <c r="N3734" s="64"/>
      <c r="O3734" s="64"/>
      <c r="P3734" s="64"/>
      <c r="Q3734" s="64"/>
      <c r="R3734" s="64"/>
      <c r="S3734" s="64"/>
      <c r="T3734" s="64"/>
      <c r="U3734" s="64"/>
      <c r="V3734" s="64"/>
      <c r="W3734" s="64"/>
      <c r="X3734" s="64"/>
    </row>
    <row r="3735" spans="1:24" s="283" customFormat="1" ht="12" x14ac:dyDescent="0.25">
      <c r="A3735" s="88"/>
      <c r="B3735" s="112"/>
      <c r="C3735" s="167"/>
      <c r="D3735" s="113"/>
      <c r="E3735" s="64"/>
      <c r="F3735" s="64"/>
      <c r="G3735" s="64"/>
      <c r="H3735" s="64"/>
      <c r="I3735" s="64"/>
      <c r="J3735" s="64"/>
      <c r="K3735" s="64"/>
      <c r="L3735" s="64"/>
      <c r="M3735" s="64"/>
      <c r="N3735" s="64"/>
      <c r="O3735" s="64"/>
      <c r="P3735" s="64"/>
      <c r="Q3735" s="64"/>
      <c r="R3735" s="64"/>
      <c r="S3735" s="64"/>
      <c r="T3735" s="64"/>
      <c r="U3735" s="64"/>
      <c r="V3735" s="64"/>
      <c r="W3735" s="64"/>
      <c r="X3735" s="64"/>
    </row>
    <row r="3736" spans="1:24" s="283" customFormat="1" ht="12" x14ac:dyDescent="0.25">
      <c r="A3736" s="88" t="str">
        <f>HYPERLINK("[Codebook_HIS_2013_ext_v1601.xlsx]IN04_Y","IN04")</f>
        <v>IN04</v>
      </c>
      <c r="B3736" s="112" t="s">
        <v>247</v>
      </c>
      <c r="C3736" s="167">
        <v>1</v>
      </c>
      <c r="D3736" s="113" t="s">
        <v>661</v>
      </c>
      <c r="E3736" s="64"/>
      <c r="F3736" s="64"/>
      <c r="G3736" s="64"/>
      <c r="H3736" s="64"/>
      <c r="I3736" s="64"/>
      <c r="J3736" s="64"/>
      <c r="K3736" s="64"/>
      <c r="L3736" s="64"/>
      <c r="M3736" s="64"/>
      <c r="N3736" s="64"/>
      <c r="O3736" s="64"/>
      <c r="P3736" s="64"/>
      <c r="Q3736" s="64"/>
      <c r="R3736" s="64"/>
      <c r="S3736" s="64"/>
      <c r="T3736" s="64"/>
      <c r="U3736" s="64"/>
      <c r="V3736" s="64"/>
      <c r="W3736" s="64"/>
      <c r="X3736" s="64"/>
    </row>
    <row r="3737" spans="1:24" s="283" customFormat="1" ht="12" x14ac:dyDescent="0.25">
      <c r="A3737" s="88"/>
      <c r="B3737" s="112"/>
      <c r="C3737" s="167">
        <v>2</v>
      </c>
      <c r="D3737" s="113" t="s">
        <v>662</v>
      </c>
      <c r="E3737" s="64"/>
      <c r="F3737" s="64"/>
      <c r="G3737" s="64"/>
      <c r="H3737" s="64"/>
      <c r="I3737" s="64"/>
      <c r="J3737" s="64"/>
      <c r="K3737" s="64"/>
      <c r="L3737" s="64"/>
      <c r="M3737" s="64"/>
      <c r="N3737" s="64"/>
      <c r="O3737" s="64"/>
      <c r="P3737" s="64"/>
      <c r="Q3737" s="64"/>
      <c r="R3737" s="64"/>
      <c r="S3737" s="64"/>
      <c r="T3737" s="64"/>
      <c r="U3737" s="64"/>
      <c r="V3737" s="64"/>
      <c r="W3737" s="64"/>
      <c r="X3737" s="64"/>
    </row>
    <row r="3738" spans="1:24" s="283" customFormat="1" ht="12" x14ac:dyDescent="0.25">
      <c r="A3738" s="88"/>
      <c r="B3738" s="112"/>
      <c r="C3738" s="167">
        <v>3</v>
      </c>
      <c r="D3738" s="113" t="s">
        <v>663</v>
      </c>
      <c r="E3738" s="64"/>
      <c r="F3738" s="64"/>
      <c r="G3738" s="64"/>
      <c r="H3738" s="64"/>
      <c r="I3738" s="64"/>
      <c r="J3738" s="64"/>
      <c r="K3738" s="64"/>
      <c r="L3738" s="64"/>
      <c r="M3738" s="64"/>
      <c r="N3738" s="64"/>
      <c r="O3738" s="64"/>
      <c r="P3738" s="64"/>
      <c r="Q3738" s="64"/>
      <c r="R3738" s="64"/>
      <c r="S3738" s="64"/>
      <c r="T3738" s="64"/>
      <c r="U3738" s="64"/>
      <c r="V3738" s="64"/>
      <c r="W3738" s="64"/>
      <c r="X3738" s="64"/>
    </row>
    <row r="3739" spans="1:24" s="283" customFormat="1" ht="12" x14ac:dyDescent="0.25">
      <c r="A3739" s="88"/>
      <c r="B3739" s="112"/>
      <c r="C3739" s="167">
        <v>4</v>
      </c>
      <c r="D3739" s="113" t="s">
        <v>664</v>
      </c>
      <c r="E3739" s="64"/>
      <c r="F3739" s="64"/>
      <c r="G3739" s="64"/>
      <c r="H3739" s="64"/>
      <c r="I3739" s="64"/>
      <c r="J3739" s="64"/>
      <c r="K3739" s="64"/>
      <c r="L3739" s="64"/>
      <c r="M3739" s="64"/>
      <c r="N3739" s="64"/>
      <c r="O3739" s="64"/>
      <c r="P3739" s="64"/>
      <c r="Q3739" s="64"/>
      <c r="R3739" s="64"/>
      <c r="S3739" s="64"/>
      <c r="T3739" s="64"/>
      <c r="U3739" s="64"/>
      <c r="V3739" s="64"/>
      <c r="W3739" s="64"/>
      <c r="X3739" s="64"/>
    </row>
    <row r="3740" spans="1:24" s="283" customFormat="1" ht="12" x14ac:dyDescent="0.25">
      <c r="A3740" s="88"/>
      <c r="B3740" s="112"/>
      <c r="C3740" s="167">
        <v>5</v>
      </c>
      <c r="D3740" s="113" t="s">
        <v>665</v>
      </c>
      <c r="E3740" s="64"/>
      <c r="F3740" s="64"/>
      <c r="G3740" s="64"/>
      <c r="H3740" s="64"/>
      <c r="I3740" s="64"/>
      <c r="J3740" s="64"/>
      <c r="K3740" s="64"/>
      <c r="L3740" s="64"/>
      <c r="M3740" s="64"/>
      <c r="N3740" s="64"/>
      <c r="O3740" s="64"/>
      <c r="P3740" s="64"/>
      <c r="Q3740" s="64"/>
      <c r="R3740" s="64"/>
      <c r="S3740" s="64"/>
      <c r="T3740" s="64"/>
      <c r="U3740" s="64"/>
      <c r="V3740" s="64"/>
      <c r="W3740" s="64"/>
      <c r="X3740" s="64"/>
    </row>
    <row r="3741" spans="1:24" s="283" customFormat="1" ht="12" x14ac:dyDescent="0.25">
      <c r="A3741" s="88"/>
      <c r="B3741" s="112"/>
      <c r="C3741" s="167">
        <v>6</v>
      </c>
      <c r="D3741" s="113" t="s">
        <v>666</v>
      </c>
      <c r="E3741" s="64"/>
      <c r="F3741" s="64"/>
      <c r="G3741" s="64"/>
      <c r="H3741" s="64"/>
      <c r="I3741" s="64"/>
      <c r="J3741" s="64"/>
      <c r="K3741" s="64"/>
      <c r="L3741" s="64"/>
      <c r="M3741" s="64"/>
      <c r="N3741" s="64"/>
      <c r="O3741" s="64"/>
      <c r="P3741" s="64"/>
      <c r="Q3741" s="64"/>
      <c r="R3741" s="64"/>
      <c r="S3741" s="64"/>
      <c r="T3741" s="64"/>
      <c r="U3741" s="64"/>
      <c r="V3741" s="64"/>
      <c r="W3741" s="64"/>
      <c r="X3741" s="64"/>
    </row>
    <row r="3742" spans="1:24" s="283" customFormat="1" ht="12" x14ac:dyDescent="0.25">
      <c r="A3742" s="88"/>
      <c r="B3742" s="112"/>
      <c r="C3742" s="114">
        <v>-1</v>
      </c>
      <c r="D3742" s="113" t="s">
        <v>394</v>
      </c>
      <c r="E3742" s="64"/>
      <c r="F3742" s="64"/>
      <c r="G3742" s="64"/>
      <c r="H3742" s="64"/>
      <c r="I3742" s="64"/>
      <c r="J3742" s="64"/>
      <c r="K3742" s="64"/>
      <c r="L3742" s="64"/>
      <c r="M3742" s="64"/>
      <c r="N3742" s="64"/>
      <c r="O3742" s="64"/>
      <c r="P3742" s="64"/>
      <c r="Q3742" s="64"/>
      <c r="R3742" s="64"/>
      <c r="S3742" s="64"/>
      <c r="T3742" s="64"/>
      <c r="U3742" s="64"/>
      <c r="V3742" s="64"/>
      <c r="W3742" s="64"/>
      <c r="X3742" s="64"/>
    </row>
    <row r="3743" spans="1:24" s="283" customFormat="1" ht="12" x14ac:dyDescent="0.25">
      <c r="A3743" s="88"/>
      <c r="B3743" s="112"/>
      <c r="C3743" s="114">
        <v>-3</v>
      </c>
      <c r="D3743" s="113" t="s">
        <v>397</v>
      </c>
      <c r="E3743" s="64"/>
      <c r="F3743" s="64"/>
      <c r="G3743" s="64"/>
      <c r="H3743" s="64"/>
      <c r="I3743" s="64"/>
      <c r="J3743" s="64"/>
      <c r="K3743" s="64"/>
      <c r="L3743" s="64"/>
      <c r="M3743" s="64"/>
      <c r="N3743" s="64"/>
      <c r="O3743" s="64"/>
      <c r="P3743" s="64"/>
      <c r="Q3743" s="64"/>
      <c r="R3743" s="64"/>
      <c r="S3743" s="64"/>
      <c r="T3743" s="64"/>
      <c r="U3743" s="64"/>
      <c r="V3743" s="64"/>
      <c r="W3743" s="64"/>
      <c r="X3743" s="64"/>
    </row>
    <row r="3744" spans="1:24" s="283" customFormat="1" ht="12" x14ac:dyDescent="0.25">
      <c r="A3744" s="88"/>
      <c r="B3744" s="112"/>
      <c r="C3744" s="114"/>
      <c r="D3744" s="113"/>
      <c r="E3744" s="64"/>
      <c r="F3744" s="64"/>
      <c r="G3744" s="64"/>
      <c r="H3744" s="64"/>
      <c r="I3744" s="64"/>
      <c r="J3744" s="64"/>
      <c r="K3744" s="64"/>
      <c r="L3744" s="64"/>
      <c r="M3744" s="64"/>
      <c r="N3744" s="64"/>
      <c r="O3744" s="64"/>
      <c r="P3744" s="64"/>
      <c r="Q3744" s="64"/>
      <c r="R3744" s="64"/>
      <c r="S3744" s="64"/>
      <c r="T3744" s="64"/>
      <c r="U3744" s="64"/>
      <c r="V3744" s="64"/>
      <c r="W3744" s="64"/>
      <c r="X3744" s="64"/>
    </row>
    <row r="3745" spans="1:24" x14ac:dyDescent="0.2">
      <c r="A3745" s="88" t="s">
        <v>3797</v>
      </c>
      <c r="B3745" s="75" t="s">
        <v>3592</v>
      </c>
      <c r="C3745" s="75">
        <v>1</v>
      </c>
      <c r="D3745" s="87" t="s">
        <v>293</v>
      </c>
    </row>
    <row r="3746" spans="1:24" x14ac:dyDescent="0.2">
      <c r="A3746" s="88"/>
      <c r="B3746" s="75"/>
      <c r="C3746" s="75">
        <v>2</v>
      </c>
      <c r="D3746" s="87" t="s">
        <v>396</v>
      </c>
    </row>
    <row r="3747" spans="1:24" x14ac:dyDescent="0.2">
      <c r="A3747" s="88"/>
      <c r="B3747" s="75"/>
      <c r="C3747" s="75">
        <v>-1</v>
      </c>
      <c r="D3747" s="113" t="s">
        <v>394</v>
      </c>
    </row>
    <row r="3748" spans="1:24" x14ac:dyDescent="0.2">
      <c r="A3748" s="88"/>
      <c r="B3748" s="75"/>
      <c r="C3748" s="75">
        <v>-3</v>
      </c>
      <c r="D3748" s="113" t="s">
        <v>397</v>
      </c>
    </row>
    <row r="3749" spans="1:24" x14ac:dyDescent="0.2">
      <c r="A3749" s="88"/>
      <c r="B3749" s="75"/>
      <c r="C3749" s="75"/>
      <c r="D3749" s="75"/>
    </row>
    <row r="3750" spans="1:24" s="283" customFormat="1" ht="12" x14ac:dyDescent="0.25">
      <c r="A3750" s="88"/>
      <c r="B3750" s="112"/>
      <c r="C3750" s="114"/>
      <c r="D3750" s="113"/>
      <c r="E3750" s="64"/>
      <c r="F3750" s="64"/>
      <c r="G3750" s="64"/>
      <c r="H3750" s="64"/>
      <c r="I3750" s="64"/>
      <c r="J3750" s="64"/>
      <c r="K3750" s="64"/>
      <c r="L3750" s="64"/>
      <c r="M3750" s="64"/>
      <c r="N3750" s="64"/>
      <c r="O3750" s="64"/>
      <c r="P3750" s="64"/>
      <c r="Q3750" s="64"/>
      <c r="R3750" s="64"/>
      <c r="S3750" s="64"/>
      <c r="T3750" s="64"/>
      <c r="U3750" s="64"/>
      <c r="V3750" s="64"/>
      <c r="W3750" s="64"/>
      <c r="X3750" s="64"/>
    </row>
    <row r="3751" spans="1:24" s="283" customFormat="1" ht="12" x14ac:dyDescent="0.25">
      <c r="A3751" s="88" t="str">
        <f>HYPERLINK("[Codebook_HIS_2013_ext_v1601.xlsx]LO_1_Y","LO_1")</f>
        <v>LO_1</v>
      </c>
      <c r="B3751" s="75" t="s">
        <v>1122</v>
      </c>
      <c r="C3751" s="115">
        <v>1</v>
      </c>
      <c r="D3751" s="87" t="s">
        <v>395</v>
      </c>
      <c r="E3751" s="64"/>
      <c r="F3751" s="64"/>
      <c r="G3751" s="64"/>
      <c r="H3751" s="64"/>
      <c r="I3751" s="64"/>
      <c r="J3751" s="64"/>
      <c r="K3751" s="64"/>
      <c r="L3751" s="64"/>
      <c r="M3751" s="64"/>
      <c r="N3751" s="64"/>
      <c r="O3751" s="64"/>
      <c r="P3751" s="64"/>
      <c r="Q3751" s="64"/>
      <c r="R3751" s="64"/>
      <c r="S3751" s="64"/>
      <c r="T3751" s="64"/>
      <c r="U3751" s="64"/>
      <c r="V3751" s="64"/>
      <c r="W3751" s="64"/>
      <c r="X3751" s="64"/>
    </row>
    <row r="3752" spans="1:24" s="283" customFormat="1" ht="12" x14ac:dyDescent="0.25">
      <c r="A3752" s="88"/>
      <c r="B3752" s="75"/>
      <c r="C3752" s="115">
        <v>2</v>
      </c>
      <c r="D3752" s="87" t="s">
        <v>396</v>
      </c>
      <c r="E3752" s="64"/>
      <c r="F3752" s="64"/>
      <c r="G3752" s="64"/>
      <c r="H3752" s="64"/>
      <c r="I3752" s="64"/>
      <c r="J3752" s="64"/>
      <c r="K3752" s="64"/>
      <c r="L3752" s="64"/>
      <c r="M3752" s="64"/>
      <c r="N3752" s="64"/>
      <c r="O3752" s="64"/>
      <c r="P3752" s="64"/>
      <c r="Q3752" s="64"/>
      <c r="R3752" s="64"/>
      <c r="S3752" s="64"/>
      <c r="T3752" s="64"/>
      <c r="U3752" s="64"/>
      <c r="V3752" s="64"/>
      <c r="W3752" s="64"/>
      <c r="X3752" s="64"/>
    </row>
    <row r="3753" spans="1:24" x14ac:dyDescent="0.2">
      <c r="A3753" s="88"/>
      <c r="B3753" s="75"/>
      <c r="C3753" s="115">
        <v>-1</v>
      </c>
      <c r="D3753" s="87" t="s">
        <v>394</v>
      </c>
    </row>
    <row r="3754" spans="1:24" x14ac:dyDescent="0.2">
      <c r="A3754" s="88"/>
      <c r="B3754" s="75"/>
      <c r="C3754" s="115">
        <v>-3</v>
      </c>
      <c r="D3754" s="87" t="s">
        <v>397</v>
      </c>
    </row>
    <row r="3755" spans="1:24" x14ac:dyDescent="0.2">
      <c r="A3755" s="88"/>
      <c r="B3755" s="75"/>
      <c r="C3755" s="115"/>
      <c r="D3755" s="87"/>
    </row>
    <row r="3756" spans="1:24" x14ac:dyDescent="0.2">
      <c r="A3756" s="88" t="str">
        <f>HYPERLINK("[Codebook_HIS_2013_ext_v1601.xlsx]LO_2_Y","LO_2")</f>
        <v>LO_2</v>
      </c>
      <c r="B3756" s="75" t="s">
        <v>1088</v>
      </c>
      <c r="C3756" s="115">
        <v>1</v>
      </c>
      <c r="D3756" s="87" t="s">
        <v>395</v>
      </c>
    </row>
    <row r="3757" spans="1:24" x14ac:dyDescent="0.2">
      <c r="A3757" s="88"/>
      <c r="B3757" s="75"/>
      <c r="C3757" s="115">
        <v>2</v>
      </c>
      <c r="D3757" s="87" t="s">
        <v>396</v>
      </c>
    </row>
    <row r="3758" spans="1:24" x14ac:dyDescent="0.2">
      <c r="A3758" s="88"/>
      <c r="B3758" s="75"/>
      <c r="C3758" s="115">
        <v>-1</v>
      </c>
      <c r="D3758" s="87" t="s">
        <v>394</v>
      </c>
    </row>
    <row r="3759" spans="1:24" x14ac:dyDescent="0.2">
      <c r="A3759" s="88"/>
      <c r="B3759" s="75"/>
      <c r="C3759" s="115">
        <v>-3</v>
      </c>
      <c r="D3759" s="87" t="s">
        <v>397</v>
      </c>
    </row>
    <row r="3760" spans="1:24" x14ac:dyDescent="0.2">
      <c r="A3760" s="88"/>
      <c r="B3760" s="112"/>
      <c r="C3760" s="114"/>
      <c r="D3760" s="113"/>
    </row>
    <row r="3761" spans="1:4" x14ac:dyDescent="0.2">
      <c r="A3761" s="88" t="str">
        <f>HYPERLINK("[Codebook_HIS_2013_ext_v1601.xlsx]LO01_Y","LO01")</f>
        <v>LO01</v>
      </c>
      <c r="B3761" s="75" t="s">
        <v>1093</v>
      </c>
      <c r="C3761" s="115">
        <v>1</v>
      </c>
      <c r="D3761" s="87" t="s">
        <v>1094</v>
      </c>
    </row>
    <row r="3762" spans="1:4" x14ac:dyDescent="0.2">
      <c r="A3762" s="88"/>
      <c r="B3762" s="75"/>
      <c r="C3762" s="115">
        <v>2</v>
      </c>
      <c r="D3762" s="87" t="s">
        <v>1095</v>
      </c>
    </row>
    <row r="3763" spans="1:4" x14ac:dyDescent="0.2">
      <c r="A3763" s="88"/>
      <c r="B3763" s="75"/>
      <c r="C3763" s="115">
        <v>3</v>
      </c>
      <c r="D3763" s="87" t="s">
        <v>1096</v>
      </c>
    </row>
    <row r="3764" spans="1:4" x14ac:dyDescent="0.2">
      <c r="A3764" s="88"/>
      <c r="B3764" s="75"/>
      <c r="C3764" s="115">
        <v>4</v>
      </c>
      <c r="D3764" s="87" t="s">
        <v>1097</v>
      </c>
    </row>
    <row r="3765" spans="1:4" x14ac:dyDescent="0.2">
      <c r="A3765" s="88"/>
      <c r="B3765" s="75"/>
      <c r="C3765" s="115">
        <v>5</v>
      </c>
      <c r="D3765" s="87" t="s">
        <v>1098</v>
      </c>
    </row>
    <row r="3766" spans="1:4" x14ac:dyDescent="0.2">
      <c r="A3766" s="88"/>
      <c r="B3766" s="75"/>
      <c r="C3766" s="115">
        <v>6</v>
      </c>
      <c r="D3766" s="87" t="s">
        <v>1099</v>
      </c>
    </row>
    <row r="3767" spans="1:4" x14ac:dyDescent="0.2">
      <c r="A3767" s="88"/>
      <c r="B3767" s="75"/>
      <c r="C3767" s="115">
        <v>7</v>
      </c>
      <c r="D3767" s="87" t="s">
        <v>1100</v>
      </c>
    </row>
    <row r="3768" spans="1:4" x14ac:dyDescent="0.2">
      <c r="A3768" s="88"/>
      <c r="B3768" s="75"/>
      <c r="C3768" s="115">
        <v>8</v>
      </c>
      <c r="D3768" s="87" t="s">
        <v>1101</v>
      </c>
    </row>
    <row r="3769" spans="1:4" x14ac:dyDescent="0.2">
      <c r="A3769" s="88"/>
      <c r="B3769" s="75"/>
      <c r="C3769" s="115">
        <v>9</v>
      </c>
      <c r="D3769" s="87" t="s">
        <v>1102</v>
      </c>
    </row>
    <row r="3770" spans="1:4" x14ac:dyDescent="0.2">
      <c r="A3770" s="88"/>
      <c r="B3770" s="75"/>
      <c r="C3770" s="115">
        <v>10</v>
      </c>
      <c r="D3770" s="87" t="s">
        <v>1103</v>
      </c>
    </row>
    <row r="3771" spans="1:4" x14ac:dyDescent="0.2">
      <c r="A3771" s="88"/>
      <c r="B3771" s="75"/>
      <c r="C3771" s="115">
        <v>99</v>
      </c>
      <c r="D3771" s="87" t="s">
        <v>986</v>
      </c>
    </row>
    <row r="3772" spans="1:4" x14ac:dyDescent="0.2">
      <c r="A3772" s="88"/>
      <c r="B3772" s="75"/>
      <c r="C3772" s="115">
        <v>-1</v>
      </c>
      <c r="D3772" s="87" t="s">
        <v>394</v>
      </c>
    </row>
    <row r="3773" spans="1:4" x14ac:dyDescent="0.2">
      <c r="A3773" s="88"/>
      <c r="B3773" s="75"/>
      <c r="C3773" s="115">
        <v>-3</v>
      </c>
      <c r="D3773" s="87" t="s">
        <v>1104</v>
      </c>
    </row>
    <row r="3774" spans="1:4" x14ac:dyDescent="0.2">
      <c r="A3774" s="88"/>
      <c r="B3774" s="75"/>
      <c r="C3774" s="115"/>
      <c r="D3774" s="87"/>
    </row>
    <row r="3775" spans="1:4" x14ac:dyDescent="0.2">
      <c r="A3775" s="88" t="str">
        <f>HYPERLINK("[Codebook_HIS_2013_ext_v1601.xlsx]LO0109_Y","LO0109")</f>
        <v>LO0109</v>
      </c>
      <c r="B3775" s="75" t="s">
        <v>249</v>
      </c>
      <c r="C3775" s="115" t="s">
        <v>120</v>
      </c>
      <c r="D3775" s="87" t="s">
        <v>1105</v>
      </c>
    </row>
    <row r="3776" spans="1:4" x14ac:dyDescent="0.2">
      <c r="A3776" s="88"/>
      <c r="B3776" s="75"/>
      <c r="C3776" s="115">
        <v>-1</v>
      </c>
      <c r="D3776" s="87" t="s">
        <v>394</v>
      </c>
    </row>
    <row r="3777" spans="1:4" x14ac:dyDescent="0.2">
      <c r="A3777" s="88"/>
      <c r="B3777" s="75"/>
      <c r="C3777" s="115">
        <v>-3</v>
      </c>
      <c r="D3777" s="87" t="s">
        <v>1104</v>
      </c>
    </row>
    <row r="3778" spans="1:4" x14ac:dyDescent="0.2">
      <c r="A3778" s="88"/>
      <c r="B3778" s="75"/>
      <c r="C3778" s="115"/>
      <c r="D3778" s="87"/>
    </row>
    <row r="3779" spans="1:4" x14ac:dyDescent="0.2">
      <c r="A3779" s="88" t="str">
        <f>HYPERLINK("[Codebook_HIS_2013_ext_v1601.xlsx]LO0110_Y","LO0110")</f>
        <v>LO0110</v>
      </c>
      <c r="B3779" s="75" t="s">
        <v>248</v>
      </c>
      <c r="C3779" s="115" t="s">
        <v>120</v>
      </c>
      <c r="D3779" s="87" t="s">
        <v>1106</v>
      </c>
    </row>
    <row r="3780" spans="1:4" x14ac:dyDescent="0.2">
      <c r="A3780" s="88"/>
      <c r="B3780" s="75"/>
      <c r="C3780" s="115">
        <v>-1</v>
      </c>
      <c r="D3780" s="87" t="s">
        <v>394</v>
      </c>
    </row>
    <row r="3781" spans="1:4" x14ac:dyDescent="0.2">
      <c r="A3781" s="88"/>
      <c r="B3781" s="75"/>
      <c r="C3781" s="115">
        <v>-3</v>
      </c>
      <c r="D3781" s="87" t="s">
        <v>1104</v>
      </c>
    </row>
    <row r="3782" spans="1:4" x14ac:dyDescent="0.2">
      <c r="A3782" s="88"/>
      <c r="B3782" s="75"/>
      <c r="C3782" s="115"/>
      <c r="D3782" s="87"/>
    </row>
    <row r="3783" spans="1:4" x14ac:dyDescent="0.2">
      <c r="A3783" s="88" t="str">
        <f>HYPERLINK("[Codebook_HIS_2013_ext_v1601.xlsx]LO02_Y","LO02")</f>
        <v>LO02</v>
      </c>
      <c r="B3783" s="75" t="s">
        <v>1074</v>
      </c>
      <c r="C3783" s="115">
        <v>1</v>
      </c>
      <c r="D3783" s="87" t="s">
        <v>1107</v>
      </c>
    </row>
    <row r="3784" spans="1:4" x14ac:dyDescent="0.2">
      <c r="A3784" s="88"/>
      <c r="B3784" s="75"/>
      <c r="C3784" s="115">
        <v>2</v>
      </c>
      <c r="D3784" s="87" t="s">
        <v>1108</v>
      </c>
    </row>
    <row r="3785" spans="1:4" x14ac:dyDescent="0.2">
      <c r="A3785" s="88"/>
      <c r="B3785" s="75"/>
      <c r="C3785" s="115">
        <v>3</v>
      </c>
      <c r="D3785" s="87" t="s">
        <v>1109</v>
      </c>
    </row>
    <row r="3786" spans="1:4" x14ac:dyDescent="0.2">
      <c r="A3786" s="88"/>
      <c r="B3786" s="75"/>
      <c r="C3786" s="115">
        <v>4</v>
      </c>
      <c r="D3786" s="87" t="s">
        <v>1110</v>
      </c>
    </row>
    <row r="3787" spans="1:4" x14ac:dyDescent="0.2">
      <c r="A3787" s="88"/>
      <c r="B3787" s="75"/>
      <c r="C3787" s="115">
        <v>-1</v>
      </c>
      <c r="D3787" s="87" t="s">
        <v>394</v>
      </c>
    </row>
    <row r="3788" spans="1:4" x14ac:dyDescent="0.2">
      <c r="A3788" s="88"/>
      <c r="B3788" s="75"/>
      <c r="C3788" s="115">
        <v>-3</v>
      </c>
      <c r="D3788" s="87" t="s">
        <v>1104</v>
      </c>
    </row>
    <row r="3789" spans="1:4" x14ac:dyDescent="0.2">
      <c r="A3789" s="88"/>
      <c r="B3789" s="75"/>
      <c r="C3789" s="115"/>
      <c r="D3789" s="87"/>
    </row>
    <row r="3790" spans="1:4" x14ac:dyDescent="0.2">
      <c r="A3790" s="88" t="str">
        <f>HYPERLINK("[Codebook_HIS_2013_ext_v1601.xlsx]LO02_1_Y","LO02_1")</f>
        <v>LO02_1</v>
      </c>
      <c r="B3790" s="75" t="s">
        <v>1074</v>
      </c>
      <c r="C3790" s="115">
        <v>1</v>
      </c>
      <c r="D3790" s="87" t="s">
        <v>1107</v>
      </c>
    </row>
    <row r="3791" spans="1:4" x14ac:dyDescent="0.2">
      <c r="A3791" s="88"/>
      <c r="B3791" s="75"/>
      <c r="C3791" s="115">
        <v>2</v>
      </c>
      <c r="D3791" s="87" t="s">
        <v>1108</v>
      </c>
    </row>
    <row r="3792" spans="1:4" x14ac:dyDescent="0.2">
      <c r="A3792" s="88"/>
      <c r="B3792" s="75"/>
      <c r="C3792" s="115">
        <v>3</v>
      </c>
      <c r="D3792" s="87" t="s">
        <v>1111</v>
      </c>
    </row>
    <row r="3793" spans="1:24" x14ac:dyDescent="0.2">
      <c r="A3793" s="88"/>
      <c r="B3793" s="75"/>
      <c r="C3793" s="115">
        <v>-1</v>
      </c>
      <c r="D3793" s="87" t="s">
        <v>394</v>
      </c>
    </row>
    <row r="3794" spans="1:24" x14ac:dyDescent="0.2">
      <c r="A3794" s="88"/>
      <c r="B3794" s="75"/>
      <c r="C3794" s="115">
        <v>-3</v>
      </c>
      <c r="D3794" s="87" t="s">
        <v>1104</v>
      </c>
    </row>
    <row r="3795" spans="1:24" x14ac:dyDescent="0.2">
      <c r="A3795" s="88"/>
      <c r="B3795" s="75"/>
      <c r="C3795" s="115"/>
      <c r="D3795" s="87"/>
    </row>
    <row r="3796" spans="1:24" x14ac:dyDescent="0.2">
      <c r="A3796" s="88" t="str">
        <f>HYPERLINK("[Codebook_HIS_2013_ext_v1601.xlsx]LO03_Y","LO03")</f>
        <v>LO03</v>
      </c>
      <c r="B3796" s="75" t="s">
        <v>1075</v>
      </c>
      <c r="C3796" s="115" t="s">
        <v>120</v>
      </c>
      <c r="D3796" s="87" t="s">
        <v>1113</v>
      </c>
    </row>
    <row r="3797" spans="1:24" x14ac:dyDescent="0.2">
      <c r="A3797" s="88"/>
      <c r="B3797" s="75"/>
      <c r="C3797" s="115">
        <v>-1</v>
      </c>
      <c r="D3797" s="87" t="s">
        <v>394</v>
      </c>
    </row>
    <row r="3798" spans="1:24" x14ac:dyDescent="0.2">
      <c r="A3798" s="88"/>
      <c r="B3798" s="75"/>
      <c r="C3798" s="115">
        <v>-3</v>
      </c>
      <c r="D3798" s="87" t="s">
        <v>1104</v>
      </c>
    </row>
    <row r="3799" spans="1:24" x14ac:dyDescent="0.2">
      <c r="A3799" s="88"/>
      <c r="B3799" s="75"/>
      <c r="C3799" s="115"/>
      <c r="D3799" s="87"/>
    </row>
    <row r="3800" spans="1:24" x14ac:dyDescent="0.2">
      <c r="A3800" s="88" t="str">
        <f>HYPERLINK("[Codebook_HIS_2013_ext_v1601.xlsx]LO04_Y","LO04")</f>
        <v>LO04</v>
      </c>
      <c r="B3800" s="75" t="s">
        <v>1077</v>
      </c>
      <c r="C3800" s="115" t="s">
        <v>120</v>
      </c>
      <c r="D3800" s="87" t="s">
        <v>1112</v>
      </c>
    </row>
    <row r="3801" spans="1:24" x14ac:dyDescent="0.2">
      <c r="A3801" s="88"/>
      <c r="B3801" s="75"/>
      <c r="C3801" s="115">
        <v>-1</v>
      </c>
      <c r="D3801" s="87" t="s">
        <v>394</v>
      </c>
    </row>
    <row r="3802" spans="1:24" x14ac:dyDescent="0.2">
      <c r="A3802" s="88"/>
      <c r="B3802" s="75"/>
      <c r="C3802" s="115">
        <v>-3</v>
      </c>
      <c r="D3802" s="87" t="s">
        <v>1104</v>
      </c>
    </row>
    <row r="3803" spans="1:24" x14ac:dyDescent="0.2">
      <c r="A3803" s="88"/>
      <c r="B3803" s="75"/>
      <c r="C3803" s="115"/>
      <c r="D3803" s="87"/>
    </row>
    <row r="3804" spans="1:24" s="283" customFormat="1" ht="12" x14ac:dyDescent="0.25">
      <c r="A3804" s="88" t="str">
        <f>HYPERLINK("[Codebook_HIS_2013_ext_v1601.xlsx]LO04_2_Y","LO04_2")</f>
        <v>LO04_2</v>
      </c>
      <c r="B3804" s="75" t="s">
        <v>1648</v>
      </c>
      <c r="C3804" s="115">
        <v>1</v>
      </c>
      <c r="D3804" s="87" t="s">
        <v>395</v>
      </c>
      <c r="E3804" s="64"/>
      <c r="F3804" s="64"/>
      <c r="G3804" s="64"/>
      <c r="H3804" s="64"/>
      <c r="I3804" s="64"/>
      <c r="J3804" s="64"/>
      <c r="K3804" s="64"/>
      <c r="L3804" s="64"/>
      <c r="M3804" s="64"/>
      <c r="N3804" s="64"/>
      <c r="O3804" s="64"/>
      <c r="P3804" s="64"/>
      <c r="Q3804" s="64"/>
      <c r="R3804" s="64"/>
      <c r="S3804" s="64"/>
      <c r="T3804" s="64"/>
      <c r="U3804" s="64"/>
      <c r="V3804" s="64"/>
      <c r="W3804" s="64"/>
      <c r="X3804" s="64"/>
    </row>
    <row r="3805" spans="1:24" s="283" customFormat="1" ht="12" x14ac:dyDescent="0.25">
      <c r="A3805" s="88"/>
      <c r="B3805" s="75"/>
      <c r="C3805" s="115">
        <v>2</v>
      </c>
      <c r="D3805" s="87" t="s">
        <v>396</v>
      </c>
      <c r="E3805" s="64"/>
      <c r="F3805" s="64"/>
      <c r="G3805" s="64"/>
      <c r="H3805" s="64"/>
      <c r="I3805" s="64"/>
      <c r="J3805" s="64"/>
      <c r="K3805" s="64"/>
      <c r="L3805" s="64"/>
      <c r="M3805" s="64"/>
      <c r="N3805" s="64"/>
      <c r="O3805" s="64"/>
      <c r="P3805" s="64"/>
      <c r="Q3805" s="64"/>
      <c r="R3805" s="64"/>
      <c r="S3805" s="64"/>
      <c r="T3805" s="64"/>
      <c r="U3805" s="64"/>
      <c r="V3805" s="64"/>
      <c r="W3805" s="64"/>
      <c r="X3805" s="64"/>
    </row>
    <row r="3806" spans="1:24" s="283" customFormat="1" ht="12" x14ac:dyDescent="0.25">
      <c r="A3806" s="88"/>
      <c r="B3806" s="75"/>
      <c r="C3806" s="115">
        <v>-1</v>
      </c>
      <c r="D3806" s="87" t="s">
        <v>394</v>
      </c>
      <c r="E3806" s="64"/>
      <c r="F3806" s="64"/>
      <c r="G3806" s="64"/>
      <c r="H3806" s="64"/>
      <c r="I3806" s="64"/>
      <c r="J3806" s="64"/>
      <c r="K3806" s="64"/>
      <c r="L3806" s="64"/>
      <c r="M3806" s="64"/>
      <c r="N3806" s="64"/>
      <c r="O3806" s="64"/>
      <c r="P3806" s="64"/>
      <c r="Q3806" s="64"/>
      <c r="R3806" s="64"/>
      <c r="S3806" s="64"/>
      <c r="T3806" s="64"/>
      <c r="U3806" s="64"/>
      <c r="V3806" s="64"/>
      <c r="W3806" s="64"/>
      <c r="X3806" s="64"/>
    </row>
    <row r="3807" spans="1:24" s="283" customFormat="1" ht="12" x14ac:dyDescent="0.25">
      <c r="A3807" s="88"/>
      <c r="B3807" s="75"/>
      <c r="C3807" s="115">
        <v>-3</v>
      </c>
      <c r="D3807" s="87" t="s">
        <v>397</v>
      </c>
      <c r="E3807" s="64"/>
      <c r="F3807" s="64"/>
      <c r="G3807" s="64"/>
      <c r="H3807" s="64"/>
      <c r="I3807" s="64"/>
      <c r="J3807" s="64"/>
      <c r="K3807" s="64"/>
      <c r="L3807" s="64"/>
      <c r="M3807" s="64"/>
      <c r="N3807" s="64"/>
      <c r="O3807" s="64"/>
      <c r="P3807" s="64"/>
      <c r="Q3807" s="64"/>
      <c r="R3807" s="64"/>
      <c r="S3807" s="64"/>
      <c r="T3807" s="64"/>
      <c r="U3807" s="64"/>
      <c r="V3807" s="64"/>
      <c r="W3807" s="64"/>
      <c r="X3807" s="64"/>
    </row>
    <row r="3808" spans="1:24" s="283" customFormat="1" ht="12" x14ac:dyDescent="0.25">
      <c r="A3808" s="88"/>
      <c r="B3808" s="75"/>
      <c r="C3808" s="115"/>
      <c r="D3808" s="87"/>
      <c r="E3808" s="64"/>
      <c r="F3808" s="64"/>
      <c r="G3808" s="64"/>
      <c r="H3808" s="64"/>
      <c r="I3808" s="64"/>
      <c r="J3808" s="64"/>
      <c r="K3808" s="64"/>
      <c r="L3808" s="64"/>
      <c r="M3808" s="64"/>
      <c r="N3808" s="64"/>
      <c r="O3808" s="64"/>
      <c r="P3808" s="64"/>
      <c r="Q3808" s="64"/>
      <c r="R3808" s="64"/>
      <c r="S3808" s="64"/>
      <c r="T3808" s="64"/>
      <c r="U3808" s="64"/>
      <c r="V3808" s="64"/>
      <c r="W3808" s="64"/>
      <c r="X3808" s="64"/>
    </row>
    <row r="3809" spans="1:24" s="283" customFormat="1" ht="12" x14ac:dyDescent="0.25">
      <c r="A3809" s="88" t="str">
        <f>HYPERLINK("[Codebook_HIS_2013_ext_v1601.xlsx]LO05_Y","LO05")</f>
        <v>LO05</v>
      </c>
      <c r="B3809" s="75" t="s">
        <v>1081</v>
      </c>
      <c r="C3809" s="115">
        <v>1</v>
      </c>
      <c r="D3809" s="87" t="s">
        <v>1114</v>
      </c>
      <c r="E3809" s="64"/>
      <c r="F3809" s="64"/>
      <c r="G3809" s="64"/>
      <c r="H3809" s="64"/>
      <c r="I3809" s="64"/>
      <c r="J3809" s="64"/>
      <c r="K3809" s="64"/>
      <c r="L3809" s="64"/>
      <c r="M3809" s="64"/>
      <c r="N3809" s="64"/>
      <c r="O3809" s="64"/>
      <c r="P3809" s="64"/>
      <c r="Q3809" s="64"/>
      <c r="R3809" s="64"/>
      <c r="S3809" s="64"/>
      <c r="T3809" s="64"/>
      <c r="U3809" s="64"/>
      <c r="V3809" s="64"/>
      <c r="W3809" s="64"/>
      <c r="X3809" s="64"/>
    </row>
    <row r="3810" spans="1:24" s="283" customFormat="1" ht="12" x14ac:dyDescent="0.25">
      <c r="A3810" s="88"/>
      <c r="B3810" s="75"/>
      <c r="C3810" s="115">
        <v>2</v>
      </c>
      <c r="D3810" s="87" t="s">
        <v>1115</v>
      </c>
      <c r="E3810" s="64"/>
      <c r="F3810" s="64"/>
      <c r="G3810" s="64"/>
      <c r="H3810" s="64"/>
      <c r="I3810" s="64"/>
      <c r="J3810" s="64"/>
      <c r="K3810" s="64"/>
      <c r="L3810" s="64"/>
      <c r="M3810" s="64"/>
      <c r="N3810" s="64"/>
      <c r="O3810" s="64"/>
      <c r="P3810" s="64"/>
      <c r="Q3810" s="64"/>
      <c r="R3810" s="64"/>
      <c r="S3810" s="64"/>
      <c r="T3810" s="64"/>
      <c r="U3810" s="64"/>
      <c r="V3810" s="64"/>
      <c r="W3810" s="64"/>
      <c r="X3810" s="64"/>
    </row>
    <row r="3811" spans="1:24" s="283" customFormat="1" ht="12" x14ac:dyDescent="0.25">
      <c r="A3811" s="88"/>
      <c r="B3811" s="75"/>
      <c r="C3811" s="115">
        <v>3</v>
      </c>
      <c r="D3811" s="87" t="s">
        <v>1116</v>
      </c>
      <c r="E3811" s="64"/>
      <c r="F3811" s="64"/>
      <c r="G3811" s="64"/>
      <c r="H3811" s="64"/>
      <c r="I3811" s="64"/>
      <c r="J3811" s="64"/>
      <c r="K3811" s="64"/>
      <c r="L3811" s="64"/>
      <c r="M3811" s="64"/>
      <c r="N3811" s="64"/>
      <c r="O3811" s="64"/>
      <c r="P3811" s="64"/>
      <c r="Q3811" s="64"/>
      <c r="R3811" s="64"/>
      <c r="S3811" s="64"/>
      <c r="T3811" s="64"/>
      <c r="U3811" s="64"/>
      <c r="V3811" s="64"/>
      <c r="W3811" s="64"/>
      <c r="X3811" s="64"/>
    </row>
    <row r="3812" spans="1:24" s="283" customFormat="1" ht="12" x14ac:dyDescent="0.25">
      <c r="A3812" s="88"/>
      <c r="B3812" s="75"/>
      <c r="C3812" s="115">
        <v>4</v>
      </c>
      <c r="D3812" s="87" t="s">
        <v>16</v>
      </c>
      <c r="E3812" s="64"/>
      <c r="F3812" s="64"/>
      <c r="G3812" s="64"/>
      <c r="H3812" s="64"/>
      <c r="I3812" s="64"/>
      <c r="J3812" s="64"/>
      <c r="K3812" s="64"/>
      <c r="L3812" s="64"/>
      <c r="M3812" s="64"/>
      <c r="N3812" s="64"/>
      <c r="O3812" s="64"/>
      <c r="P3812" s="64"/>
      <c r="Q3812" s="64"/>
      <c r="R3812" s="64"/>
      <c r="S3812" s="64"/>
      <c r="T3812" s="64"/>
      <c r="U3812" s="64"/>
      <c r="V3812" s="64"/>
      <c r="W3812" s="64"/>
      <c r="X3812" s="64"/>
    </row>
    <row r="3813" spans="1:24" s="283" customFormat="1" ht="12" x14ac:dyDescent="0.25">
      <c r="A3813" s="88"/>
      <c r="B3813" s="75"/>
      <c r="C3813" s="115">
        <v>-1</v>
      </c>
      <c r="D3813" s="87" t="s">
        <v>394</v>
      </c>
      <c r="E3813" s="64"/>
      <c r="F3813" s="64"/>
      <c r="G3813" s="64"/>
      <c r="H3813" s="64"/>
      <c r="I3813" s="64"/>
      <c r="J3813" s="64"/>
      <c r="K3813" s="64"/>
      <c r="L3813" s="64"/>
      <c r="M3813" s="64"/>
      <c r="N3813" s="64"/>
      <c r="O3813" s="64"/>
      <c r="P3813" s="64"/>
      <c r="Q3813" s="64"/>
      <c r="R3813" s="64"/>
      <c r="S3813" s="64"/>
      <c r="T3813" s="64"/>
      <c r="U3813" s="64"/>
      <c r="V3813" s="64"/>
      <c r="W3813" s="64"/>
      <c r="X3813" s="64"/>
    </row>
    <row r="3814" spans="1:24" s="283" customFormat="1" ht="12" x14ac:dyDescent="0.25">
      <c r="A3814" s="88"/>
      <c r="B3814" s="75"/>
      <c r="C3814" s="115">
        <v>-3</v>
      </c>
      <c r="D3814" s="87" t="s">
        <v>397</v>
      </c>
      <c r="E3814" s="64"/>
      <c r="F3814" s="64"/>
      <c r="G3814" s="64"/>
      <c r="H3814" s="64"/>
      <c r="I3814" s="64"/>
      <c r="J3814" s="64"/>
      <c r="K3814" s="64"/>
      <c r="L3814" s="64"/>
      <c r="M3814" s="64"/>
      <c r="N3814" s="64"/>
      <c r="O3814" s="64"/>
      <c r="P3814" s="64"/>
      <c r="Q3814" s="64"/>
      <c r="R3814" s="64"/>
      <c r="S3814" s="64"/>
      <c r="T3814" s="64"/>
      <c r="U3814" s="64"/>
      <c r="V3814" s="64"/>
      <c r="W3814" s="64"/>
      <c r="X3814" s="64"/>
    </row>
    <row r="3815" spans="1:24" s="283" customFormat="1" ht="12" x14ac:dyDescent="0.25">
      <c r="A3815" s="88"/>
      <c r="B3815" s="75"/>
      <c r="C3815" s="115"/>
      <c r="D3815" s="87"/>
      <c r="E3815" s="64"/>
      <c r="F3815" s="64"/>
      <c r="G3815" s="64"/>
      <c r="H3815" s="64"/>
      <c r="I3815" s="64"/>
      <c r="J3815" s="64"/>
      <c r="K3815" s="64"/>
      <c r="L3815" s="64"/>
      <c r="M3815" s="64"/>
      <c r="N3815" s="64"/>
      <c r="O3815" s="64"/>
      <c r="P3815" s="64"/>
      <c r="Q3815" s="64"/>
      <c r="R3815" s="64"/>
      <c r="S3815" s="64"/>
      <c r="T3815" s="64"/>
      <c r="U3815" s="64"/>
      <c r="V3815" s="64"/>
      <c r="W3815" s="64"/>
      <c r="X3815" s="64"/>
    </row>
    <row r="3816" spans="1:24" s="283" customFormat="1" ht="12" x14ac:dyDescent="0.25">
      <c r="A3816" s="88" t="str">
        <f>HYPERLINK("[Codebook_HIS_2013_ext_v1601.xlsx]LO05_1_Y","LO05_1")</f>
        <v>LO05_1</v>
      </c>
      <c r="B3816" s="75" t="s">
        <v>1085</v>
      </c>
      <c r="C3816" s="115">
        <v>1</v>
      </c>
      <c r="D3816" s="87" t="s">
        <v>395</v>
      </c>
      <c r="E3816" s="64"/>
      <c r="F3816" s="64"/>
      <c r="G3816" s="64"/>
      <c r="H3816" s="64"/>
      <c r="I3816" s="64"/>
      <c r="J3816" s="64"/>
      <c r="K3816" s="64"/>
      <c r="L3816" s="64"/>
      <c r="M3816" s="64"/>
      <c r="N3816" s="64"/>
      <c r="O3816" s="64"/>
      <c r="P3816" s="64"/>
      <c r="Q3816" s="64"/>
      <c r="R3816" s="64"/>
      <c r="S3816" s="64"/>
      <c r="T3816" s="64"/>
      <c r="U3816" s="64"/>
      <c r="V3816" s="64"/>
      <c r="W3816" s="64"/>
      <c r="X3816" s="64"/>
    </row>
    <row r="3817" spans="1:24" s="283" customFormat="1" ht="12" x14ac:dyDescent="0.25">
      <c r="A3817" s="88"/>
      <c r="B3817" s="75"/>
      <c r="C3817" s="115">
        <v>2</v>
      </c>
      <c r="D3817" s="87" t="s">
        <v>396</v>
      </c>
      <c r="E3817" s="64"/>
      <c r="F3817" s="64"/>
      <c r="G3817" s="64"/>
      <c r="H3817" s="64"/>
      <c r="I3817" s="64"/>
      <c r="J3817" s="64"/>
      <c r="K3817" s="64"/>
      <c r="L3817" s="64"/>
      <c r="M3817" s="64"/>
      <c r="N3817" s="64"/>
      <c r="O3817" s="64"/>
      <c r="P3817" s="64"/>
      <c r="Q3817" s="64"/>
      <c r="R3817" s="64"/>
      <c r="S3817" s="64"/>
      <c r="T3817" s="64"/>
      <c r="U3817" s="64"/>
      <c r="V3817" s="64"/>
      <c r="W3817" s="64"/>
      <c r="X3817" s="64"/>
    </row>
    <row r="3818" spans="1:24" s="283" customFormat="1" ht="12" x14ac:dyDescent="0.25">
      <c r="A3818" s="88"/>
      <c r="B3818" s="75"/>
      <c r="C3818" s="115">
        <v>-1</v>
      </c>
      <c r="D3818" s="87" t="s">
        <v>394</v>
      </c>
      <c r="E3818" s="64"/>
      <c r="F3818" s="64"/>
      <c r="G3818" s="64"/>
      <c r="H3818" s="64"/>
      <c r="I3818" s="64"/>
      <c r="J3818" s="64"/>
      <c r="K3818" s="64"/>
      <c r="L3818" s="64"/>
      <c r="M3818" s="64"/>
      <c r="N3818" s="64"/>
      <c r="O3818" s="64"/>
      <c r="P3818" s="64"/>
      <c r="Q3818" s="64"/>
      <c r="R3818" s="64"/>
      <c r="S3818" s="64"/>
      <c r="T3818" s="64"/>
      <c r="U3818" s="64"/>
      <c r="V3818" s="64"/>
      <c r="W3818" s="64"/>
      <c r="X3818" s="64"/>
    </row>
    <row r="3819" spans="1:24" s="283" customFormat="1" ht="12" x14ac:dyDescent="0.25">
      <c r="A3819" s="88"/>
      <c r="B3819" s="75"/>
      <c r="C3819" s="115">
        <v>-3</v>
      </c>
      <c r="D3819" s="87" t="s">
        <v>397</v>
      </c>
      <c r="E3819" s="64"/>
      <c r="F3819" s="64"/>
      <c r="G3819" s="64"/>
      <c r="H3819" s="64"/>
      <c r="I3819" s="64"/>
      <c r="J3819" s="64"/>
      <c r="K3819" s="64"/>
      <c r="L3819" s="64"/>
      <c r="M3819" s="64"/>
      <c r="N3819" s="64"/>
      <c r="O3819" s="64"/>
      <c r="P3819" s="64"/>
      <c r="Q3819" s="64"/>
      <c r="R3819" s="64"/>
      <c r="S3819" s="64"/>
      <c r="T3819" s="64"/>
      <c r="U3819" s="64"/>
      <c r="V3819" s="64"/>
      <c r="W3819" s="64"/>
      <c r="X3819" s="64"/>
    </row>
    <row r="3820" spans="1:24" s="283" customFormat="1" ht="12" x14ac:dyDescent="0.25">
      <c r="A3820" s="88"/>
      <c r="B3820" s="75"/>
      <c r="C3820" s="115"/>
      <c r="D3820" s="87"/>
      <c r="E3820" s="64"/>
      <c r="F3820" s="64"/>
      <c r="G3820" s="64"/>
      <c r="H3820" s="64"/>
      <c r="I3820" s="64"/>
      <c r="J3820" s="64"/>
      <c r="K3820" s="64"/>
      <c r="L3820" s="64"/>
      <c r="M3820" s="64"/>
      <c r="N3820" s="64"/>
      <c r="O3820" s="64"/>
      <c r="P3820" s="64"/>
      <c r="Q3820" s="64"/>
      <c r="R3820" s="64"/>
      <c r="S3820" s="64"/>
      <c r="T3820" s="64"/>
      <c r="U3820" s="64"/>
      <c r="V3820" s="64"/>
      <c r="W3820" s="64"/>
      <c r="X3820" s="64"/>
    </row>
    <row r="3821" spans="1:24" s="283" customFormat="1" ht="12" x14ac:dyDescent="0.25">
      <c r="A3821" s="88" t="str">
        <f>HYPERLINK("[Codebook_HIS_2013_ext_v1601.xlsx]LO06_Y","LO06")</f>
        <v>LO06</v>
      </c>
      <c r="B3821" s="75" t="s">
        <v>1082</v>
      </c>
      <c r="C3821" s="115">
        <v>1</v>
      </c>
      <c r="D3821" s="87" t="s">
        <v>1117</v>
      </c>
      <c r="E3821" s="64"/>
      <c r="F3821" s="64"/>
      <c r="G3821" s="64"/>
      <c r="H3821" s="64"/>
      <c r="I3821" s="64"/>
      <c r="J3821" s="64"/>
      <c r="K3821" s="64"/>
      <c r="L3821" s="64"/>
      <c r="M3821" s="64"/>
      <c r="N3821" s="64"/>
      <c r="O3821" s="64"/>
      <c r="P3821" s="64"/>
      <c r="Q3821" s="64"/>
      <c r="R3821" s="64"/>
      <c r="S3821" s="64"/>
      <c r="T3821" s="64"/>
      <c r="U3821" s="64"/>
      <c r="V3821" s="64"/>
      <c r="W3821" s="64"/>
      <c r="X3821" s="64"/>
    </row>
    <row r="3822" spans="1:24" s="283" customFormat="1" ht="12" x14ac:dyDescent="0.25">
      <c r="A3822" s="88"/>
      <c r="B3822" s="75"/>
      <c r="C3822" s="115">
        <v>2</v>
      </c>
      <c r="D3822" s="87" t="s">
        <v>1118</v>
      </c>
      <c r="E3822" s="64"/>
      <c r="F3822" s="64"/>
      <c r="G3822" s="64"/>
      <c r="H3822" s="64"/>
      <c r="I3822" s="64"/>
      <c r="J3822" s="64"/>
      <c r="K3822" s="64"/>
      <c r="L3822" s="64"/>
      <c r="M3822" s="64"/>
      <c r="N3822" s="64"/>
      <c r="O3822" s="64"/>
      <c r="P3822" s="64"/>
      <c r="Q3822" s="64"/>
      <c r="R3822" s="64"/>
      <c r="S3822" s="64"/>
      <c r="T3822" s="64"/>
      <c r="U3822" s="64"/>
      <c r="V3822" s="64"/>
      <c r="W3822" s="64"/>
      <c r="X3822" s="64"/>
    </row>
    <row r="3823" spans="1:24" s="283" customFormat="1" ht="12" x14ac:dyDescent="0.25">
      <c r="A3823" s="88"/>
      <c r="B3823" s="75"/>
      <c r="C3823" s="115">
        <v>3</v>
      </c>
      <c r="D3823" s="87" t="s">
        <v>1119</v>
      </c>
      <c r="E3823" s="64"/>
      <c r="F3823" s="64"/>
      <c r="G3823" s="64"/>
      <c r="H3823" s="64"/>
      <c r="I3823" s="64"/>
      <c r="J3823" s="64"/>
      <c r="K3823" s="64"/>
      <c r="L3823" s="64"/>
      <c r="M3823" s="64"/>
      <c r="N3823" s="64"/>
      <c r="O3823" s="64"/>
      <c r="P3823" s="64"/>
      <c r="Q3823" s="64"/>
      <c r="R3823" s="64"/>
      <c r="S3823" s="64"/>
      <c r="T3823" s="64"/>
      <c r="U3823" s="64"/>
      <c r="V3823" s="64"/>
      <c r="W3823" s="64"/>
      <c r="X3823" s="64"/>
    </row>
    <row r="3824" spans="1:24" s="283" customFormat="1" ht="12" x14ac:dyDescent="0.25">
      <c r="A3824" s="88"/>
      <c r="B3824" s="75"/>
      <c r="C3824" s="115">
        <v>4</v>
      </c>
      <c r="D3824" s="87" t="s">
        <v>1120</v>
      </c>
      <c r="E3824" s="64"/>
      <c r="F3824" s="64"/>
      <c r="G3824" s="64"/>
      <c r="H3824" s="64"/>
      <c r="I3824" s="64"/>
      <c r="J3824" s="64"/>
      <c r="K3824" s="64"/>
      <c r="L3824" s="64"/>
      <c r="M3824" s="64"/>
      <c r="N3824" s="64"/>
      <c r="O3824" s="64"/>
      <c r="P3824" s="64"/>
      <c r="Q3824" s="64"/>
      <c r="R3824" s="64"/>
      <c r="S3824" s="64"/>
      <c r="T3824" s="64"/>
      <c r="U3824" s="64"/>
      <c r="V3824" s="64"/>
      <c r="W3824" s="64"/>
      <c r="X3824" s="64"/>
    </row>
    <row r="3825" spans="1:24" s="283" customFormat="1" ht="12" x14ac:dyDescent="0.25">
      <c r="A3825" s="88"/>
      <c r="B3825" s="75"/>
      <c r="C3825" s="115">
        <v>-1</v>
      </c>
      <c r="D3825" s="87" t="s">
        <v>394</v>
      </c>
      <c r="E3825" s="64"/>
      <c r="F3825" s="64"/>
      <c r="G3825" s="64"/>
      <c r="H3825" s="64"/>
      <c r="I3825" s="64"/>
      <c r="J3825" s="64"/>
      <c r="K3825" s="64"/>
      <c r="L3825" s="64"/>
      <c r="M3825" s="64"/>
      <c r="N3825" s="64"/>
      <c r="O3825" s="64"/>
      <c r="P3825" s="64"/>
      <c r="Q3825" s="64"/>
      <c r="R3825" s="64"/>
      <c r="S3825" s="64"/>
      <c r="T3825" s="64"/>
      <c r="U3825" s="64"/>
      <c r="V3825" s="64"/>
      <c r="W3825" s="64"/>
      <c r="X3825" s="64"/>
    </row>
    <row r="3826" spans="1:24" s="283" customFormat="1" ht="12" x14ac:dyDescent="0.25">
      <c r="A3826" s="88"/>
      <c r="B3826" s="75"/>
      <c r="C3826" s="115">
        <v>-3</v>
      </c>
      <c r="D3826" s="87" t="s">
        <v>397</v>
      </c>
      <c r="E3826" s="64"/>
      <c r="F3826" s="64"/>
      <c r="G3826" s="64"/>
      <c r="H3826" s="64"/>
      <c r="I3826" s="64"/>
      <c r="J3826" s="64"/>
      <c r="K3826" s="64"/>
      <c r="L3826" s="64"/>
      <c r="M3826" s="64"/>
      <c r="N3826" s="64"/>
      <c r="O3826" s="64"/>
      <c r="P3826" s="64"/>
      <c r="Q3826" s="64"/>
      <c r="R3826" s="64"/>
      <c r="S3826" s="64"/>
      <c r="T3826" s="64"/>
      <c r="U3826" s="64"/>
      <c r="V3826" s="64"/>
      <c r="W3826" s="64"/>
      <c r="X3826" s="64"/>
    </row>
    <row r="3827" spans="1:24" s="283" customFormat="1" ht="12" x14ac:dyDescent="0.25">
      <c r="A3827" s="88"/>
      <c r="B3827" s="75"/>
      <c r="C3827" s="115"/>
      <c r="D3827" s="87"/>
      <c r="E3827" s="64"/>
      <c r="F3827" s="64"/>
      <c r="G3827" s="64"/>
      <c r="H3827" s="64"/>
      <c r="I3827" s="64"/>
      <c r="J3827" s="64"/>
      <c r="K3827" s="64"/>
      <c r="L3827" s="64"/>
      <c r="M3827" s="64"/>
      <c r="N3827" s="64"/>
      <c r="O3827" s="64"/>
      <c r="P3827" s="64"/>
      <c r="Q3827" s="64"/>
      <c r="R3827" s="64"/>
      <c r="S3827" s="64"/>
      <c r="T3827" s="64"/>
      <c r="U3827" s="64"/>
      <c r="V3827" s="64"/>
      <c r="W3827" s="64"/>
      <c r="X3827" s="64"/>
    </row>
    <row r="3828" spans="1:24" s="283" customFormat="1" ht="12" x14ac:dyDescent="0.25">
      <c r="A3828" s="88" t="str">
        <f>HYPERLINK("[Codebook_HIS_2013_ext_v1601.xlsx]LO07_Y","LO07")</f>
        <v>LO07</v>
      </c>
      <c r="B3828" s="75" t="s">
        <v>1121</v>
      </c>
      <c r="C3828" s="115">
        <v>1</v>
      </c>
      <c r="D3828" s="87" t="s">
        <v>1117</v>
      </c>
      <c r="E3828" s="64"/>
      <c r="F3828" s="64"/>
      <c r="G3828" s="64"/>
      <c r="H3828" s="64"/>
      <c r="I3828" s="64"/>
      <c r="J3828" s="64"/>
      <c r="K3828" s="64"/>
      <c r="L3828" s="64"/>
      <c r="M3828" s="64"/>
      <c r="N3828" s="64"/>
      <c r="O3828" s="64"/>
      <c r="P3828" s="64"/>
      <c r="Q3828" s="64"/>
      <c r="R3828" s="64"/>
      <c r="S3828" s="64"/>
      <c r="T3828" s="64"/>
      <c r="U3828" s="64"/>
      <c r="V3828" s="64"/>
      <c r="W3828" s="64"/>
      <c r="X3828" s="64"/>
    </row>
    <row r="3829" spans="1:24" s="283" customFormat="1" ht="12" x14ac:dyDescent="0.25">
      <c r="A3829" s="88"/>
      <c r="B3829" s="75"/>
      <c r="C3829" s="115">
        <v>2</v>
      </c>
      <c r="D3829" s="87" t="s">
        <v>1118</v>
      </c>
      <c r="E3829" s="64"/>
      <c r="F3829" s="64"/>
      <c r="G3829" s="64"/>
      <c r="H3829" s="64"/>
      <c r="I3829" s="64"/>
      <c r="J3829" s="64"/>
      <c r="K3829" s="64"/>
      <c r="L3829" s="64"/>
      <c r="M3829" s="64"/>
      <c r="N3829" s="64"/>
      <c r="O3829" s="64"/>
      <c r="P3829" s="64"/>
      <c r="Q3829" s="64"/>
      <c r="R3829" s="64"/>
      <c r="S3829" s="64"/>
      <c r="T3829" s="64"/>
      <c r="U3829" s="64"/>
      <c r="V3829" s="64"/>
      <c r="W3829" s="64"/>
      <c r="X3829" s="64"/>
    </row>
    <row r="3830" spans="1:24" s="283" customFormat="1" ht="12" x14ac:dyDescent="0.25">
      <c r="A3830" s="88"/>
      <c r="B3830" s="75"/>
      <c r="C3830" s="115">
        <v>3</v>
      </c>
      <c r="D3830" s="87" t="s">
        <v>1119</v>
      </c>
      <c r="E3830" s="64"/>
      <c r="F3830" s="64"/>
      <c r="G3830" s="64"/>
      <c r="H3830" s="64"/>
      <c r="I3830" s="64"/>
      <c r="J3830" s="64"/>
      <c r="K3830" s="64"/>
      <c r="L3830" s="64"/>
      <c r="M3830" s="64"/>
      <c r="N3830" s="64"/>
      <c r="O3830" s="64"/>
      <c r="P3830" s="64"/>
      <c r="Q3830" s="64"/>
      <c r="R3830" s="64"/>
      <c r="S3830" s="64"/>
      <c r="T3830" s="64"/>
      <c r="U3830" s="64"/>
      <c r="V3830" s="64"/>
      <c r="W3830" s="64"/>
      <c r="X3830" s="64"/>
    </row>
    <row r="3831" spans="1:24" s="283" customFormat="1" ht="12" x14ac:dyDescent="0.25">
      <c r="A3831" s="88"/>
      <c r="B3831" s="75"/>
      <c r="C3831" s="115">
        <v>4</v>
      </c>
      <c r="D3831" s="87" t="s">
        <v>1120</v>
      </c>
      <c r="E3831" s="64"/>
      <c r="F3831" s="64"/>
      <c r="G3831" s="64"/>
      <c r="H3831" s="64"/>
      <c r="I3831" s="64"/>
      <c r="J3831" s="64"/>
      <c r="K3831" s="64"/>
      <c r="L3831" s="64"/>
      <c r="M3831" s="64"/>
      <c r="N3831" s="64"/>
      <c r="O3831" s="64"/>
      <c r="P3831" s="64"/>
      <c r="Q3831" s="64"/>
      <c r="R3831" s="64"/>
      <c r="S3831" s="64"/>
      <c r="T3831" s="64"/>
      <c r="U3831" s="64"/>
      <c r="V3831" s="64"/>
      <c r="W3831" s="64"/>
      <c r="X3831" s="64"/>
    </row>
    <row r="3832" spans="1:24" s="283" customFormat="1" ht="12" x14ac:dyDescent="0.25">
      <c r="A3832" s="88"/>
      <c r="B3832" s="75"/>
      <c r="C3832" s="115">
        <v>-1</v>
      </c>
      <c r="D3832" s="87" t="s">
        <v>394</v>
      </c>
      <c r="E3832" s="64"/>
      <c r="F3832" s="64"/>
      <c r="G3832" s="64"/>
      <c r="H3832" s="64"/>
      <c r="I3832" s="64"/>
      <c r="J3832" s="64"/>
      <c r="K3832" s="64"/>
      <c r="L3832" s="64"/>
      <c r="M3832" s="64"/>
      <c r="N3832" s="64"/>
      <c r="O3832" s="64"/>
      <c r="P3832" s="64"/>
      <c r="Q3832" s="64"/>
      <c r="R3832" s="64"/>
      <c r="S3832" s="64"/>
      <c r="T3832" s="64"/>
      <c r="U3832" s="64"/>
      <c r="V3832" s="64"/>
      <c r="W3832" s="64"/>
      <c r="X3832" s="64"/>
    </row>
    <row r="3833" spans="1:24" s="283" customFormat="1" ht="12" x14ac:dyDescent="0.25">
      <c r="A3833" s="88"/>
      <c r="B3833" s="75"/>
      <c r="C3833" s="115">
        <v>-3</v>
      </c>
      <c r="D3833" s="87" t="s">
        <v>397</v>
      </c>
      <c r="E3833" s="64"/>
      <c r="F3833" s="64"/>
      <c r="G3833" s="64"/>
      <c r="H3833" s="64"/>
      <c r="I3833" s="64"/>
      <c r="J3833" s="64"/>
      <c r="K3833" s="64"/>
      <c r="L3833" s="64"/>
      <c r="M3833" s="64"/>
      <c r="N3833" s="64"/>
      <c r="O3833" s="64"/>
      <c r="P3833" s="64"/>
      <c r="Q3833" s="64"/>
      <c r="R3833" s="64"/>
      <c r="S3833" s="64"/>
      <c r="T3833" s="64"/>
      <c r="U3833" s="64"/>
      <c r="V3833" s="64"/>
      <c r="W3833" s="64"/>
      <c r="X3833" s="64"/>
    </row>
    <row r="3834" spans="1:24" s="283" customFormat="1" ht="12" x14ac:dyDescent="0.25">
      <c r="A3834" s="88"/>
      <c r="B3834" s="75"/>
      <c r="C3834" s="115"/>
      <c r="D3834" s="87"/>
      <c r="E3834" s="64"/>
      <c r="F3834" s="64"/>
      <c r="G3834" s="64"/>
      <c r="H3834" s="64"/>
      <c r="I3834" s="64"/>
      <c r="J3834" s="64"/>
      <c r="K3834" s="64"/>
      <c r="L3834" s="64"/>
      <c r="M3834" s="64"/>
      <c r="N3834" s="64"/>
      <c r="O3834" s="64"/>
      <c r="P3834" s="64"/>
      <c r="Q3834" s="64"/>
      <c r="R3834" s="64"/>
      <c r="S3834" s="64"/>
      <c r="T3834" s="64"/>
      <c r="U3834" s="64"/>
      <c r="V3834" s="64"/>
      <c r="W3834" s="64"/>
      <c r="X3834" s="64"/>
    </row>
    <row r="3835" spans="1:24" s="283" customFormat="1" ht="12" x14ac:dyDescent="0.25">
      <c r="A3835" s="88" t="str">
        <f>HYPERLINK("[Codebook_HIS_2013_ext_v1601.xlsx]MA_Y","MA")</f>
        <v>MA</v>
      </c>
      <c r="B3835" s="75" t="s">
        <v>1389</v>
      </c>
      <c r="C3835" s="115">
        <v>1</v>
      </c>
      <c r="D3835" s="87" t="s">
        <v>395</v>
      </c>
      <c r="E3835" s="64"/>
      <c r="F3835" s="64"/>
      <c r="G3835" s="64"/>
      <c r="H3835" s="64"/>
      <c r="I3835" s="64"/>
      <c r="J3835" s="64"/>
      <c r="K3835" s="64"/>
      <c r="L3835" s="64"/>
      <c r="M3835" s="64"/>
      <c r="N3835" s="64"/>
      <c r="O3835" s="64"/>
      <c r="P3835" s="64"/>
      <c r="Q3835" s="64"/>
      <c r="R3835" s="64"/>
      <c r="S3835" s="64"/>
      <c r="T3835" s="64"/>
      <c r="U3835" s="64"/>
      <c r="V3835" s="64"/>
      <c r="W3835" s="64"/>
      <c r="X3835" s="64"/>
    </row>
    <row r="3836" spans="1:24" s="283" customFormat="1" ht="12" x14ac:dyDescent="0.25">
      <c r="A3836" s="88"/>
      <c r="B3836" s="75"/>
      <c r="C3836" s="115">
        <v>2</v>
      </c>
      <c r="D3836" s="87" t="s">
        <v>396</v>
      </c>
      <c r="E3836" s="64"/>
      <c r="F3836" s="64"/>
      <c r="G3836" s="64"/>
      <c r="H3836" s="64"/>
      <c r="I3836" s="64"/>
      <c r="J3836" s="64"/>
      <c r="K3836" s="64"/>
      <c r="L3836" s="64"/>
      <c r="M3836" s="64"/>
      <c r="N3836" s="64"/>
      <c r="O3836" s="64"/>
      <c r="P3836" s="64"/>
      <c r="Q3836" s="64"/>
      <c r="R3836" s="64"/>
      <c r="S3836" s="64"/>
      <c r="T3836" s="64"/>
      <c r="U3836" s="64"/>
      <c r="V3836" s="64"/>
      <c r="W3836" s="64"/>
      <c r="X3836" s="64"/>
    </row>
    <row r="3837" spans="1:24" s="283" customFormat="1" ht="12" x14ac:dyDescent="0.25">
      <c r="A3837" s="88"/>
      <c r="B3837" s="75"/>
      <c r="C3837" s="115">
        <v>-1</v>
      </c>
      <c r="D3837" s="87" t="s">
        <v>394</v>
      </c>
      <c r="E3837" s="64"/>
      <c r="F3837" s="64"/>
      <c r="G3837" s="64"/>
      <c r="H3837" s="64"/>
      <c r="I3837" s="64"/>
      <c r="J3837" s="64"/>
      <c r="K3837" s="64"/>
      <c r="L3837" s="64"/>
      <c r="M3837" s="64"/>
      <c r="N3837" s="64"/>
      <c r="O3837" s="64"/>
      <c r="P3837" s="64"/>
      <c r="Q3837" s="64"/>
      <c r="R3837" s="64"/>
      <c r="S3837" s="64"/>
      <c r="T3837" s="64"/>
      <c r="U3837" s="64"/>
      <c r="V3837" s="64"/>
      <c r="W3837" s="64"/>
      <c r="X3837" s="64"/>
    </row>
    <row r="3838" spans="1:24" s="283" customFormat="1" ht="12" x14ac:dyDescent="0.25">
      <c r="A3838" s="88"/>
      <c r="B3838" s="75"/>
      <c r="C3838" s="115">
        <v>-3</v>
      </c>
      <c r="D3838" s="87" t="s">
        <v>397</v>
      </c>
      <c r="E3838" s="64"/>
      <c r="F3838" s="64"/>
      <c r="G3838" s="64"/>
      <c r="H3838" s="64"/>
      <c r="I3838" s="64"/>
      <c r="J3838" s="64"/>
      <c r="K3838" s="64"/>
      <c r="L3838" s="64"/>
      <c r="M3838" s="64"/>
      <c r="N3838" s="64"/>
      <c r="O3838" s="64"/>
      <c r="P3838" s="64"/>
      <c r="Q3838" s="64"/>
      <c r="R3838" s="64"/>
      <c r="S3838" s="64"/>
      <c r="T3838" s="64"/>
      <c r="U3838" s="64"/>
      <c r="V3838" s="64"/>
      <c r="W3838" s="64"/>
      <c r="X3838" s="64"/>
    </row>
    <row r="3839" spans="1:24" s="283" customFormat="1" ht="12" x14ac:dyDescent="0.25">
      <c r="A3839" s="88"/>
      <c r="B3839" s="75"/>
      <c r="C3839" s="115"/>
      <c r="D3839" s="87"/>
      <c r="E3839" s="64"/>
      <c r="F3839" s="64"/>
      <c r="G3839" s="64"/>
      <c r="H3839" s="64"/>
      <c r="I3839" s="64"/>
      <c r="J3839" s="64"/>
      <c r="K3839" s="64"/>
      <c r="L3839" s="64"/>
      <c r="M3839" s="64"/>
      <c r="N3839" s="64"/>
      <c r="O3839" s="64"/>
      <c r="P3839" s="64"/>
      <c r="Q3839" s="64"/>
      <c r="R3839" s="64"/>
      <c r="S3839" s="64"/>
      <c r="T3839" s="64"/>
      <c r="U3839" s="64"/>
      <c r="V3839" s="64"/>
      <c r="W3839" s="64"/>
      <c r="X3839" s="64"/>
    </row>
    <row r="3840" spans="1:24" s="283" customFormat="1" ht="12" x14ac:dyDescent="0.25">
      <c r="A3840" s="88" t="str">
        <f>HYPERLINK("[Codebook_HIS_2013_ext_v1601.xlsx]MA_1_Y","MA_1")</f>
        <v>MA_1</v>
      </c>
      <c r="B3840" s="75" t="s">
        <v>1387</v>
      </c>
      <c r="C3840" s="115">
        <v>0</v>
      </c>
      <c r="D3840" s="87" t="s">
        <v>697</v>
      </c>
      <c r="E3840" s="64"/>
      <c r="F3840" s="64"/>
      <c r="G3840" s="64"/>
      <c r="H3840" s="64"/>
      <c r="I3840" s="64"/>
      <c r="J3840" s="64"/>
      <c r="K3840" s="64"/>
      <c r="L3840" s="64"/>
      <c r="M3840" s="64"/>
      <c r="N3840" s="64"/>
      <c r="O3840" s="64"/>
      <c r="P3840" s="64"/>
      <c r="Q3840" s="64"/>
      <c r="R3840" s="64"/>
      <c r="S3840" s="64"/>
      <c r="T3840" s="64"/>
      <c r="U3840" s="64"/>
      <c r="V3840" s="64"/>
      <c r="W3840" s="64"/>
      <c r="X3840" s="64"/>
    </row>
    <row r="3841" spans="1:24" s="283" customFormat="1" ht="12" x14ac:dyDescent="0.25">
      <c r="A3841" s="88"/>
      <c r="B3841" s="75"/>
      <c r="C3841" s="115">
        <v>1</v>
      </c>
      <c r="D3841" s="87">
        <v>1</v>
      </c>
      <c r="E3841" s="64"/>
      <c r="F3841" s="64"/>
      <c r="G3841" s="64"/>
      <c r="H3841" s="64"/>
      <c r="I3841" s="64"/>
      <c r="J3841" s="64"/>
      <c r="K3841" s="64"/>
      <c r="L3841" s="64"/>
      <c r="M3841" s="64"/>
      <c r="N3841" s="64"/>
      <c r="O3841" s="64"/>
      <c r="P3841" s="64"/>
      <c r="Q3841" s="64"/>
      <c r="R3841" s="64"/>
      <c r="S3841" s="64"/>
      <c r="T3841" s="64"/>
      <c r="U3841" s="64"/>
      <c r="V3841" s="64"/>
      <c r="W3841" s="64"/>
      <c r="X3841" s="64"/>
    </row>
    <row r="3842" spans="1:24" s="283" customFormat="1" ht="12" x14ac:dyDescent="0.25">
      <c r="A3842" s="88"/>
      <c r="B3842" s="75"/>
      <c r="C3842" s="115">
        <v>2</v>
      </c>
      <c r="D3842" s="87">
        <v>2</v>
      </c>
      <c r="E3842" s="64"/>
      <c r="F3842" s="64"/>
      <c r="G3842" s="64"/>
      <c r="H3842" s="64"/>
      <c r="I3842" s="64"/>
      <c r="J3842" s="64"/>
      <c r="K3842" s="64"/>
      <c r="L3842" s="64"/>
      <c r="M3842" s="64"/>
      <c r="N3842" s="64"/>
      <c r="O3842" s="64"/>
      <c r="P3842" s="64"/>
      <c r="Q3842" s="64"/>
      <c r="R3842" s="64"/>
      <c r="S3842" s="64"/>
      <c r="T3842" s="64"/>
      <c r="U3842" s="64"/>
      <c r="V3842" s="64"/>
      <c r="W3842" s="64"/>
      <c r="X3842" s="64"/>
    </row>
    <row r="3843" spans="1:24" s="283" customFormat="1" ht="12" x14ac:dyDescent="0.25">
      <c r="A3843" s="88"/>
      <c r="B3843" s="75"/>
      <c r="C3843" s="115">
        <v>3</v>
      </c>
      <c r="D3843" s="87" t="s">
        <v>1390</v>
      </c>
      <c r="E3843" s="64"/>
      <c r="F3843" s="64"/>
      <c r="G3843" s="64"/>
      <c r="H3843" s="64"/>
      <c r="I3843" s="64"/>
      <c r="J3843" s="64"/>
      <c r="K3843" s="64"/>
      <c r="L3843" s="64"/>
      <c r="M3843" s="64"/>
      <c r="N3843" s="64"/>
      <c r="O3843" s="64"/>
      <c r="P3843" s="64"/>
      <c r="Q3843" s="64"/>
      <c r="R3843" s="64"/>
      <c r="S3843" s="64"/>
      <c r="T3843" s="64"/>
      <c r="U3843" s="64"/>
      <c r="V3843" s="64"/>
      <c r="W3843" s="64"/>
      <c r="X3843" s="64"/>
    </row>
    <row r="3844" spans="1:24" s="283" customFormat="1" ht="12" x14ac:dyDescent="0.25">
      <c r="A3844" s="88"/>
      <c r="B3844" s="75"/>
      <c r="C3844" s="115">
        <v>-1</v>
      </c>
      <c r="D3844" s="87" t="s">
        <v>394</v>
      </c>
      <c r="E3844" s="64"/>
      <c r="F3844" s="64"/>
      <c r="G3844" s="64"/>
      <c r="H3844" s="64"/>
      <c r="I3844" s="64"/>
      <c r="J3844" s="64"/>
      <c r="K3844" s="64"/>
      <c r="L3844" s="64"/>
      <c r="M3844" s="64"/>
      <c r="N3844" s="64"/>
      <c r="O3844" s="64"/>
      <c r="P3844" s="64"/>
      <c r="Q3844" s="64"/>
      <c r="R3844" s="64"/>
      <c r="S3844" s="64"/>
      <c r="T3844" s="64"/>
      <c r="U3844" s="64"/>
      <c r="V3844" s="64"/>
      <c r="W3844" s="64"/>
      <c r="X3844" s="64"/>
    </row>
    <row r="3845" spans="1:24" s="283" customFormat="1" ht="12" x14ac:dyDescent="0.25">
      <c r="A3845" s="88"/>
      <c r="B3845" s="75"/>
      <c r="C3845" s="115">
        <v>-3</v>
      </c>
      <c r="D3845" s="87" t="s">
        <v>397</v>
      </c>
      <c r="E3845" s="64"/>
      <c r="F3845" s="64"/>
      <c r="G3845" s="64"/>
      <c r="H3845" s="64"/>
      <c r="I3845" s="64"/>
      <c r="J3845" s="64"/>
      <c r="K3845" s="64"/>
      <c r="L3845" s="64"/>
      <c r="M3845" s="64"/>
      <c r="N3845" s="64"/>
      <c r="O3845" s="64"/>
      <c r="P3845" s="64"/>
      <c r="Q3845" s="64"/>
      <c r="R3845" s="64"/>
      <c r="S3845" s="64"/>
      <c r="T3845" s="64"/>
      <c r="U3845" s="64"/>
      <c r="V3845" s="64"/>
      <c r="W3845" s="64"/>
      <c r="X3845" s="64"/>
    </row>
    <row r="3846" spans="1:24" s="283" customFormat="1" ht="12" x14ac:dyDescent="0.25">
      <c r="A3846" s="88"/>
      <c r="B3846" s="75"/>
      <c r="C3846" s="115"/>
      <c r="D3846" s="87"/>
      <c r="E3846" s="64"/>
      <c r="F3846" s="64"/>
      <c r="G3846" s="64"/>
      <c r="H3846" s="64"/>
      <c r="I3846" s="64"/>
      <c r="J3846" s="64"/>
      <c r="K3846" s="64"/>
      <c r="L3846" s="64"/>
      <c r="M3846" s="64"/>
      <c r="N3846" s="64"/>
      <c r="O3846" s="64"/>
      <c r="P3846" s="64"/>
      <c r="Q3846" s="64"/>
      <c r="R3846" s="64"/>
      <c r="S3846" s="64"/>
      <c r="T3846" s="64"/>
      <c r="U3846" s="64"/>
      <c r="V3846" s="64"/>
      <c r="W3846" s="64"/>
      <c r="X3846" s="64"/>
    </row>
    <row r="3847" spans="1:24" s="283" customFormat="1" ht="12" x14ac:dyDescent="0.25">
      <c r="A3847" s="88" t="str">
        <f>HYPERLINK("[Codebook_HIS_2013_ext_v1601.xlsx]MA_3_Y","MA_3")</f>
        <v>MA_3</v>
      </c>
      <c r="B3847" s="75" t="s">
        <v>1388</v>
      </c>
      <c r="C3847" s="94" t="s">
        <v>120</v>
      </c>
      <c r="D3847" s="87" t="s">
        <v>621</v>
      </c>
      <c r="E3847" s="64"/>
      <c r="F3847" s="64"/>
      <c r="G3847" s="64"/>
      <c r="H3847" s="64"/>
      <c r="I3847" s="64"/>
      <c r="J3847" s="64"/>
      <c r="K3847" s="64"/>
      <c r="L3847" s="64"/>
      <c r="M3847" s="64"/>
      <c r="N3847" s="64"/>
      <c r="O3847" s="64"/>
      <c r="P3847" s="64"/>
      <c r="Q3847" s="64"/>
      <c r="R3847" s="64"/>
      <c r="S3847" s="64"/>
      <c r="T3847" s="64"/>
      <c r="U3847" s="64"/>
      <c r="V3847" s="64"/>
      <c r="W3847" s="64"/>
      <c r="X3847" s="64"/>
    </row>
    <row r="3848" spans="1:24" s="283" customFormat="1" ht="12" x14ac:dyDescent="0.25">
      <c r="A3848" s="88"/>
      <c r="B3848" s="75"/>
      <c r="C3848" s="94">
        <v>-1</v>
      </c>
      <c r="D3848" s="87" t="s">
        <v>394</v>
      </c>
      <c r="E3848" s="64"/>
      <c r="F3848" s="64"/>
      <c r="G3848" s="64"/>
      <c r="H3848" s="64"/>
      <c r="I3848" s="64"/>
      <c r="J3848" s="64"/>
      <c r="K3848" s="64"/>
      <c r="L3848" s="64"/>
      <c r="M3848" s="64"/>
      <c r="N3848" s="64"/>
      <c r="O3848" s="64"/>
      <c r="P3848" s="64"/>
      <c r="Q3848" s="64"/>
      <c r="R3848" s="64"/>
      <c r="S3848" s="64"/>
      <c r="T3848" s="64"/>
      <c r="U3848" s="64"/>
      <c r="V3848" s="64"/>
      <c r="W3848" s="64"/>
      <c r="X3848" s="64"/>
    </row>
    <row r="3849" spans="1:24" s="283" customFormat="1" ht="12" x14ac:dyDescent="0.25">
      <c r="A3849" s="88"/>
      <c r="B3849" s="75"/>
      <c r="C3849" s="94">
        <v>-3</v>
      </c>
      <c r="D3849" s="87" t="s">
        <v>397</v>
      </c>
      <c r="E3849" s="64"/>
      <c r="F3849" s="64"/>
      <c r="G3849" s="64"/>
      <c r="H3849" s="64"/>
      <c r="I3849" s="64"/>
      <c r="J3849" s="64"/>
      <c r="K3849" s="64"/>
      <c r="L3849" s="64"/>
      <c r="M3849" s="64"/>
      <c r="N3849" s="64"/>
      <c r="O3849" s="64"/>
      <c r="P3849" s="64"/>
      <c r="Q3849" s="64"/>
      <c r="R3849" s="64"/>
      <c r="S3849" s="64"/>
      <c r="T3849" s="64"/>
      <c r="U3849" s="64"/>
      <c r="V3849" s="64"/>
      <c r="W3849" s="64"/>
      <c r="X3849" s="64"/>
    </row>
    <row r="3850" spans="1:24" s="283" customFormat="1" ht="12" x14ac:dyDescent="0.25">
      <c r="A3850" s="88"/>
      <c r="B3850" s="75"/>
      <c r="C3850" s="115"/>
      <c r="D3850" s="87"/>
      <c r="E3850" s="64"/>
      <c r="F3850" s="64"/>
      <c r="G3850" s="64"/>
      <c r="H3850" s="64"/>
      <c r="I3850" s="64"/>
      <c r="J3850" s="64"/>
      <c r="K3850" s="64"/>
      <c r="L3850" s="64"/>
      <c r="M3850" s="64"/>
      <c r="N3850" s="64"/>
      <c r="O3850" s="64"/>
      <c r="P3850" s="64"/>
      <c r="Q3850" s="64"/>
      <c r="R3850" s="64"/>
      <c r="S3850" s="64"/>
      <c r="T3850" s="64"/>
      <c r="U3850" s="64"/>
      <c r="V3850" s="64"/>
      <c r="W3850" s="64"/>
      <c r="X3850" s="64"/>
    </row>
    <row r="3851" spans="1:24" s="283" customFormat="1" ht="12" x14ac:dyDescent="0.25">
      <c r="A3851" s="88" t="str">
        <f>HYPERLINK("[Codebook_HIS_2013_ext_v1601.xlsx]MH_1_Y","MH_1")</f>
        <v>MH_1</v>
      </c>
      <c r="B3851" s="75" t="s">
        <v>125</v>
      </c>
      <c r="C3851" s="94">
        <v>1</v>
      </c>
      <c r="D3851" s="87" t="s">
        <v>395</v>
      </c>
      <c r="E3851" s="64"/>
      <c r="F3851" s="64"/>
      <c r="G3851" s="64"/>
      <c r="H3851" s="64"/>
      <c r="I3851" s="64"/>
      <c r="J3851" s="64"/>
      <c r="K3851" s="64"/>
      <c r="L3851" s="64"/>
      <c r="M3851" s="64"/>
      <c r="N3851" s="64"/>
      <c r="O3851" s="64"/>
      <c r="P3851" s="64"/>
      <c r="Q3851" s="64"/>
      <c r="R3851" s="64"/>
      <c r="S3851" s="64"/>
      <c r="T3851" s="64"/>
      <c r="U3851" s="64"/>
      <c r="V3851" s="64"/>
      <c r="W3851" s="64"/>
      <c r="X3851" s="64"/>
    </row>
    <row r="3852" spans="1:24" s="283" customFormat="1" ht="12" x14ac:dyDescent="0.25">
      <c r="A3852" s="88"/>
      <c r="B3852" s="75"/>
      <c r="C3852" s="94">
        <v>2</v>
      </c>
      <c r="D3852" s="87" t="s">
        <v>396</v>
      </c>
      <c r="E3852" s="64"/>
      <c r="F3852" s="64"/>
      <c r="G3852" s="64"/>
      <c r="H3852" s="64"/>
      <c r="I3852" s="64"/>
      <c r="J3852" s="64"/>
      <c r="K3852" s="64"/>
      <c r="L3852" s="64"/>
      <c r="M3852" s="64"/>
      <c r="N3852" s="64"/>
      <c r="O3852" s="64"/>
      <c r="P3852" s="64"/>
      <c r="Q3852" s="64"/>
      <c r="R3852" s="64"/>
      <c r="S3852" s="64"/>
      <c r="T3852" s="64"/>
      <c r="U3852" s="64"/>
      <c r="V3852" s="64"/>
      <c r="W3852" s="64"/>
      <c r="X3852" s="64"/>
    </row>
    <row r="3853" spans="1:24" s="283" customFormat="1" ht="12" x14ac:dyDescent="0.25">
      <c r="A3853" s="88"/>
      <c r="B3853" s="75"/>
      <c r="C3853" s="94">
        <v>-1</v>
      </c>
      <c r="D3853" s="87" t="s">
        <v>394</v>
      </c>
      <c r="E3853" s="64"/>
      <c r="F3853" s="64"/>
      <c r="G3853" s="64"/>
      <c r="H3853" s="64"/>
      <c r="I3853" s="64"/>
      <c r="J3853" s="64"/>
      <c r="K3853" s="64"/>
      <c r="L3853" s="64"/>
      <c r="M3853" s="64"/>
      <c r="N3853" s="64"/>
      <c r="O3853" s="64"/>
      <c r="P3853" s="64"/>
      <c r="Q3853" s="64"/>
      <c r="R3853" s="64"/>
      <c r="S3853" s="64"/>
      <c r="T3853" s="64"/>
      <c r="U3853" s="64"/>
      <c r="V3853" s="64"/>
      <c r="W3853" s="64"/>
      <c r="X3853" s="64"/>
    </row>
    <row r="3854" spans="1:24" s="283" customFormat="1" ht="12" x14ac:dyDescent="0.25">
      <c r="A3854" s="88"/>
      <c r="B3854" s="75"/>
      <c r="C3854" s="94">
        <v>-3</v>
      </c>
      <c r="D3854" s="87" t="s">
        <v>397</v>
      </c>
      <c r="E3854" s="64"/>
      <c r="F3854" s="64"/>
      <c r="G3854" s="64"/>
      <c r="H3854" s="64"/>
      <c r="I3854" s="64"/>
      <c r="J3854" s="64"/>
      <c r="K3854" s="64"/>
      <c r="L3854" s="64"/>
      <c r="M3854" s="64"/>
      <c r="N3854" s="64"/>
      <c r="O3854" s="64"/>
      <c r="P3854" s="64"/>
      <c r="Q3854" s="64"/>
      <c r="R3854" s="64"/>
      <c r="S3854" s="64"/>
      <c r="T3854" s="64"/>
      <c r="U3854" s="64"/>
      <c r="V3854" s="64"/>
      <c r="W3854" s="64"/>
      <c r="X3854" s="64"/>
    </row>
    <row r="3855" spans="1:24" s="283" customFormat="1" ht="12" x14ac:dyDescent="0.25">
      <c r="A3855" s="88"/>
      <c r="B3855" s="75"/>
      <c r="C3855" s="94"/>
      <c r="D3855" s="87"/>
      <c r="E3855" s="64"/>
      <c r="F3855" s="64"/>
      <c r="G3855" s="64"/>
      <c r="H3855" s="64"/>
      <c r="I3855" s="64"/>
      <c r="J3855" s="64"/>
      <c r="K3855" s="64"/>
      <c r="L3855" s="64"/>
      <c r="M3855" s="64"/>
      <c r="N3855" s="64"/>
      <c r="O3855" s="64"/>
      <c r="P3855" s="64"/>
      <c r="Q3855" s="64"/>
      <c r="R3855" s="64"/>
      <c r="S3855" s="64"/>
      <c r="T3855" s="64"/>
      <c r="U3855" s="64"/>
      <c r="V3855" s="64"/>
      <c r="W3855" s="64"/>
      <c r="X3855" s="64"/>
    </row>
    <row r="3856" spans="1:24" s="283" customFormat="1" ht="12" x14ac:dyDescent="0.25">
      <c r="A3856" s="88" t="str">
        <f>HYPERLINK("[Codebook_HIS_2013_ext_v1601.xlsx]MH_2_Y","MH_2")</f>
        <v>MH_2</v>
      </c>
      <c r="B3856" s="75" t="s">
        <v>126</v>
      </c>
      <c r="C3856" s="94">
        <v>1</v>
      </c>
      <c r="D3856" s="87" t="s">
        <v>395</v>
      </c>
      <c r="E3856" s="64"/>
      <c r="F3856" s="64"/>
      <c r="G3856" s="64"/>
      <c r="H3856" s="64"/>
      <c r="I3856" s="64"/>
      <c r="J3856" s="64"/>
      <c r="K3856" s="64"/>
      <c r="L3856" s="64"/>
      <c r="M3856" s="64"/>
      <c r="N3856" s="64"/>
      <c r="O3856" s="64"/>
      <c r="P3856" s="64"/>
      <c r="Q3856" s="64"/>
      <c r="R3856" s="64"/>
      <c r="S3856" s="64"/>
      <c r="T3856" s="64"/>
      <c r="U3856" s="64"/>
      <c r="V3856" s="64"/>
      <c r="W3856" s="64"/>
      <c r="X3856" s="64"/>
    </row>
    <row r="3857" spans="1:24" s="283" customFormat="1" ht="12" x14ac:dyDescent="0.25">
      <c r="A3857" s="88"/>
      <c r="B3857" s="75"/>
      <c r="C3857" s="94">
        <v>2</v>
      </c>
      <c r="D3857" s="87" t="s">
        <v>396</v>
      </c>
      <c r="E3857" s="64"/>
      <c r="F3857" s="64"/>
      <c r="G3857" s="64"/>
      <c r="H3857" s="64"/>
      <c r="I3857" s="64"/>
      <c r="J3857" s="64"/>
      <c r="K3857" s="64"/>
      <c r="L3857" s="64"/>
      <c r="M3857" s="64"/>
      <c r="N3857" s="64"/>
      <c r="O3857" s="64"/>
      <c r="P3857" s="64"/>
      <c r="Q3857" s="64"/>
      <c r="R3857" s="64"/>
      <c r="S3857" s="64"/>
      <c r="T3857" s="64"/>
      <c r="U3857" s="64"/>
      <c r="V3857" s="64"/>
      <c r="W3857" s="64"/>
      <c r="X3857" s="64"/>
    </row>
    <row r="3858" spans="1:24" s="283" customFormat="1" ht="12" x14ac:dyDescent="0.25">
      <c r="A3858" s="88"/>
      <c r="B3858" s="75"/>
      <c r="C3858" s="94">
        <v>-1</v>
      </c>
      <c r="D3858" s="87" t="s">
        <v>394</v>
      </c>
      <c r="E3858" s="64"/>
      <c r="F3858" s="64"/>
      <c r="G3858" s="64"/>
      <c r="H3858" s="64"/>
      <c r="I3858" s="64"/>
      <c r="J3858" s="64"/>
      <c r="K3858" s="64"/>
      <c r="L3858" s="64"/>
      <c r="M3858" s="64"/>
      <c r="N3858" s="64"/>
      <c r="O3858" s="64"/>
      <c r="P3858" s="64"/>
      <c r="Q3858" s="64"/>
      <c r="R3858" s="64"/>
      <c r="S3858" s="64"/>
      <c r="T3858" s="64"/>
      <c r="U3858" s="64"/>
      <c r="V3858" s="64"/>
      <c r="W3858" s="64"/>
      <c r="X3858" s="64"/>
    </row>
    <row r="3859" spans="1:24" s="283" customFormat="1" ht="12" x14ac:dyDescent="0.25">
      <c r="A3859" s="88"/>
      <c r="B3859" s="75"/>
      <c r="C3859" s="94">
        <v>-3</v>
      </c>
      <c r="D3859" s="87" t="s">
        <v>397</v>
      </c>
      <c r="E3859" s="64"/>
      <c r="F3859" s="64"/>
      <c r="G3859" s="64"/>
      <c r="H3859" s="64"/>
      <c r="I3859" s="64"/>
      <c r="J3859" s="64"/>
      <c r="K3859" s="64"/>
      <c r="L3859" s="64"/>
      <c r="M3859" s="64"/>
      <c r="N3859" s="64"/>
      <c r="O3859" s="64"/>
      <c r="P3859" s="64"/>
      <c r="Q3859" s="64"/>
      <c r="R3859" s="64"/>
      <c r="S3859" s="64"/>
      <c r="T3859" s="64"/>
      <c r="U3859" s="64"/>
      <c r="V3859" s="64"/>
      <c r="W3859" s="64"/>
      <c r="X3859" s="64"/>
    </row>
    <row r="3860" spans="1:24" s="283" customFormat="1" ht="12" x14ac:dyDescent="0.25">
      <c r="A3860" s="88"/>
      <c r="B3860" s="75"/>
      <c r="C3860" s="94"/>
      <c r="D3860" s="87"/>
      <c r="E3860" s="64"/>
      <c r="F3860" s="64"/>
      <c r="G3860" s="64"/>
      <c r="H3860" s="64"/>
      <c r="I3860" s="64"/>
      <c r="J3860" s="64"/>
      <c r="K3860" s="64"/>
      <c r="L3860" s="64"/>
      <c r="M3860" s="64"/>
      <c r="N3860" s="64"/>
      <c r="O3860" s="64"/>
      <c r="P3860" s="64"/>
      <c r="Q3860" s="64"/>
      <c r="R3860" s="64"/>
      <c r="S3860" s="64"/>
      <c r="T3860" s="64"/>
      <c r="U3860" s="64"/>
      <c r="V3860" s="64"/>
      <c r="W3860" s="64"/>
      <c r="X3860" s="64"/>
    </row>
    <row r="3861" spans="1:24" s="283" customFormat="1" ht="12" x14ac:dyDescent="0.25">
      <c r="A3861" s="88" t="str">
        <f>HYPERLINK("[Codebook_HIS_2013_ext_v1601.xlsx]MH_3_Y","MH_3")</f>
        <v>MH_3</v>
      </c>
      <c r="B3861" s="75" t="s">
        <v>127</v>
      </c>
      <c r="C3861" s="94">
        <v>1</v>
      </c>
      <c r="D3861" s="87" t="s">
        <v>395</v>
      </c>
      <c r="E3861" s="64"/>
      <c r="F3861" s="64"/>
      <c r="G3861" s="64"/>
      <c r="H3861" s="64"/>
      <c r="I3861" s="64"/>
      <c r="J3861" s="64"/>
      <c r="K3861" s="64"/>
      <c r="L3861" s="64"/>
      <c r="M3861" s="64"/>
      <c r="N3861" s="64"/>
      <c r="O3861" s="64"/>
      <c r="P3861" s="64"/>
      <c r="Q3861" s="64"/>
      <c r="R3861" s="64"/>
      <c r="S3861" s="64"/>
      <c r="T3861" s="64"/>
      <c r="U3861" s="64"/>
      <c r="V3861" s="64"/>
      <c r="W3861" s="64"/>
      <c r="X3861" s="64"/>
    </row>
    <row r="3862" spans="1:24" s="283" customFormat="1" ht="12" x14ac:dyDescent="0.25">
      <c r="A3862" s="88"/>
      <c r="B3862" s="75"/>
      <c r="C3862" s="94">
        <v>2</v>
      </c>
      <c r="D3862" s="87" t="s">
        <v>396</v>
      </c>
      <c r="E3862" s="64"/>
      <c r="F3862" s="64"/>
      <c r="G3862" s="64"/>
      <c r="H3862" s="64"/>
      <c r="I3862" s="64"/>
      <c r="J3862" s="64"/>
      <c r="K3862" s="64"/>
      <c r="L3862" s="64"/>
      <c r="M3862" s="64"/>
      <c r="N3862" s="64"/>
      <c r="O3862" s="64"/>
      <c r="P3862" s="64"/>
      <c r="Q3862" s="64"/>
      <c r="R3862" s="64"/>
      <c r="S3862" s="64"/>
      <c r="T3862" s="64"/>
      <c r="U3862" s="64"/>
      <c r="V3862" s="64"/>
      <c r="W3862" s="64"/>
      <c r="X3862" s="64"/>
    </row>
    <row r="3863" spans="1:24" s="283" customFormat="1" ht="12" x14ac:dyDescent="0.25">
      <c r="A3863" s="88"/>
      <c r="B3863" s="75"/>
      <c r="C3863" s="94">
        <v>-1</v>
      </c>
      <c r="D3863" s="87" t="s">
        <v>394</v>
      </c>
      <c r="E3863" s="64"/>
      <c r="F3863" s="64"/>
      <c r="G3863" s="64"/>
      <c r="H3863" s="64"/>
      <c r="I3863" s="64"/>
      <c r="J3863" s="64"/>
      <c r="K3863" s="64"/>
      <c r="L3863" s="64"/>
      <c r="M3863" s="64"/>
      <c r="N3863" s="64"/>
      <c r="O3863" s="64"/>
      <c r="P3863" s="64"/>
      <c r="Q3863" s="64"/>
      <c r="R3863" s="64"/>
      <c r="S3863" s="64"/>
      <c r="T3863" s="64"/>
      <c r="U3863" s="64"/>
      <c r="V3863" s="64"/>
      <c r="W3863" s="64"/>
      <c r="X3863" s="64"/>
    </row>
    <row r="3864" spans="1:24" s="283" customFormat="1" ht="12" x14ac:dyDescent="0.25">
      <c r="A3864" s="88"/>
      <c r="B3864" s="75"/>
      <c r="C3864" s="94">
        <v>-3</v>
      </c>
      <c r="D3864" s="87" t="s">
        <v>397</v>
      </c>
      <c r="E3864" s="64"/>
      <c r="F3864" s="64"/>
      <c r="G3864" s="64"/>
      <c r="H3864" s="64"/>
      <c r="I3864" s="64"/>
      <c r="J3864" s="64"/>
      <c r="K3864" s="64"/>
      <c r="L3864" s="64"/>
      <c r="M3864" s="64"/>
      <c r="N3864" s="64"/>
      <c r="O3864" s="64"/>
      <c r="P3864" s="64"/>
      <c r="Q3864" s="64"/>
      <c r="R3864" s="64"/>
      <c r="S3864" s="64"/>
      <c r="T3864" s="64"/>
      <c r="U3864" s="64"/>
      <c r="V3864" s="64"/>
      <c r="W3864" s="64"/>
      <c r="X3864" s="64"/>
    </row>
    <row r="3865" spans="1:24" s="283" customFormat="1" ht="12" x14ac:dyDescent="0.25">
      <c r="A3865" s="88"/>
      <c r="B3865" s="75"/>
      <c r="C3865" s="94"/>
      <c r="D3865" s="87"/>
      <c r="E3865" s="64"/>
      <c r="F3865" s="64"/>
      <c r="G3865" s="64"/>
      <c r="H3865" s="64"/>
      <c r="I3865" s="64"/>
      <c r="J3865" s="64"/>
      <c r="K3865" s="64"/>
      <c r="L3865" s="64"/>
      <c r="M3865" s="64"/>
      <c r="N3865" s="64"/>
      <c r="O3865" s="64"/>
      <c r="P3865" s="64"/>
      <c r="Q3865" s="64"/>
      <c r="R3865" s="64"/>
      <c r="S3865" s="64"/>
      <c r="T3865" s="64"/>
      <c r="U3865" s="64"/>
      <c r="V3865" s="64"/>
      <c r="W3865" s="64"/>
      <c r="X3865" s="64"/>
    </row>
    <row r="3866" spans="1:24" s="283" customFormat="1" ht="12" x14ac:dyDescent="0.25">
      <c r="A3866" s="88" t="str">
        <f>HYPERLINK("[Codebook_HIS_2013_ext_v1601.xlsx]MH_4_Y","MH_4")</f>
        <v>MH_4</v>
      </c>
      <c r="B3866" s="75" t="s">
        <v>128</v>
      </c>
      <c r="C3866" s="94">
        <v>1</v>
      </c>
      <c r="D3866" s="87" t="s">
        <v>395</v>
      </c>
      <c r="E3866" s="64"/>
      <c r="F3866" s="64"/>
      <c r="G3866" s="64"/>
      <c r="H3866" s="64"/>
      <c r="I3866" s="64"/>
      <c r="J3866" s="64"/>
      <c r="K3866" s="64"/>
      <c r="L3866" s="64"/>
      <c r="M3866" s="64"/>
      <c r="N3866" s="64"/>
      <c r="O3866" s="64"/>
      <c r="P3866" s="64"/>
      <c r="Q3866" s="64"/>
      <c r="R3866" s="64"/>
      <c r="S3866" s="64"/>
      <c r="T3866" s="64"/>
      <c r="U3866" s="64"/>
      <c r="V3866" s="64"/>
      <c r="W3866" s="64"/>
      <c r="X3866" s="64"/>
    </row>
    <row r="3867" spans="1:24" s="283" customFormat="1" ht="12" x14ac:dyDescent="0.25">
      <c r="A3867" s="88"/>
      <c r="B3867" s="75"/>
      <c r="C3867" s="94">
        <v>2</v>
      </c>
      <c r="D3867" s="87" t="s">
        <v>396</v>
      </c>
      <c r="E3867" s="64"/>
      <c r="F3867" s="64"/>
      <c r="G3867" s="64"/>
      <c r="H3867" s="64"/>
      <c r="I3867" s="64"/>
      <c r="J3867" s="64"/>
      <c r="K3867" s="64"/>
      <c r="L3867" s="64"/>
      <c r="M3867" s="64"/>
      <c r="N3867" s="64"/>
      <c r="O3867" s="64"/>
      <c r="P3867" s="64"/>
      <c r="Q3867" s="64"/>
      <c r="R3867" s="64"/>
      <c r="S3867" s="64"/>
      <c r="T3867" s="64"/>
      <c r="U3867" s="64"/>
      <c r="V3867" s="64"/>
      <c r="W3867" s="64"/>
      <c r="X3867" s="64"/>
    </row>
    <row r="3868" spans="1:24" s="283" customFormat="1" ht="12" x14ac:dyDescent="0.25">
      <c r="A3868" s="88"/>
      <c r="B3868" s="75"/>
      <c r="C3868" s="94">
        <v>-1</v>
      </c>
      <c r="D3868" s="87" t="s">
        <v>394</v>
      </c>
      <c r="E3868" s="64"/>
      <c r="F3868" s="64"/>
      <c r="G3868" s="64"/>
      <c r="H3868" s="64"/>
      <c r="I3868" s="64"/>
      <c r="J3868" s="64"/>
      <c r="K3868" s="64"/>
      <c r="L3868" s="64"/>
      <c r="M3868" s="64"/>
      <c r="N3868" s="64"/>
      <c r="O3868" s="64"/>
      <c r="P3868" s="64"/>
      <c r="Q3868" s="64"/>
      <c r="R3868" s="64"/>
      <c r="S3868" s="64"/>
      <c r="T3868" s="64"/>
      <c r="U3868" s="64"/>
      <c r="V3868" s="64"/>
      <c r="W3868" s="64"/>
      <c r="X3868" s="64"/>
    </row>
    <row r="3869" spans="1:24" s="283" customFormat="1" ht="12" x14ac:dyDescent="0.25">
      <c r="A3869" s="88"/>
      <c r="B3869" s="75"/>
      <c r="C3869" s="94">
        <v>-3</v>
      </c>
      <c r="D3869" s="87" t="s">
        <v>397</v>
      </c>
      <c r="E3869" s="64"/>
      <c r="F3869" s="64"/>
      <c r="G3869" s="64"/>
      <c r="H3869" s="64"/>
      <c r="I3869" s="64"/>
      <c r="J3869" s="64"/>
      <c r="K3869" s="64"/>
      <c r="L3869" s="64"/>
      <c r="M3869" s="64"/>
      <c r="N3869" s="64"/>
      <c r="O3869" s="64"/>
      <c r="P3869" s="64"/>
      <c r="Q3869" s="64"/>
      <c r="R3869" s="64"/>
      <c r="S3869" s="64"/>
      <c r="T3869" s="64"/>
      <c r="U3869" s="64"/>
      <c r="V3869" s="64"/>
      <c r="W3869" s="64"/>
      <c r="X3869" s="64"/>
    </row>
    <row r="3870" spans="1:24" s="283" customFormat="1" ht="12" x14ac:dyDescent="0.25">
      <c r="A3870" s="88"/>
      <c r="B3870" s="75"/>
      <c r="C3870" s="94"/>
      <c r="D3870" s="87"/>
      <c r="E3870" s="64"/>
      <c r="F3870" s="64"/>
      <c r="G3870" s="64"/>
      <c r="H3870" s="64"/>
      <c r="I3870" s="64"/>
      <c r="J3870" s="64"/>
      <c r="K3870" s="64"/>
      <c r="L3870" s="64"/>
      <c r="M3870" s="64"/>
      <c r="N3870" s="64"/>
      <c r="O3870" s="64"/>
      <c r="P3870" s="64"/>
      <c r="Q3870" s="64"/>
      <c r="R3870" s="64"/>
      <c r="S3870" s="64"/>
      <c r="T3870" s="64"/>
      <c r="U3870" s="64"/>
      <c r="V3870" s="64"/>
      <c r="W3870" s="64"/>
      <c r="X3870" s="64"/>
    </row>
    <row r="3871" spans="1:24" s="283" customFormat="1" ht="12" x14ac:dyDescent="0.25">
      <c r="A3871" s="88" t="str">
        <f>HYPERLINK("[Codebook_HIS_2013_ext_v1601.xlsx]MH_5_Y","MH_5")</f>
        <v>MH_5</v>
      </c>
      <c r="B3871" s="75" t="s">
        <v>723</v>
      </c>
      <c r="C3871" s="94">
        <v>1</v>
      </c>
      <c r="D3871" s="87" t="s">
        <v>395</v>
      </c>
      <c r="E3871" s="64"/>
      <c r="F3871" s="64"/>
      <c r="G3871" s="64"/>
      <c r="H3871" s="64"/>
      <c r="I3871" s="64"/>
      <c r="J3871" s="64"/>
      <c r="K3871" s="64"/>
      <c r="L3871" s="64"/>
      <c r="M3871" s="64"/>
      <c r="N3871" s="64"/>
      <c r="O3871" s="64"/>
      <c r="P3871" s="64"/>
      <c r="Q3871" s="64"/>
      <c r="R3871" s="64"/>
      <c r="S3871" s="64"/>
      <c r="T3871" s="64"/>
      <c r="U3871" s="64"/>
      <c r="V3871" s="64"/>
      <c r="W3871" s="64"/>
      <c r="X3871" s="64"/>
    </row>
    <row r="3872" spans="1:24" s="283" customFormat="1" ht="12" x14ac:dyDescent="0.25">
      <c r="A3872" s="88"/>
      <c r="B3872" s="75"/>
      <c r="C3872" s="94">
        <v>2</v>
      </c>
      <c r="D3872" s="87" t="s">
        <v>396</v>
      </c>
      <c r="E3872" s="64"/>
      <c r="F3872" s="64"/>
      <c r="G3872" s="64"/>
      <c r="H3872" s="64"/>
      <c r="I3872" s="64"/>
      <c r="J3872" s="64"/>
      <c r="K3872" s="64"/>
      <c r="L3872" s="64"/>
      <c r="M3872" s="64"/>
      <c r="N3872" s="64"/>
      <c r="O3872" s="64"/>
      <c r="P3872" s="64"/>
      <c r="Q3872" s="64"/>
      <c r="R3872" s="64"/>
      <c r="S3872" s="64"/>
      <c r="T3872" s="64"/>
      <c r="U3872" s="64"/>
      <c r="V3872" s="64"/>
      <c r="W3872" s="64"/>
      <c r="X3872" s="64"/>
    </row>
    <row r="3873" spans="1:24" s="283" customFormat="1" ht="12" x14ac:dyDescent="0.25">
      <c r="A3873" s="88"/>
      <c r="B3873" s="75"/>
      <c r="C3873" s="94">
        <v>-1</v>
      </c>
      <c r="D3873" s="87" t="s">
        <v>394</v>
      </c>
      <c r="E3873" s="64"/>
      <c r="F3873" s="64"/>
      <c r="G3873" s="64"/>
      <c r="H3873" s="64"/>
      <c r="I3873" s="64"/>
      <c r="J3873" s="64"/>
      <c r="K3873" s="64"/>
      <c r="L3873" s="64"/>
      <c r="M3873" s="64"/>
      <c r="N3873" s="64"/>
      <c r="O3873" s="64"/>
      <c r="P3873" s="64"/>
      <c r="Q3873" s="64"/>
      <c r="R3873" s="64"/>
      <c r="S3873" s="64"/>
      <c r="T3873" s="64"/>
      <c r="U3873" s="64"/>
      <c r="V3873" s="64"/>
      <c r="W3873" s="64"/>
      <c r="X3873" s="64"/>
    </row>
    <row r="3874" spans="1:24" s="283" customFormat="1" ht="12" x14ac:dyDescent="0.25">
      <c r="A3874" s="88"/>
      <c r="B3874" s="75"/>
      <c r="C3874" s="94">
        <v>-3</v>
      </c>
      <c r="D3874" s="87" t="s">
        <v>397</v>
      </c>
      <c r="E3874" s="64"/>
      <c r="F3874" s="64"/>
      <c r="G3874" s="64"/>
      <c r="H3874" s="64"/>
      <c r="I3874" s="64"/>
      <c r="J3874" s="64"/>
      <c r="K3874" s="64"/>
      <c r="L3874" s="64"/>
      <c r="M3874" s="64"/>
      <c r="N3874" s="64"/>
      <c r="O3874" s="64"/>
      <c r="P3874" s="64"/>
      <c r="Q3874" s="64"/>
      <c r="R3874" s="64"/>
      <c r="S3874" s="64"/>
      <c r="T3874" s="64"/>
      <c r="U3874" s="64"/>
      <c r="V3874" s="64"/>
      <c r="W3874" s="64"/>
      <c r="X3874" s="64"/>
    </row>
    <row r="3875" spans="1:24" s="283" customFormat="1" ht="12" x14ac:dyDescent="0.25">
      <c r="A3875" s="88"/>
      <c r="B3875" s="75"/>
      <c r="C3875" s="94"/>
      <c r="D3875" s="87"/>
      <c r="E3875" s="64"/>
      <c r="F3875" s="64"/>
      <c r="G3875" s="64"/>
      <c r="H3875" s="64"/>
      <c r="I3875" s="64"/>
      <c r="J3875" s="64"/>
      <c r="K3875" s="64"/>
      <c r="L3875" s="64"/>
      <c r="M3875" s="64"/>
      <c r="N3875" s="64"/>
      <c r="O3875" s="64"/>
      <c r="P3875" s="64"/>
      <c r="Q3875" s="64"/>
      <c r="R3875" s="64"/>
      <c r="S3875" s="64"/>
      <c r="T3875" s="64"/>
      <c r="U3875" s="64"/>
      <c r="V3875" s="64"/>
      <c r="W3875" s="64"/>
      <c r="X3875" s="64"/>
    </row>
    <row r="3876" spans="1:24" s="283" customFormat="1" ht="12" x14ac:dyDescent="0.25">
      <c r="A3876" s="88" t="str">
        <f>HYPERLINK("[Codebook_HIS_2013_ext_v1601.xlsx]MH_6_Y","MH_6")</f>
        <v>MH_6</v>
      </c>
      <c r="B3876" s="75" t="s">
        <v>462</v>
      </c>
      <c r="C3876" s="94">
        <v>1</v>
      </c>
      <c r="D3876" s="87" t="s">
        <v>395</v>
      </c>
      <c r="E3876" s="64"/>
      <c r="F3876" s="64"/>
      <c r="G3876" s="64"/>
      <c r="H3876" s="64"/>
      <c r="I3876" s="64"/>
      <c r="J3876" s="64"/>
      <c r="K3876" s="64"/>
      <c r="L3876" s="64"/>
      <c r="M3876" s="64"/>
      <c r="N3876" s="64"/>
      <c r="O3876" s="64"/>
      <c r="P3876" s="64"/>
      <c r="Q3876" s="64"/>
      <c r="R3876" s="64"/>
      <c r="S3876" s="64"/>
      <c r="T3876" s="64"/>
      <c r="U3876" s="64"/>
      <c r="V3876" s="64"/>
      <c r="W3876" s="64"/>
      <c r="X3876" s="64"/>
    </row>
    <row r="3877" spans="1:24" s="283" customFormat="1" ht="12" x14ac:dyDescent="0.25">
      <c r="A3877" s="88"/>
      <c r="B3877" s="75"/>
      <c r="C3877" s="94">
        <v>2</v>
      </c>
      <c r="D3877" s="87" t="s">
        <v>396</v>
      </c>
      <c r="E3877" s="64"/>
      <c r="F3877" s="64"/>
      <c r="G3877" s="64"/>
      <c r="H3877" s="64"/>
      <c r="I3877" s="64"/>
      <c r="J3877" s="64"/>
      <c r="K3877" s="64"/>
      <c r="L3877" s="64"/>
      <c r="M3877" s="64"/>
      <c r="N3877" s="64"/>
      <c r="O3877" s="64"/>
      <c r="P3877" s="64"/>
      <c r="Q3877" s="64"/>
      <c r="R3877" s="64"/>
      <c r="S3877" s="64"/>
      <c r="T3877" s="64"/>
      <c r="U3877" s="64"/>
      <c r="V3877" s="64"/>
      <c r="W3877" s="64"/>
      <c r="X3877" s="64"/>
    </row>
    <row r="3878" spans="1:24" s="283" customFormat="1" ht="12" x14ac:dyDescent="0.25">
      <c r="A3878" s="88"/>
      <c r="B3878" s="75"/>
      <c r="C3878" s="94">
        <v>-1</v>
      </c>
      <c r="D3878" s="87" t="s">
        <v>394</v>
      </c>
      <c r="E3878" s="64"/>
      <c r="F3878" s="64"/>
      <c r="G3878" s="64"/>
      <c r="H3878" s="64"/>
      <c r="I3878" s="64"/>
      <c r="J3878" s="64"/>
      <c r="K3878" s="64"/>
      <c r="L3878" s="64"/>
      <c r="M3878" s="64"/>
      <c r="N3878" s="64"/>
      <c r="O3878" s="64"/>
      <c r="P3878" s="64"/>
      <c r="Q3878" s="64"/>
      <c r="R3878" s="64"/>
      <c r="S3878" s="64"/>
      <c r="T3878" s="64"/>
      <c r="U3878" s="64"/>
      <c r="V3878" s="64"/>
      <c r="W3878" s="64"/>
      <c r="X3878" s="64"/>
    </row>
    <row r="3879" spans="1:24" s="283" customFormat="1" ht="12" x14ac:dyDescent="0.25">
      <c r="A3879" s="88"/>
      <c r="B3879" s="75"/>
      <c r="C3879" s="94">
        <v>-3</v>
      </c>
      <c r="D3879" s="87" t="s">
        <v>397</v>
      </c>
      <c r="E3879" s="64"/>
      <c r="F3879" s="64"/>
      <c r="G3879" s="64"/>
      <c r="H3879" s="64"/>
      <c r="I3879" s="64"/>
      <c r="J3879" s="64"/>
      <c r="K3879" s="64"/>
      <c r="L3879" s="64"/>
      <c r="M3879" s="64"/>
      <c r="N3879" s="64"/>
      <c r="O3879" s="64"/>
      <c r="P3879" s="64"/>
      <c r="Q3879" s="64"/>
      <c r="R3879" s="64"/>
      <c r="S3879" s="64"/>
      <c r="T3879" s="64"/>
      <c r="U3879" s="64"/>
      <c r="V3879" s="64"/>
      <c r="W3879" s="64"/>
      <c r="X3879" s="64"/>
    </row>
    <row r="3880" spans="1:24" s="283" customFormat="1" ht="12" x14ac:dyDescent="0.25">
      <c r="A3880" s="88"/>
      <c r="B3880" s="75"/>
      <c r="C3880" s="94"/>
      <c r="D3880" s="87"/>
      <c r="E3880" s="64"/>
      <c r="F3880" s="64"/>
      <c r="G3880" s="64"/>
      <c r="H3880" s="64"/>
      <c r="I3880" s="64"/>
      <c r="J3880" s="64"/>
      <c r="K3880" s="64"/>
      <c r="L3880" s="64"/>
      <c r="M3880" s="64"/>
      <c r="N3880" s="64"/>
      <c r="O3880" s="64"/>
      <c r="P3880" s="64"/>
      <c r="Q3880" s="64"/>
      <c r="R3880" s="64"/>
      <c r="S3880" s="64"/>
      <c r="T3880" s="64"/>
      <c r="U3880" s="64"/>
      <c r="V3880" s="64"/>
      <c r="W3880" s="64"/>
      <c r="X3880" s="64"/>
    </row>
    <row r="3881" spans="1:24" s="283" customFormat="1" ht="12" x14ac:dyDescent="0.25">
      <c r="A3881" s="88" t="str">
        <f>HYPERLINK("[Codebook_HIS_2013_ext_v1601.xlsx]MH_7_Y","MH_7")</f>
        <v>MH_7</v>
      </c>
      <c r="B3881" s="75" t="s">
        <v>463</v>
      </c>
      <c r="C3881" s="94">
        <v>1</v>
      </c>
      <c r="D3881" s="87" t="s">
        <v>395</v>
      </c>
      <c r="E3881" s="64"/>
      <c r="F3881" s="64"/>
      <c r="G3881" s="64"/>
      <c r="H3881" s="64"/>
      <c r="I3881" s="64"/>
      <c r="J3881" s="64"/>
      <c r="K3881" s="64"/>
      <c r="L3881" s="64"/>
      <c r="M3881" s="64"/>
      <c r="N3881" s="64"/>
      <c r="O3881" s="64"/>
      <c r="P3881" s="64"/>
      <c r="Q3881" s="64"/>
      <c r="R3881" s="64"/>
      <c r="S3881" s="64"/>
      <c r="T3881" s="64"/>
      <c r="U3881" s="64"/>
      <c r="V3881" s="64"/>
      <c r="W3881" s="64"/>
      <c r="X3881" s="64"/>
    </row>
    <row r="3882" spans="1:24" s="283" customFormat="1" ht="12" x14ac:dyDescent="0.25">
      <c r="A3882" s="88"/>
      <c r="B3882" s="75"/>
      <c r="C3882" s="94">
        <v>2</v>
      </c>
      <c r="D3882" s="87" t="s">
        <v>396</v>
      </c>
      <c r="E3882" s="64"/>
      <c r="F3882" s="64"/>
      <c r="G3882" s="64"/>
      <c r="H3882" s="64"/>
      <c r="I3882" s="64"/>
      <c r="J3882" s="64"/>
      <c r="K3882" s="64"/>
      <c r="L3882" s="64"/>
      <c r="M3882" s="64"/>
      <c r="N3882" s="64"/>
      <c r="O3882" s="64"/>
      <c r="P3882" s="64"/>
      <c r="Q3882" s="64"/>
      <c r="R3882" s="64"/>
      <c r="S3882" s="64"/>
      <c r="T3882" s="64"/>
      <c r="U3882" s="64"/>
      <c r="V3882" s="64"/>
      <c r="W3882" s="64"/>
      <c r="X3882" s="64"/>
    </row>
    <row r="3883" spans="1:24" s="283" customFormat="1" ht="12" x14ac:dyDescent="0.25">
      <c r="A3883" s="88"/>
      <c r="B3883" s="75"/>
      <c r="C3883" s="94">
        <v>-1</v>
      </c>
      <c r="D3883" s="87" t="s">
        <v>394</v>
      </c>
      <c r="E3883" s="64"/>
      <c r="F3883" s="64"/>
      <c r="G3883" s="64"/>
      <c r="H3883" s="64"/>
      <c r="I3883" s="64"/>
      <c r="J3883" s="64"/>
      <c r="K3883" s="64"/>
      <c r="L3883" s="64"/>
      <c r="M3883" s="64"/>
      <c r="N3883" s="64"/>
      <c r="O3883" s="64"/>
      <c r="P3883" s="64"/>
      <c r="Q3883" s="64"/>
      <c r="R3883" s="64"/>
      <c r="S3883" s="64"/>
      <c r="T3883" s="64"/>
      <c r="U3883" s="64"/>
      <c r="V3883" s="64"/>
      <c r="W3883" s="64"/>
      <c r="X3883" s="64"/>
    </row>
    <row r="3884" spans="1:24" s="283" customFormat="1" ht="12" x14ac:dyDescent="0.25">
      <c r="A3884" s="88"/>
      <c r="B3884" s="75"/>
      <c r="C3884" s="94">
        <v>-3</v>
      </c>
      <c r="D3884" s="87" t="s">
        <v>397</v>
      </c>
      <c r="E3884" s="64"/>
      <c r="F3884" s="64"/>
      <c r="G3884" s="64"/>
      <c r="H3884" s="64"/>
      <c r="I3884" s="64"/>
      <c r="J3884" s="64"/>
      <c r="K3884" s="64"/>
      <c r="L3884" s="64"/>
      <c r="M3884" s="64"/>
      <c r="N3884" s="64"/>
      <c r="O3884" s="64"/>
      <c r="P3884" s="64"/>
      <c r="Q3884" s="64"/>
      <c r="R3884" s="64"/>
      <c r="S3884" s="64"/>
      <c r="T3884" s="64"/>
      <c r="U3884" s="64"/>
      <c r="V3884" s="64"/>
      <c r="W3884" s="64"/>
      <c r="X3884" s="64"/>
    </row>
    <row r="3885" spans="1:24" s="283" customFormat="1" ht="12" x14ac:dyDescent="0.25">
      <c r="A3885" s="88"/>
      <c r="B3885" s="75"/>
      <c r="C3885" s="94"/>
      <c r="D3885" s="87"/>
      <c r="E3885" s="64"/>
      <c r="F3885" s="64"/>
      <c r="G3885" s="64"/>
      <c r="H3885" s="64"/>
      <c r="I3885" s="64"/>
      <c r="J3885" s="64"/>
      <c r="K3885" s="64"/>
      <c r="L3885" s="64"/>
      <c r="M3885" s="64"/>
      <c r="N3885" s="64"/>
      <c r="O3885" s="64"/>
      <c r="P3885" s="64"/>
      <c r="Q3885" s="64"/>
      <c r="R3885" s="64"/>
      <c r="S3885" s="64"/>
      <c r="T3885" s="64"/>
      <c r="U3885" s="64"/>
      <c r="V3885" s="64"/>
      <c r="W3885" s="64"/>
      <c r="X3885" s="64"/>
    </row>
    <row r="3886" spans="1:24" s="283" customFormat="1" ht="12" x14ac:dyDescent="0.25">
      <c r="A3886" s="88" t="str">
        <f>HYPERLINK("[Codebook_HIS_2013_ext_v1601.xlsx]nbr_per_Y","NBR_PER")</f>
        <v>NBR_PER</v>
      </c>
      <c r="B3886" s="75" t="s">
        <v>333</v>
      </c>
      <c r="C3886" s="94" t="s">
        <v>120</v>
      </c>
      <c r="D3886" s="87" t="s">
        <v>756</v>
      </c>
      <c r="E3886" s="64"/>
      <c r="F3886" s="64"/>
      <c r="G3886" s="64"/>
      <c r="H3886" s="64"/>
      <c r="I3886" s="64"/>
      <c r="J3886" s="64"/>
      <c r="K3886" s="64"/>
      <c r="L3886" s="64"/>
      <c r="M3886" s="64"/>
      <c r="N3886" s="64"/>
      <c r="O3886" s="64"/>
      <c r="P3886" s="64"/>
      <c r="Q3886" s="64"/>
      <c r="R3886" s="64"/>
      <c r="S3886" s="64"/>
      <c r="T3886" s="64"/>
      <c r="U3886" s="64"/>
      <c r="V3886" s="64"/>
      <c r="W3886" s="64"/>
      <c r="X3886" s="64"/>
    </row>
    <row r="3887" spans="1:24" s="283" customFormat="1" ht="12" x14ac:dyDescent="0.25">
      <c r="A3887" s="88"/>
      <c r="B3887" s="75"/>
      <c r="C3887" s="94">
        <v>-1</v>
      </c>
      <c r="D3887" s="87" t="s">
        <v>394</v>
      </c>
      <c r="E3887" s="64"/>
      <c r="F3887" s="64"/>
      <c r="G3887" s="64"/>
      <c r="H3887" s="64"/>
      <c r="I3887" s="64"/>
      <c r="J3887" s="64"/>
      <c r="K3887" s="64"/>
      <c r="L3887" s="64"/>
      <c r="M3887" s="64"/>
      <c r="N3887" s="64"/>
      <c r="O3887" s="64"/>
      <c r="P3887" s="64"/>
      <c r="Q3887" s="64"/>
      <c r="R3887" s="64"/>
      <c r="S3887" s="64"/>
      <c r="T3887" s="64"/>
      <c r="U3887" s="64"/>
      <c r="V3887" s="64"/>
      <c r="W3887" s="64"/>
      <c r="X3887" s="64"/>
    </row>
    <row r="3888" spans="1:24" s="283" customFormat="1" ht="12" x14ac:dyDescent="0.25">
      <c r="A3888" s="88"/>
      <c r="B3888" s="75"/>
      <c r="C3888" s="94">
        <v>-3</v>
      </c>
      <c r="D3888" s="87" t="s">
        <v>397</v>
      </c>
      <c r="E3888" s="64"/>
      <c r="F3888" s="64"/>
      <c r="G3888" s="64"/>
      <c r="H3888" s="64"/>
      <c r="I3888" s="64"/>
      <c r="J3888" s="64"/>
      <c r="K3888" s="64"/>
      <c r="L3888" s="64"/>
      <c r="M3888" s="64"/>
      <c r="N3888" s="64"/>
      <c r="O3888" s="64"/>
      <c r="P3888" s="64"/>
      <c r="Q3888" s="64"/>
      <c r="R3888" s="64"/>
      <c r="S3888" s="64"/>
      <c r="T3888" s="64"/>
      <c r="U3888" s="64"/>
      <c r="V3888" s="64"/>
      <c r="W3888" s="64"/>
      <c r="X3888" s="64"/>
    </row>
    <row r="3889" spans="1:24" s="283" customFormat="1" ht="12" x14ac:dyDescent="0.25">
      <c r="A3889" s="88"/>
      <c r="B3889" s="75"/>
      <c r="C3889" s="94"/>
      <c r="D3889" s="87"/>
      <c r="E3889" s="64"/>
      <c r="F3889" s="64"/>
      <c r="G3889" s="64"/>
      <c r="H3889" s="64"/>
      <c r="I3889" s="64"/>
      <c r="J3889" s="64"/>
      <c r="K3889" s="64"/>
      <c r="L3889" s="64"/>
      <c r="M3889" s="64"/>
      <c r="N3889" s="64"/>
      <c r="O3889" s="64"/>
      <c r="P3889" s="64"/>
      <c r="Q3889" s="64"/>
      <c r="R3889" s="64"/>
      <c r="S3889" s="64"/>
      <c r="T3889" s="64"/>
      <c r="U3889" s="64"/>
      <c r="V3889" s="64"/>
      <c r="W3889" s="64"/>
      <c r="X3889" s="64"/>
    </row>
    <row r="3890" spans="1:24" s="283" customFormat="1" ht="12" x14ac:dyDescent="0.25">
      <c r="A3890" s="88" t="str">
        <f>HYPERLINK("[Codebook_HIS_2013_ext_v1601.xlsx]nbrdr_Y","NBRDR")</f>
        <v>NBRDR</v>
      </c>
      <c r="B3890" s="75" t="s">
        <v>1644</v>
      </c>
      <c r="C3890" s="94" t="s">
        <v>120</v>
      </c>
      <c r="D3890" s="87" t="s">
        <v>756</v>
      </c>
      <c r="E3890" s="64"/>
      <c r="F3890" s="64"/>
      <c r="G3890" s="64"/>
      <c r="H3890" s="64"/>
      <c r="I3890" s="64"/>
      <c r="J3890" s="64"/>
      <c r="K3890" s="64"/>
      <c r="L3890" s="64"/>
      <c r="M3890" s="64"/>
      <c r="N3890" s="64"/>
      <c r="O3890" s="64"/>
      <c r="P3890" s="64"/>
      <c r="Q3890" s="64"/>
      <c r="R3890" s="64"/>
      <c r="S3890" s="64"/>
      <c r="T3890" s="64"/>
      <c r="U3890" s="64"/>
      <c r="V3890" s="64"/>
      <c r="W3890" s="64"/>
      <c r="X3890" s="64"/>
    </row>
    <row r="3891" spans="1:24" s="283" customFormat="1" ht="12" x14ac:dyDescent="0.25">
      <c r="A3891" s="88"/>
      <c r="B3891" s="75"/>
      <c r="C3891" s="94"/>
      <c r="D3891" s="87"/>
      <c r="E3891" s="64"/>
      <c r="F3891" s="64"/>
      <c r="G3891" s="64"/>
      <c r="H3891" s="64"/>
      <c r="I3891" s="64"/>
      <c r="J3891" s="64"/>
      <c r="K3891" s="64"/>
      <c r="L3891" s="64"/>
      <c r="M3891" s="64"/>
      <c r="N3891" s="64"/>
      <c r="O3891" s="64"/>
      <c r="P3891" s="64"/>
      <c r="Q3891" s="64"/>
      <c r="R3891" s="64"/>
      <c r="S3891" s="64"/>
      <c r="T3891" s="64"/>
      <c r="U3891" s="64"/>
      <c r="V3891" s="64"/>
      <c r="W3891" s="64"/>
      <c r="X3891" s="64"/>
    </row>
    <row r="3892" spans="1:24" s="283" customFormat="1" ht="12" x14ac:dyDescent="0.25">
      <c r="A3892" s="88" t="str">
        <f>HYPERLINK("[Codebook_HIS_2013_ext_v1601.xlsx]nbred_Y","NBRED")</f>
        <v>NBRED</v>
      </c>
      <c r="B3892" s="75" t="s">
        <v>417</v>
      </c>
      <c r="C3892" s="94">
        <v>1</v>
      </c>
      <c r="D3892" s="87" t="s">
        <v>237</v>
      </c>
      <c r="E3892" s="64"/>
      <c r="F3892" s="64"/>
      <c r="G3892" s="64"/>
      <c r="H3892" s="64"/>
      <c r="I3892" s="64"/>
      <c r="J3892" s="64"/>
      <c r="K3892" s="64"/>
      <c r="L3892" s="64"/>
      <c r="M3892" s="64"/>
      <c r="N3892" s="64"/>
      <c r="O3892" s="64"/>
      <c r="P3892" s="64"/>
      <c r="Q3892" s="64"/>
      <c r="R3892" s="64"/>
      <c r="S3892" s="64"/>
      <c r="T3892" s="64"/>
      <c r="U3892" s="64"/>
      <c r="V3892" s="64"/>
      <c r="W3892" s="64"/>
      <c r="X3892" s="64"/>
    </row>
    <row r="3893" spans="1:24" s="283" customFormat="1" ht="12" x14ac:dyDescent="0.25">
      <c r="A3893" s="88"/>
      <c r="B3893" s="75"/>
      <c r="C3893" s="94">
        <v>2</v>
      </c>
      <c r="D3893" s="87" t="s">
        <v>238</v>
      </c>
      <c r="E3893" s="64"/>
      <c r="F3893" s="64"/>
      <c r="G3893" s="64"/>
      <c r="H3893" s="64"/>
      <c r="I3893" s="64"/>
      <c r="J3893" s="64"/>
      <c r="K3893" s="64"/>
      <c r="L3893" s="64"/>
      <c r="M3893" s="64"/>
      <c r="N3893" s="64"/>
      <c r="O3893" s="64"/>
      <c r="P3893" s="64"/>
      <c r="Q3893" s="64"/>
      <c r="R3893" s="64"/>
      <c r="S3893" s="64"/>
      <c r="T3893" s="64"/>
      <c r="U3893" s="64"/>
      <c r="V3893" s="64"/>
      <c r="W3893" s="64"/>
      <c r="X3893" s="64"/>
    </row>
    <row r="3894" spans="1:24" s="283" customFormat="1" ht="12" x14ac:dyDescent="0.25">
      <c r="A3894" s="88"/>
      <c r="B3894" s="75"/>
      <c r="C3894" s="94">
        <v>3</v>
      </c>
      <c r="D3894" s="87" t="s">
        <v>239</v>
      </c>
      <c r="E3894" s="64"/>
      <c r="F3894" s="64"/>
      <c r="G3894" s="64"/>
      <c r="H3894" s="64"/>
      <c r="I3894" s="64"/>
      <c r="J3894" s="64"/>
      <c r="K3894" s="64"/>
      <c r="L3894" s="64"/>
      <c r="M3894" s="64"/>
      <c r="N3894" s="64"/>
      <c r="O3894" s="64"/>
      <c r="P3894" s="64"/>
      <c r="Q3894" s="64"/>
      <c r="R3894" s="64"/>
      <c r="S3894" s="64"/>
      <c r="T3894" s="64"/>
      <c r="U3894" s="64"/>
      <c r="V3894" s="64"/>
      <c r="W3894" s="64"/>
      <c r="X3894" s="64"/>
    </row>
    <row r="3895" spans="1:24" s="283" customFormat="1" ht="12" x14ac:dyDescent="0.25">
      <c r="A3895" s="88"/>
      <c r="B3895" s="75"/>
      <c r="C3895" s="94"/>
      <c r="D3895" s="87"/>
      <c r="E3895" s="64"/>
      <c r="F3895" s="64"/>
      <c r="G3895" s="64"/>
      <c r="H3895" s="64"/>
      <c r="I3895" s="64"/>
      <c r="J3895" s="64"/>
      <c r="K3895" s="64"/>
      <c r="L3895" s="64"/>
      <c r="M3895" s="64"/>
      <c r="N3895" s="64"/>
      <c r="O3895" s="64"/>
      <c r="P3895" s="64"/>
      <c r="Q3895" s="64"/>
      <c r="R3895" s="64"/>
      <c r="S3895" s="64"/>
      <c r="T3895" s="64"/>
      <c r="U3895" s="64"/>
      <c r="V3895" s="64"/>
      <c r="W3895" s="64"/>
      <c r="X3895" s="64"/>
    </row>
    <row r="3896" spans="1:24" s="283" customFormat="1" ht="12" x14ac:dyDescent="0.25">
      <c r="A3896" s="88" t="str">
        <f>HYPERLINK("[Codebook_HIS_2013_ext_v1601.xlsx]nbrgp_Y","NBRGP")</f>
        <v>NBRGP</v>
      </c>
      <c r="B3896" s="75" t="s">
        <v>257</v>
      </c>
      <c r="C3896" s="94">
        <v>1</v>
      </c>
      <c r="D3896" s="87" t="s">
        <v>237</v>
      </c>
      <c r="E3896" s="64"/>
      <c r="F3896" s="64"/>
      <c r="G3896" s="64"/>
      <c r="H3896" s="64"/>
      <c r="I3896" s="64"/>
      <c r="J3896" s="64"/>
      <c r="K3896" s="64"/>
      <c r="L3896" s="64"/>
      <c r="M3896" s="64"/>
      <c r="N3896" s="64"/>
      <c r="O3896" s="64"/>
      <c r="P3896" s="64"/>
      <c r="Q3896" s="64"/>
      <c r="R3896" s="64"/>
      <c r="S3896" s="64"/>
      <c r="T3896" s="64"/>
      <c r="U3896" s="64"/>
      <c r="V3896" s="64"/>
      <c r="W3896" s="64"/>
      <c r="X3896" s="64"/>
    </row>
    <row r="3897" spans="1:24" s="283" customFormat="1" ht="12" x14ac:dyDescent="0.25">
      <c r="A3897" s="88"/>
      <c r="B3897" s="75"/>
      <c r="C3897" s="94">
        <v>2</v>
      </c>
      <c r="D3897" s="87" t="s">
        <v>238</v>
      </c>
      <c r="E3897" s="64"/>
      <c r="F3897" s="64"/>
      <c r="G3897" s="64"/>
      <c r="H3897" s="64"/>
      <c r="I3897" s="64"/>
      <c r="J3897" s="64"/>
      <c r="K3897" s="64"/>
      <c r="L3897" s="64"/>
      <c r="M3897" s="64"/>
      <c r="N3897" s="64"/>
      <c r="O3897" s="64"/>
      <c r="P3897" s="64"/>
      <c r="Q3897" s="64"/>
      <c r="R3897" s="64"/>
      <c r="S3897" s="64"/>
      <c r="T3897" s="64"/>
      <c r="U3897" s="64"/>
      <c r="V3897" s="64"/>
      <c r="W3897" s="64"/>
      <c r="X3897" s="64"/>
    </row>
    <row r="3898" spans="1:24" s="283" customFormat="1" ht="12" x14ac:dyDescent="0.25">
      <c r="A3898" s="88"/>
      <c r="B3898" s="84"/>
      <c r="C3898" s="94">
        <v>3</v>
      </c>
      <c r="D3898" s="87" t="s">
        <v>239</v>
      </c>
      <c r="E3898" s="64"/>
      <c r="F3898" s="64"/>
      <c r="G3898" s="64"/>
      <c r="H3898" s="64"/>
      <c r="I3898" s="64"/>
      <c r="J3898" s="64"/>
      <c r="K3898" s="64"/>
      <c r="L3898" s="64"/>
      <c r="M3898" s="64"/>
      <c r="N3898" s="64"/>
      <c r="O3898" s="64"/>
      <c r="P3898" s="64"/>
      <c r="Q3898" s="64"/>
      <c r="R3898" s="64"/>
      <c r="S3898" s="64"/>
      <c r="T3898" s="64"/>
      <c r="U3898" s="64"/>
      <c r="V3898" s="64"/>
      <c r="W3898" s="64"/>
      <c r="X3898" s="64"/>
    </row>
    <row r="3899" spans="1:24" s="283" customFormat="1" ht="12" x14ac:dyDescent="0.25">
      <c r="A3899" s="88"/>
      <c r="B3899" s="75"/>
      <c r="C3899" s="94"/>
      <c r="D3899" s="87"/>
      <c r="E3899" s="64"/>
      <c r="F3899" s="64"/>
      <c r="G3899" s="64"/>
      <c r="H3899" s="64"/>
      <c r="I3899" s="64"/>
      <c r="J3899" s="64"/>
      <c r="K3899" s="64"/>
      <c r="L3899" s="64"/>
      <c r="M3899" s="64"/>
      <c r="N3899" s="64"/>
      <c r="O3899" s="64"/>
      <c r="P3899" s="64"/>
      <c r="Q3899" s="64"/>
      <c r="R3899" s="64"/>
      <c r="S3899" s="64"/>
      <c r="T3899" s="64"/>
      <c r="U3899" s="64"/>
      <c r="V3899" s="64"/>
      <c r="W3899" s="64"/>
      <c r="X3899" s="64"/>
    </row>
    <row r="3900" spans="1:24" s="283" customFormat="1" ht="12" x14ac:dyDescent="0.25">
      <c r="A3900" s="88" t="str">
        <f>HYPERLINK("[Codebook_HIS_2013_ext_v1601.xlsx]NBRHO_DAY_Y","NBRHO_DAY")</f>
        <v>NBRHO_DAY</v>
      </c>
      <c r="B3900" s="75" t="s">
        <v>1645</v>
      </c>
      <c r="C3900" s="94">
        <v>1</v>
      </c>
      <c r="D3900" s="87" t="s">
        <v>240</v>
      </c>
      <c r="E3900" s="64"/>
      <c r="F3900" s="64"/>
      <c r="G3900" s="64"/>
      <c r="H3900" s="64"/>
      <c r="I3900" s="64"/>
      <c r="J3900" s="64"/>
      <c r="K3900" s="64"/>
      <c r="L3900" s="64"/>
      <c r="M3900" s="64"/>
      <c r="N3900" s="64"/>
      <c r="O3900" s="64"/>
      <c r="P3900" s="64"/>
      <c r="Q3900" s="64"/>
      <c r="R3900" s="64"/>
      <c r="S3900" s="64"/>
      <c r="T3900" s="64"/>
      <c r="U3900" s="64"/>
      <c r="V3900" s="64"/>
      <c r="W3900" s="64"/>
      <c r="X3900" s="64"/>
    </row>
    <row r="3901" spans="1:24" s="283" customFormat="1" ht="12" x14ac:dyDescent="0.25">
      <c r="A3901" s="88"/>
      <c r="B3901" s="75"/>
      <c r="C3901" s="94">
        <v>2</v>
      </c>
      <c r="D3901" s="87" t="s">
        <v>241</v>
      </c>
      <c r="E3901" s="64"/>
      <c r="F3901" s="64"/>
      <c r="G3901" s="64"/>
      <c r="H3901" s="64"/>
      <c r="I3901" s="64"/>
      <c r="J3901" s="64"/>
      <c r="K3901" s="64"/>
      <c r="L3901" s="64"/>
      <c r="M3901" s="64"/>
      <c r="N3901" s="64"/>
      <c r="O3901" s="64"/>
      <c r="P3901" s="64"/>
      <c r="Q3901" s="64"/>
      <c r="R3901" s="64"/>
      <c r="S3901" s="64"/>
      <c r="T3901" s="64"/>
      <c r="U3901" s="64"/>
      <c r="V3901" s="64"/>
      <c r="W3901" s="64"/>
      <c r="X3901" s="64"/>
    </row>
    <row r="3902" spans="1:24" s="283" customFormat="1" ht="12" x14ac:dyDescent="0.25">
      <c r="A3902" s="88"/>
      <c r="B3902" s="75"/>
      <c r="C3902" s="94">
        <v>3</v>
      </c>
      <c r="D3902" s="87" t="s">
        <v>242</v>
      </c>
      <c r="E3902" s="64"/>
      <c r="F3902" s="64"/>
      <c r="G3902" s="64"/>
      <c r="H3902" s="64"/>
      <c r="I3902" s="64"/>
      <c r="J3902" s="64"/>
      <c r="K3902" s="64"/>
      <c r="L3902" s="64"/>
      <c r="M3902" s="64"/>
      <c r="N3902" s="64"/>
      <c r="O3902" s="64"/>
      <c r="P3902" s="64"/>
      <c r="Q3902" s="64"/>
      <c r="R3902" s="64"/>
      <c r="S3902" s="64"/>
      <c r="T3902" s="64"/>
      <c r="U3902" s="64"/>
      <c r="V3902" s="64"/>
      <c r="W3902" s="64"/>
      <c r="X3902" s="64"/>
    </row>
    <row r="3903" spans="1:24" s="283" customFormat="1" ht="12" x14ac:dyDescent="0.25">
      <c r="A3903" s="88"/>
      <c r="B3903" s="75"/>
      <c r="C3903" s="94"/>
      <c r="D3903" s="87"/>
      <c r="E3903" s="64"/>
      <c r="F3903" s="64"/>
      <c r="G3903" s="64"/>
      <c r="H3903" s="64"/>
      <c r="I3903" s="64"/>
      <c r="J3903" s="64"/>
      <c r="K3903" s="64"/>
      <c r="L3903" s="64"/>
      <c r="M3903" s="64"/>
      <c r="N3903" s="64"/>
      <c r="O3903" s="64"/>
      <c r="P3903" s="64"/>
      <c r="Q3903" s="64"/>
      <c r="R3903" s="64"/>
      <c r="S3903" s="64"/>
      <c r="T3903" s="64"/>
      <c r="U3903" s="64"/>
      <c r="V3903" s="64"/>
      <c r="W3903" s="64"/>
      <c r="X3903" s="64"/>
    </row>
    <row r="3904" spans="1:24" s="283" customFormat="1" ht="12" x14ac:dyDescent="0.25">
      <c r="A3904" s="88" t="str">
        <f>HYPERLINK("[Codebook_HIS_2013_ext_v1601.xlsx]NBRHO_IN_Y","NBRHO_IN")</f>
        <v>NBRHO_IN</v>
      </c>
      <c r="B3904" s="75" t="s">
        <v>1646</v>
      </c>
      <c r="C3904" s="94">
        <v>1</v>
      </c>
      <c r="D3904" s="87" t="s">
        <v>240</v>
      </c>
      <c r="E3904" s="64"/>
      <c r="F3904" s="64"/>
      <c r="G3904" s="64"/>
      <c r="H3904" s="64"/>
      <c r="I3904" s="64"/>
      <c r="J3904" s="64"/>
      <c r="K3904" s="64"/>
      <c r="L3904" s="64"/>
      <c r="M3904" s="64"/>
      <c r="N3904" s="64"/>
      <c r="O3904" s="64"/>
      <c r="P3904" s="64"/>
      <c r="Q3904" s="64"/>
      <c r="R3904" s="64"/>
      <c r="S3904" s="64"/>
      <c r="T3904" s="64"/>
      <c r="U3904" s="64"/>
      <c r="V3904" s="64"/>
      <c r="W3904" s="64"/>
      <c r="X3904" s="64"/>
    </row>
    <row r="3905" spans="1:24" s="283" customFormat="1" ht="12" x14ac:dyDescent="0.25">
      <c r="A3905" s="88"/>
      <c r="B3905" s="75"/>
      <c r="C3905" s="94">
        <v>2</v>
      </c>
      <c r="D3905" s="87" t="s">
        <v>241</v>
      </c>
      <c r="E3905" s="64"/>
      <c r="F3905" s="64"/>
      <c r="G3905" s="64"/>
      <c r="H3905" s="64"/>
      <c r="I3905" s="64"/>
      <c r="J3905" s="64"/>
      <c r="K3905" s="64"/>
      <c r="L3905" s="64"/>
      <c r="M3905" s="64"/>
      <c r="N3905" s="64"/>
      <c r="O3905" s="64"/>
      <c r="P3905" s="64"/>
      <c r="Q3905" s="64"/>
      <c r="R3905" s="64"/>
      <c r="S3905" s="64"/>
      <c r="T3905" s="64"/>
      <c r="U3905" s="64"/>
      <c r="V3905" s="64"/>
      <c r="W3905" s="64"/>
      <c r="X3905" s="64"/>
    </row>
    <row r="3906" spans="1:24" s="283" customFormat="1" ht="12" x14ac:dyDescent="0.25">
      <c r="A3906" s="88"/>
      <c r="B3906" s="75"/>
      <c r="C3906" s="94">
        <v>3</v>
      </c>
      <c r="D3906" s="87" t="s">
        <v>242</v>
      </c>
      <c r="E3906" s="64"/>
      <c r="F3906" s="64"/>
      <c r="G3906" s="64"/>
      <c r="H3906" s="64"/>
      <c r="I3906" s="64"/>
      <c r="J3906" s="64"/>
      <c r="K3906" s="64"/>
      <c r="L3906" s="64"/>
      <c r="M3906" s="64"/>
      <c r="N3906" s="64"/>
      <c r="O3906" s="64"/>
      <c r="P3906" s="64"/>
      <c r="Q3906" s="64"/>
      <c r="R3906" s="64"/>
      <c r="S3906" s="64"/>
      <c r="T3906" s="64"/>
      <c r="U3906" s="64"/>
      <c r="V3906" s="64"/>
      <c r="W3906" s="64"/>
      <c r="X3906" s="64"/>
    </row>
    <row r="3907" spans="1:24" s="283" customFormat="1" ht="12" x14ac:dyDescent="0.25">
      <c r="A3907" s="88"/>
      <c r="B3907" s="75"/>
      <c r="C3907" s="94"/>
      <c r="D3907" s="87"/>
      <c r="E3907" s="64"/>
      <c r="F3907" s="64"/>
      <c r="G3907" s="64"/>
      <c r="H3907" s="64"/>
      <c r="I3907" s="64"/>
      <c r="J3907" s="64"/>
      <c r="K3907" s="64"/>
      <c r="L3907" s="64"/>
      <c r="M3907" s="64"/>
      <c r="N3907" s="64"/>
      <c r="O3907" s="64"/>
      <c r="P3907" s="64"/>
      <c r="Q3907" s="64"/>
      <c r="R3907" s="64"/>
      <c r="S3907" s="64"/>
      <c r="T3907" s="64"/>
      <c r="U3907" s="64"/>
      <c r="V3907" s="64"/>
      <c r="W3907" s="64"/>
      <c r="X3907" s="64"/>
    </row>
    <row r="3908" spans="1:24" s="283" customFormat="1" ht="12" x14ac:dyDescent="0.25">
      <c r="A3908" s="88" t="str">
        <f>HYPERLINK("[Codebook_HIS_2013_ext_v1601.xlsx]nbrsp_Y","NBRSP")</f>
        <v>NBRSP</v>
      </c>
      <c r="B3908" s="75" t="s">
        <v>258</v>
      </c>
      <c r="C3908" s="94">
        <v>1</v>
      </c>
      <c r="D3908" s="87" t="s">
        <v>237</v>
      </c>
      <c r="E3908" s="64"/>
      <c r="F3908" s="64"/>
      <c r="G3908" s="64"/>
      <c r="H3908" s="64"/>
      <c r="I3908" s="64"/>
      <c r="J3908" s="64"/>
      <c r="K3908" s="64"/>
      <c r="L3908" s="64"/>
      <c r="M3908" s="64"/>
      <c r="N3908" s="64"/>
      <c r="O3908" s="64"/>
      <c r="P3908" s="64"/>
      <c r="Q3908" s="64"/>
      <c r="R3908" s="64"/>
      <c r="S3908" s="64"/>
      <c r="T3908" s="64"/>
      <c r="U3908" s="64"/>
      <c r="V3908" s="64"/>
      <c r="W3908" s="64"/>
      <c r="X3908" s="64"/>
    </row>
    <row r="3909" spans="1:24" s="283" customFormat="1" ht="12" x14ac:dyDescent="0.25">
      <c r="A3909" s="88"/>
      <c r="B3909" s="75"/>
      <c r="C3909" s="94">
        <v>2</v>
      </c>
      <c r="D3909" s="87" t="s">
        <v>238</v>
      </c>
      <c r="E3909" s="64"/>
      <c r="F3909" s="64"/>
      <c r="G3909" s="64"/>
      <c r="H3909" s="64"/>
      <c r="I3909" s="64"/>
      <c r="J3909" s="64"/>
      <c r="K3909" s="64"/>
      <c r="L3909" s="64"/>
      <c r="M3909" s="64"/>
      <c r="N3909" s="64"/>
      <c r="O3909" s="64"/>
      <c r="P3909" s="64"/>
      <c r="Q3909" s="64"/>
      <c r="R3909" s="64"/>
      <c r="S3909" s="64"/>
      <c r="T3909" s="64"/>
      <c r="U3909" s="64"/>
      <c r="V3909" s="64"/>
      <c r="W3909" s="64"/>
      <c r="X3909" s="64"/>
    </row>
    <row r="3910" spans="1:24" s="283" customFormat="1" ht="12" x14ac:dyDescent="0.25">
      <c r="A3910" s="88"/>
      <c r="B3910" s="75"/>
      <c r="C3910" s="94">
        <v>3</v>
      </c>
      <c r="D3910" s="87" t="s">
        <v>239</v>
      </c>
      <c r="E3910" s="64"/>
      <c r="F3910" s="64"/>
      <c r="G3910" s="64"/>
      <c r="H3910" s="64"/>
      <c r="I3910" s="64"/>
      <c r="J3910" s="64"/>
      <c r="K3910" s="64"/>
      <c r="L3910" s="64"/>
      <c r="M3910" s="64"/>
      <c r="N3910" s="64"/>
      <c r="O3910" s="64"/>
      <c r="P3910" s="64"/>
      <c r="Q3910" s="64"/>
      <c r="R3910" s="64"/>
      <c r="S3910" s="64"/>
      <c r="T3910" s="64"/>
      <c r="U3910" s="64"/>
      <c r="V3910" s="64"/>
      <c r="W3910" s="64"/>
      <c r="X3910" s="64"/>
    </row>
    <row r="3911" spans="1:24" s="283" customFormat="1" ht="12" x14ac:dyDescent="0.25">
      <c r="A3911" s="88"/>
      <c r="B3911" s="75"/>
      <c r="C3911" s="94"/>
      <c r="D3911" s="87"/>
      <c r="E3911" s="64"/>
      <c r="F3911" s="64"/>
      <c r="G3911" s="64"/>
      <c r="H3911" s="64"/>
      <c r="I3911" s="64"/>
      <c r="J3911" s="64"/>
      <c r="K3911" s="64"/>
      <c r="L3911" s="64"/>
      <c r="M3911" s="64"/>
      <c r="N3911" s="64"/>
      <c r="O3911" s="64"/>
      <c r="P3911" s="64"/>
      <c r="Q3911" s="64"/>
      <c r="R3911" s="64"/>
      <c r="S3911" s="64"/>
      <c r="T3911" s="64"/>
      <c r="U3911" s="64"/>
      <c r="V3911" s="64"/>
      <c r="W3911" s="64"/>
      <c r="X3911" s="64"/>
    </row>
    <row r="3912" spans="1:24" s="283" customFormat="1" ht="23.4" x14ac:dyDescent="0.25">
      <c r="A3912" s="88" t="str">
        <f>HYPERLINK("[Codebook_HIS_2013_ext_v1601.xlsx]NC_1_Y","NC_1")</f>
        <v>NC_1</v>
      </c>
      <c r="B3912" s="139" t="s">
        <v>1571</v>
      </c>
      <c r="C3912" s="168">
        <v>1</v>
      </c>
      <c r="D3912" s="134" t="s">
        <v>395</v>
      </c>
      <c r="E3912" s="64"/>
      <c r="F3912" s="64"/>
      <c r="G3912" s="64"/>
      <c r="H3912" s="64"/>
      <c r="I3912" s="64"/>
      <c r="J3912" s="64"/>
      <c r="K3912" s="64"/>
      <c r="L3912" s="64"/>
      <c r="M3912" s="64"/>
      <c r="N3912" s="64"/>
      <c r="O3912" s="64"/>
      <c r="P3912" s="64"/>
      <c r="Q3912" s="64"/>
      <c r="R3912" s="64"/>
      <c r="S3912" s="64"/>
      <c r="T3912" s="64"/>
      <c r="U3912" s="64"/>
      <c r="V3912" s="64"/>
      <c r="W3912" s="64"/>
      <c r="X3912" s="64"/>
    </row>
    <row r="3913" spans="1:24" s="283" customFormat="1" ht="12" x14ac:dyDescent="0.25">
      <c r="A3913" s="88"/>
      <c r="B3913" s="139"/>
      <c r="C3913" s="169">
        <v>2</v>
      </c>
      <c r="D3913" s="138" t="s">
        <v>396</v>
      </c>
      <c r="E3913" s="64"/>
      <c r="F3913" s="64"/>
      <c r="G3913" s="64"/>
      <c r="H3913" s="64"/>
      <c r="I3913" s="64"/>
      <c r="J3913" s="64"/>
      <c r="K3913" s="64"/>
      <c r="L3913" s="64"/>
      <c r="M3913" s="64"/>
      <c r="N3913" s="64"/>
      <c r="O3913" s="64"/>
      <c r="P3913" s="64"/>
      <c r="Q3913" s="64"/>
      <c r="R3913" s="64"/>
      <c r="S3913" s="64"/>
      <c r="T3913" s="64"/>
      <c r="U3913" s="64"/>
      <c r="V3913" s="64"/>
      <c r="W3913" s="64"/>
      <c r="X3913" s="64"/>
    </row>
    <row r="3914" spans="1:24" s="283" customFormat="1" ht="12" x14ac:dyDescent="0.25">
      <c r="A3914" s="88"/>
      <c r="B3914" s="139"/>
      <c r="C3914" s="169">
        <v>-1</v>
      </c>
      <c r="D3914" s="138" t="s">
        <v>394</v>
      </c>
      <c r="E3914" s="64"/>
      <c r="F3914" s="64"/>
      <c r="G3914" s="64"/>
      <c r="H3914" s="64"/>
      <c r="I3914" s="64"/>
      <c r="J3914" s="64"/>
      <c r="K3914" s="64"/>
      <c r="L3914" s="64"/>
      <c r="M3914" s="64"/>
      <c r="N3914" s="64"/>
      <c r="O3914" s="64"/>
      <c r="P3914" s="64"/>
      <c r="Q3914" s="64"/>
      <c r="R3914" s="64"/>
      <c r="S3914" s="64"/>
      <c r="T3914" s="64"/>
      <c r="U3914" s="64"/>
      <c r="V3914" s="64"/>
      <c r="W3914" s="64"/>
      <c r="X3914" s="64"/>
    </row>
    <row r="3915" spans="1:24" s="283" customFormat="1" ht="12" x14ac:dyDescent="0.25">
      <c r="A3915" s="88"/>
      <c r="B3915" s="139"/>
      <c r="C3915" s="169">
        <v>-3</v>
      </c>
      <c r="D3915" s="138" t="s">
        <v>397</v>
      </c>
      <c r="E3915" s="64"/>
      <c r="F3915" s="64"/>
      <c r="G3915" s="64"/>
      <c r="H3915" s="64"/>
      <c r="I3915" s="64"/>
      <c r="J3915" s="64"/>
      <c r="K3915" s="64"/>
      <c r="L3915" s="64"/>
      <c r="M3915" s="64"/>
      <c r="N3915" s="64"/>
      <c r="O3915" s="64"/>
      <c r="P3915" s="64"/>
      <c r="Q3915" s="64"/>
      <c r="R3915" s="64"/>
      <c r="S3915" s="64"/>
      <c r="T3915" s="64"/>
      <c r="U3915" s="64"/>
      <c r="V3915" s="64"/>
      <c r="W3915" s="64"/>
      <c r="X3915" s="64"/>
    </row>
    <row r="3916" spans="1:24" s="283" customFormat="1" ht="12" x14ac:dyDescent="0.25">
      <c r="A3916" s="88"/>
      <c r="B3916" s="97"/>
      <c r="C3916" s="169"/>
      <c r="D3916" s="138"/>
      <c r="E3916" s="64"/>
      <c r="F3916" s="64"/>
      <c r="G3916" s="64"/>
      <c r="H3916" s="64"/>
      <c r="I3916" s="64"/>
      <c r="J3916" s="64"/>
      <c r="K3916" s="64"/>
      <c r="L3916" s="64"/>
      <c r="M3916" s="64"/>
      <c r="N3916" s="64"/>
      <c r="O3916" s="64"/>
      <c r="P3916" s="64"/>
      <c r="Q3916" s="64"/>
      <c r="R3916" s="64"/>
      <c r="S3916" s="64"/>
      <c r="T3916" s="64"/>
      <c r="U3916" s="64"/>
      <c r="V3916" s="64"/>
      <c r="W3916" s="64"/>
      <c r="X3916" s="64"/>
    </row>
    <row r="3917" spans="1:24" s="283" customFormat="1" ht="12" x14ac:dyDescent="0.25">
      <c r="A3917" s="88" t="str">
        <f>HYPERLINK("[Codebook_HIS_2013_ext_v1601.xlsx]NC01_Y","NC01")</f>
        <v>NC01</v>
      </c>
      <c r="B3917" s="75" t="s">
        <v>1567</v>
      </c>
      <c r="C3917" s="169">
        <v>1</v>
      </c>
      <c r="D3917" s="138" t="s">
        <v>395</v>
      </c>
      <c r="E3917" s="64"/>
      <c r="F3917" s="64"/>
      <c r="G3917" s="64"/>
      <c r="H3917" s="64"/>
      <c r="I3917" s="64"/>
      <c r="J3917" s="64"/>
      <c r="K3917" s="64"/>
      <c r="L3917" s="64"/>
      <c r="M3917" s="64"/>
      <c r="N3917" s="64"/>
      <c r="O3917" s="64"/>
      <c r="P3917" s="64"/>
      <c r="Q3917" s="64"/>
      <c r="R3917" s="64"/>
      <c r="S3917" s="64"/>
      <c r="T3917" s="64"/>
      <c r="U3917" s="64"/>
      <c r="V3917" s="64"/>
      <c r="W3917" s="64"/>
      <c r="X3917" s="64"/>
    </row>
    <row r="3918" spans="1:24" s="283" customFormat="1" ht="12" x14ac:dyDescent="0.25">
      <c r="A3918" s="88"/>
      <c r="B3918" s="75"/>
      <c r="C3918" s="169">
        <v>2</v>
      </c>
      <c r="D3918" s="138" t="s">
        <v>396</v>
      </c>
      <c r="E3918" s="64"/>
      <c r="F3918" s="64"/>
      <c r="G3918" s="64"/>
      <c r="H3918" s="64"/>
      <c r="I3918" s="64"/>
      <c r="J3918" s="64"/>
      <c r="K3918" s="64"/>
      <c r="L3918" s="64"/>
      <c r="M3918" s="64"/>
      <c r="N3918" s="64"/>
      <c r="O3918" s="64"/>
      <c r="P3918" s="64"/>
      <c r="Q3918" s="64"/>
      <c r="R3918" s="64"/>
      <c r="S3918" s="64"/>
      <c r="T3918" s="64"/>
      <c r="U3918" s="64"/>
      <c r="V3918" s="64"/>
      <c r="W3918" s="64"/>
      <c r="X3918" s="64"/>
    </row>
    <row r="3919" spans="1:24" s="283" customFormat="1" ht="12" x14ac:dyDescent="0.25">
      <c r="A3919" s="88"/>
      <c r="B3919" s="75"/>
      <c r="C3919" s="169">
        <v>-1</v>
      </c>
      <c r="D3919" s="138" t="s">
        <v>394</v>
      </c>
      <c r="E3919" s="64"/>
      <c r="F3919" s="64"/>
      <c r="G3919" s="64"/>
      <c r="H3919" s="64"/>
      <c r="I3919" s="64"/>
      <c r="J3919" s="64"/>
      <c r="K3919" s="64"/>
      <c r="L3919" s="64"/>
      <c r="M3919" s="64"/>
      <c r="N3919" s="64"/>
      <c r="O3919" s="64"/>
      <c r="P3919" s="64"/>
      <c r="Q3919" s="64"/>
      <c r="R3919" s="64"/>
      <c r="S3919" s="64"/>
      <c r="T3919" s="64"/>
      <c r="U3919" s="64"/>
      <c r="V3919" s="64"/>
      <c r="W3919" s="64"/>
      <c r="X3919" s="64"/>
    </row>
    <row r="3920" spans="1:24" s="283" customFormat="1" ht="12" x14ac:dyDescent="0.25">
      <c r="A3920" s="88"/>
      <c r="B3920" s="75"/>
      <c r="C3920" s="169">
        <v>-3</v>
      </c>
      <c r="D3920" s="138" t="s">
        <v>397</v>
      </c>
      <c r="E3920" s="64"/>
      <c r="F3920" s="64"/>
      <c r="G3920" s="64"/>
      <c r="H3920" s="64"/>
      <c r="I3920" s="64"/>
      <c r="J3920" s="64"/>
      <c r="K3920" s="64"/>
      <c r="L3920" s="64"/>
      <c r="M3920" s="64"/>
      <c r="N3920" s="64"/>
      <c r="O3920" s="64"/>
      <c r="P3920" s="64"/>
      <c r="Q3920" s="64"/>
      <c r="R3920" s="64"/>
      <c r="S3920" s="64"/>
      <c r="T3920" s="64"/>
      <c r="U3920" s="64"/>
      <c r="V3920" s="64"/>
      <c r="W3920" s="64"/>
      <c r="X3920" s="64"/>
    </row>
    <row r="3921" spans="1:24" s="283" customFormat="1" ht="12" x14ac:dyDescent="0.25">
      <c r="A3921" s="88"/>
      <c r="B3921" s="75"/>
      <c r="C3921" s="169"/>
      <c r="D3921" s="138"/>
      <c r="E3921" s="64"/>
      <c r="F3921" s="64"/>
      <c r="G3921" s="64"/>
      <c r="H3921" s="64"/>
      <c r="I3921" s="64"/>
      <c r="J3921" s="64"/>
      <c r="K3921" s="64"/>
      <c r="L3921" s="64"/>
      <c r="M3921" s="64"/>
      <c r="N3921" s="64"/>
      <c r="O3921" s="64"/>
      <c r="P3921" s="64"/>
      <c r="Q3921" s="64"/>
      <c r="R3921" s="64"/>
      <c r="S3921" s="64"/>
      <c r="T3921" s="64"/>
      <c r="U3921" s="64"/>
      <c r="V3921" s="64"/>
      <c r="W3921" s="64"/>
      <c r="X3921" s="64"/>
    </row>
    <row r="3922" spans="1:24" s="283" customFormat="1" ht="12" x14ac:dyDescent="0.25">
      <c r="A3922" s="88" t="str">
        <f>HYPERLINK("[Codebook_HIS_2013_ext_v1601.xlsx]NC01_1_Y","NC01_1")</f>
        <v>NC01_1</v>
      </c>
      <c r="B3922" s="75" t="s">
        <v>1567</v>
      </c>
      <c r="C3922" s="169">
        <v>1</v>
      </c>
      <c r="D3922" s="138" t="s">
        <v>395</v>
      </c>
      <c r="E3922" s="64"/>
      <c r="F3922" s="64"/>
      <c r="G3922" s="64"/>
      <c r="H3922" s="64"/>
      <c r="I3922" s="64"/>
      <c r="J3922" s="64"/>
      <c r="K3922" s="64"/>
      <c r="L3922" s="64"/>
      <c r="M3922" s="64"/>
      <c r="N3922" s="64"/>
      <c r="O3922" s="64"/>
      <c r="P3922" s="64"/>
      <c r="Q3922" s="64"/>
      <c r="R3922" s="64"/>
      <c r="S3922" s="64"/>
      <c r="T3922" s="64"/>
      <c r="U3922" s="64"/>
      <c r="V3922" s="64"/>
      <c r="W3922" s="64"/>
      <c r="X3922" s="64"/>
    </row>
    <row r="3923" spans="1:24" s="283" customFormat="1" ht="12" x14ac:dyDescent="0.25">
      <c r="A3923" s="88"/>
      <c r="B3923" s="75"/>
      <c r="C3923" s="169">
        <v>2</v>
      </c>
      <c r="D3923" s="138" t="s">
        <v>396</v>
      </c>
      <c r="E3923" s="64"/>
      <c r="F3923" s="64"/>
      <c r="G3923" s="64"/>
      <c r="H3923" s="64"/>
      <c r="I3923" s="64"/>
      <c r="J3923" s="64"/>
      <c r="K3923" s="64"/>
      <c r="L3923" s="64"/>
      <c r="M3923" s="64"/>
      <c r="N3923" s="64"/>
      <c r="O3923" s="64"/>
      <c r="P3923" s="64"/>
      <c r="Q3923" s="64"/>
      <c r="R3923" s="64"/>
      <c r="S3923" s="64"/>
      <c r="T3923" s="64"/>
      <c r="U3923" s="64"/>
      <c r="V3923" s="64"/>
      <c r="W3923" s="64"/>
      <c r="X3923" s="64"/>
    </row>
    <row r="3924" spans="1:24" s="283" customFormat="1" ht="12" x14ac:dyDescent="0.25">
      <c r="A3924" s="88"/>
      <c r="B3924" s="75"/>
      <c r="C3924" s="169">
        <v>-1</v>
      </c>
      <c r="D3924" s="138" t="s">
        <v>394</v>
      </c>
      <c r="E3924" s="64"/>
      <c r="F3924" s="64"/>
      <c r="G3924" s="64"/>
      <c r="H3924" s="64"/>
      <c r="I3924" s="64"/>
      <c r="J3924" s="64"/>
      <c r="K3924" s="64"/>
      <c r="L3924" s="64"/>
      <c r="M3924" s="64"/>
      <c r="N3924" s="64"/>
      <c r="O3924" s="64"/>
      <c r="P3924" s="64"/>
      <c r="Q3924" s="64"/>
      <c r="R3924" s="64"/>
      <c r="S3924" s="64"/>
      <c r="T3924" s="64"/>
      <c r="U3924" s="64"/>
      <c r="V3924" s="64"/>
      <c r="W3924" s="64"/>
      <c r="X3924" s="64"/>
    </row>
    <row r="3925" spans="1:24" s="283" customFormat="1" ht="12" x14ac:dyDescent="0.25">
      <c r="A3925" s="88"/>
      <c r="B3925" s="75"/>
      <c r="C3925" s="169">
        <v>-3</v>
      </c>
      <c r="D3925" s="138" t="s">
        <v>397</v>
      </c>
      <c r="E3925" s="64"/>
      <c r="F3925" s="64"/>
      <c r="G3925" s="64"/>
      <c r="H3925" s="64"/>
      <c r="I3925" s="64"/>
      <c r="J3925" s="64"/>
      <c r="K3925" s="64"/>
      <c r="L3925" s="64"/>
      <c r="M3925" s="64"/>
      <c r="N3925" s="64"/>
      <c r="O3925" s="64"/>
      <c r="P3925" s="64"/>
      <c r="Q3925" s="64"/>
      <c r="R3925" s="64"/>
      <c r="S3925" s="64"/>
      <c r="T3925" s="64"/>
      <c r="U3925" s="64"/>
      <c r="V3925" s="64"/>
      <c r="W3925" s="64"/>
      <c r="X3925" s="64"/>
    </row>
    <row r="3926" spans="1:24" s="283" customFormat="1" ht="12" x14ac:dyDescent="0.25">
      <c r="A3926" s="88"/>
      <c r="B3926" s="75"/>
      <c r="C3926" s="169"/>
      <c r="D3926" s="138"/>
      <c r="E3926" s="64"/>
      <c r="F3926" s="64"/>
      <c r="G3926" s="64"/>
      <c r="H3926" s="64"/>
      <c r="I3926" s="64"/>
      <c r="J3926" s="64"/>
      <c r="K3926" s="64"/>
      <c r="L3926" s="64"/>
      <c r="M3926" s="64"/>
      <c r="N3926" s="64"/>
      <c r="O3926" s="64"/>
      <c r="P3926" s="64"/>
      <c r="Q3926" s="64"/>
      <c r="R3926" s="64"/>
      <c r="S3926" s="64"/>
      <c r="T3926" s="64"/>
      <c r="U3926" s="64"/>
      <c r="V3926" s="64"/>
      <c r="W3926" s="64"/>
      <c r="X3926" s="64"/>
    </row>
    <row r="3927" spans="1:24" s="283" customFormat="1" ht="12" x14ac:dyDescent="0.25">
      <c r="A3927" s="88" t="str">
        <f>HYPERLINK("[Codebook_HIS_2013_ext_v1601.xlsx]NC02_Y","NC02")</f>
        <v>NC02</v>
      </c>
      <c r="B3927" s="75" t="s">
        <v>1568</v>
      </c>
      <c r="C3927" s="169">
        <v>1</v>
      </c>
      <c r="D3927" s="138" t="s">
        <v>395</v>
      </c>
      <c r="E3927" s="64"/>
      <c r="F3927" s="64"/>
      <c r="G3927" s="64"/>
      <c r="H3927" s="64"/>
      <c r="I3927" s="64"/>
      <c r="J3927" s="64"/>
      <c r="K3927" s="64"/>
      <c r="L3927" s="64"/>
      <c r="M3927" s="64"/>
      <c r="N3927" s="64"/>
      <c r="O3927" s="64"/>
      <c r="P3927" s="64"/>
      <c r="Q3927" s="64"/>
      <c r="R3927" s="64"/>
      <c r="S3927" s="64"/>
      <c r="T3927" s="64"/>
      <c r="U3927" s="64"/>
      <c r="V3927" s="64"/>
      <c r="W3927" s="64"/>
      <c r="X3927" s="64"/>
    </row>
    <row r="3928" spans="1:24" s="283" customFormat="1" ht="12" x14ac:dyDescent="0.25">
      <c r="A3928" s="88"/>
      <c r="B3928" s="75"/>
      <c r="C3928" s="169">
        <v>2</v>
      </c>
      <c r="D3928" s="138" t="s">
        <v>396</v>
      </c>
      <c r="E3928" s="64"/>
      <c r="F3928" s="64"/>
      <c r="G3928" s="64"/>
      <c r="H3928" s="64"/>
      <c r="I3928" s="64"/>
      <c r="J3928" s="64"/>
      <c r="K3928" s="64"/>
      <c r="L3928" s="64"/>
      <c r="M3928" s="64"/>
      <c r="N3928" s="64"/>
      <c r="O3928" s="64"/>
      <c r="P3928" s="64"/>
      <c r="Q3928" s="64"/>
      <c r="R3928" s="64"/>
      <c r="S3928" s="64"/>
      <c r="T3928" s="64"/>
      <c r="U3928" s="64"/>
      <c r="V3928" s="64"/>
      <c r="W3928" s="64"/>
      <c r="X3928" s="64"/>
    </row>
    <row r="3929" spans="1:24" s="283" customFormat="1" ht="12" x14ac:dyDescent="0.25">
      <c r="A3929" s="88"/>
      <c r="B3929" s="75"/>
      <c r="C3929" s="169">
        <v>-1</v>
      </c>
      <c r="D3929" s="138" t="s">
        <v>394</v>
      </c>
      <c r="E3929" s="64"/>
      <c r="F3929" s="64"/>
      <c r="G3929" s="64"/>
      <c r="H3929" s="64"/>
      <c r="I3929" s="64"/>
      <c r="J3929" s="64"/>
      <c r="K3929" s="64"/>
      <c r="L3929" s="64"/>
      <c r="M3929" s="64"/>
      <c r="N3929" s="64"/>
      <c r="O3929" s="64"/>
      <c r="P3929" s="64"/>
      <c r="Q3929" s="64"/>
      <c r="R3929" s="64"/>
      <c r="S3929" s="64"/>
      <c r="T3929" s="64"/>
      <c r="U3929" s="64"/>
      <c r="V3929" s="64"/>
      <c r="W3929" s="64"/>
      <c r="X3929" s="64"/>
    </row>
    <row r="3930" spans="1:24" s="283" customFormat="1" ht="12" x14ac:dyDescent="0.25">
      <c r="A3930" s="88"/>
      <c r="B3930" s="75"/>
      <c r="C3930" s="169">
        <v>-3</v>
      </c>
      <c r="D3930" s="138" t="s">
        <v>397</v>
      </c>
      <c r="E3930" s="64"/>
      <c r="F3930" s="64"/>
      <c r="G3930" s="64"/>
      <c r="H3930" s="64"/>
      <c r="I3930" s="64"/>
      <c r="J3930" s="64"/>
      <c r="K3930" s="64"/>
      <c r="L3930" s="64"/>
      <c r="M3930" s="64"/>
      <c r="N3930" s="64"/>
      <c r="O3930" s="64"/>
      <c r="P3930" s="64"/>
      <c r="Q3930" s="64"/>
      <c r="R3930" s="64"/>
      <c r="S3930" s="64"/>
      <c r="T3930" s="64"/>
      <c r="U3930" s="64"/>
      <c r="V3930" s="64"/>
      <c r="W3930" s="64"/>
      <c r="X3930" s="64"/>
    </row>
    <row r="3931" spans="1:24" s="283" customFormat="1" ht="12" x14ac:dyDescent="0.25">
      <c r="A3931" s="88"/>
      <c r="B3931" s="75"/>
      <c r="C3931" s="169"/>
      <c r="D3931" s="138"/>
      <c r="E3931" s="64"/>
      <c r="F3931" s="64"/>
      <c r="G3931" s="64"/>
      <c r="H3931" s="64"/>
      <c r="I3931" s="64"/>
      <c r="J3931" s="64"/>
      <c r="K3931" s="64"/>
      <c r="L3931" s="64"/>
      <c r="M3931" s="64"/>
      <c r="N3931" s="64"/>
      <c r="O3931" s="64"/>
      <c r="P3931" s="64"/>
      <c r="Q3931" s="64"/>
      <c r="R3931" s="64"/>
      <c r="S3931" s="64"/>
      <c r="T3931" s="64"/>
      <c r="U3931" s="64"/>
      <c r="V3931" s="64"/>
      <c r="W3931" s="64"/>
      <c r="X3931" s="64"/>
    </row>
    <row r="3932" spans="1:24" s="283" customFormat="1" ht="12" x14ac:dyDescent="0.25">
      <c r="A3932" s="88" t="str">
        <f>HYPERLINK("[Codebook_HIS_2013_ext_v1601.xlsx]NC02_1_Y","NC02_1")</f>
        <v>NC02_1</v>
      </c>
      <c r="B3932" s="75" t="s">
        <v>1568</v>
      </c>
      <c r="C3932" s="169">
        <v>1</v>
      </c>
      <c r="D3932" s="138" t="s">
        <v>395</v>
      </c>
      <c r="E3932" s="64"/>
      <c r="F3932" s="64"/>
      <c r="G3932" s="64"/>
      <c r="H3932" s="64"/>
      <c r="I3932" s="64"/>
      <c r="J3932" s="64"/>
      <c r="K3932" s="64"/>
      <c r="L3932" s="64"/>
      <c r="M3932" s="64"/>
      <c r="N3932" s="64"/>
      <c r="O3932" s="64"/>
      <c r="P3932" s="64"/>
      <c r="Q3932" s="64"/>
      <c r="R3932" s="64"/>
      <c r="S3932" s="64"/>
      <c r="T3932" s="64"/>
      <c r="U3932" s="64"/>
      <c r="V3932" s="64"/>
      <c r="W3932" s="64"/>
      <c r="X3932" s="64"/>
    </row>
    <row r="3933" spans="1:24" s="283" customFormat="1" ht="12" x14ac:dyDescent="0.25">
      <c r="A3933" s="88"/>
      <c r="B3933" s="75"/>
      <c r="C3933" s="169">
        <v>2</v>
      </c>
      <c r="D3933" s="138" t="s">
        <v>396</v>
      </c>
      <c r="E3933" s="64"/>
      <c r="F3933" s="64"/>
      <c r="G3933" s="64"/>
      <c r="H3933" s="64"/>
      <c r="I3933" s="64"/>
      <c r="J3933" s="64"/>
      <c r="K3933" s="64"/>
      <c r="L3933" s="64"/>
      <c r="M3933" s="64"/>
      <c r="N3933" s="64"/>
      <c r="O3933" s="64"/>
      <c r="P3933" s="64"/>
      <c r="Q3933" s="64"/>
      <c r="R3933" s="64"/>
      <c r="S3933" s="64"/>
      <c r="T3933" s="64"/>
      <c r="U3933" s="64"/>
      <c r="V3933" s="64"/>
      <c r="W3933" s="64"/>
      <c r="X3933" s="64"/>
    </row>
    <row r="3934" spans="1:24" s="283" customFormat="1" ht="12" x14ac:dyDescent="0.25">
      <c r="A3934" s="88"/>
      <c r="B3934" s="75"/>
      <c r="C3934" s="169">
        <v>-1</v>
      </c>
      <c r="D3934" s="138" t="s">
        <v>394</v>
      </c>
      <c r="E3934" s="64"/>
      <c r="F3934" s="64"/>
      <c r="G3934" s="64"/>
      <c r="H3934" s="64"/>
      <c r="I3934" s="64"/>
      <c r="J3934" s="64"/>
      <c r="K3934" s="64"/>
      <c r="L3934" s="64"/>
      <c r="M3934" s="64"/>
      <c r="N3934" s="64"/>
      <c r="O3934" s="64"/>
      <c r="P3934" s="64"/>
      <c r="Q3934" s="64"/>
      <c r="R3934" s="64"/>
      <c r="S3934" s="64"/>
      <c r="T3934" s="64"/>
      <c r="U3934" s="64"/>
      <c r="V3934" s="64"/>
      <c r="W3934" s="64"/>
      <c r="X3934" s="64"/>
    </row>
    <row r="3935" spans="1:24" s="283" customFormat="1" ht="12" x14ac:dyDescent="0.25">
      <c r="A3935" s="88"/>
      <c r="B3935" s="75"/>
      <c r="C3935" s="169">
        <v>-3</v>
      </c>
      <c r="D3935" s="138" t="s">
        <v>397</v>
      </c>
      <c r="E3935" s="64"/>
      <c r="F3935" s="64"/>
      <c r="G3935" s="64"/>
      <c r="H3935" s="64"/>
      <c r="I3935" s="64"/>
      <c r="J3935" s="64"/>
      <c r="K3935" s="64"/>
      <c r="L3935" s="64"/>
      <c r="M3935" s="64"/>
      <c r="N3935" s="64"/>
      <c r="O3935" s="64"/>
      <c r="P3935" s="64"/>
      <c r="Q3935" s="64"/>
      <c r="R3935" s="64"/>
      <c r="S3935" s="64"/>
      <c r="T3935" s="64"/>
      <c r="U3935" s="64"/>
      <c r="V3935" s="64"/>
      <c r="W3935" s="64"/>
      <c r="X3935" s="64"/>
    </row>
    <row r="3936" spans="1:24" s="283" customFormat="1" ht="12" x14ac:dyDescent="0.25">
      <c r="A3936" s="88"/>
      <c r="B3936" s="75"/>
      <c r="C3936" s="169"/>
      <c r="D3936" s="138"/>
      <c r="E3936" s="64"/>
      <c r="F3936" s="64"/>
      <c r="G3936" s="64"/>
      <c r="H3936" s="64"/>
      <c r="I3936" s="64"/>
      <c r="J3936" s="64"/>
      <c r="K3936" s="64"/>
      <c r="L3936" s="64"/>
      <c r="M3936" s="64"/>
      <c r="N3936" s="64"/>
      <c r="O3936" s="64"/>
      <c r="P3936" s="64"/>
      <c r="Q3936" s="64"/>
      <c r="R3936" s="64"/>
      <c r="S3936" s="64"/>
      <c r="T3936" s="64"/>
      <c r="U3936" s="64"/>
      <c r="V3936" s="64"/>
      <c r="W3936" s="64"/>
      <c r="X3936" s="64"/>
    </row>
    <row r="3937" spans="1:24" s="283" customFormat="1" ht="12" x14ac:dyDescent="0.25">
      <c r="A3937" s="88" t="str">
        <f>HYPERLINK("[Codebook_HIS_2013_ext_v1601.xlsx]NC03_Y","NC03")</f>
        <v>NC03</v>
      </c>
      <c r="B3937" s="75" t="s">
        <v>1569</v>
      </c>
      <c r="C3937" s="169">
        <v>1</v>
      </c>
      <c r="D3937" s="138" t="s">
        <v>395</v>
      </c>
      <c r="E3937" s="64"/>
      <c r="F3937" s="64"/>
      <c r="G3937" s="64"/>
      <c r="H3937" s="64"/>
      <c r="I3937" s="64"/>
      <c r="J3937" s="64"/>
      <c r="K3937" s="64"/>
      <c r="L3937" s="64"/>
      <c r="M3937" s="64"/>
      <c r="N3937" s="64"/>
      <c r="O3937" s="64"/>
      <c r="P3937" s="64"/>
      <c r="Q3937" s="64"/>
      <c r="R3937" s="64"/>
      <c r="S3937" s="64"/>
      <c r="T3937" s="64"/>
      <c r="U3937" s="64"/>
      <c r="V3937" s="64"/>
      <c r="W3937" s="64"/>
      <c r="X3937" s="64"/>
    </row>
    <row r="3938" spans="1:24" s="283" customFormat="1" ht="12" x14ac:dyDescent="0.25">
      <c r="A3938" s="88"/>
      <c r="B3938" s="75"/>
      <c r="C3938" s="169">
        <v>2</v>
      </c>
      <c r="D3938" s="138" t="s">
        <v>396</v>
      </c>
      <c r="E3938" s="64"/>
      <c r="F3938" s="64"/>
      <c r="G3938" s="64"/>
      <c r="H3938" s="64"/>
      <c r="I3938" s="64"/>
      <c r="J3938" s="64"/>
      <c r="K3938" s="64"/>
      <c r="L3938" s="64"/>
      <c r="M3938" s="64"/>
      <c r="N3938" s="64"/>
      <c r="O3938" s="64"/>
      <c r="P3938" s="64"/>
      <c r="Q3938" s="64"/>
      <c r="R3938" s="64"/>
      <c r="S3938" s="64"/>
      <c r="T3938" s="64"/>
      <c r="U3938" s="64"/>
      <c r="V3938" s="64"/>
      <c r="W3938" s="64"/>
      <c r="X3938" s="64"/>
    </row>
    <row r="3939" spans="1:24" s="283" customFormat="1" ht="12" x14ac:dyDescent="0.25">
      <c r="A3939" s="88"/>
      <c r="B3939" s="75"/>
      <c r="C3939" s="169">
        <v>-1</v>
      </c>
      <c r="D3939" s="138" t="s">
        <v>394</v>
      </c>
      <c r="E3939" s="64"/>
      <c r="F3939" s="64"/>
      <c r="G3939" s="64"/>
      <c r="H3939" s="64"/>
      <c r="I3939" s="64"/>
      <c r="J3939" s="64"/>
      <c r="K3939" s="64"/>
      <c r="L3939" s="64"/>
      <c r="M3939" s="64"/>
      <c r="N3939" s="64"/>
      <c r="O3939" s="64"/>
      <c r="P3939" s="64"/>
      <c r="Q3939" s="64"/>
      <c r="R3939" s="64"/>
      <c r="S3939" s="64"/>
      <c r="T3939" s="64"/>
      <c r="U3939" s="64"/>
      <c r="V3939" s="64"/>
      <c r="W3939" s="64"/>
      <c r="X3939" s="64"/>
    </row>
    <row r="3940" spans="1:24" s="283" customFormat="1" ht="12" x14ac:dyDescent="0.25">
      <c r="A3940" s="88"/>
      <c r="B3940" s="75"/>
      <c r="C3940" s="169">
        <v>-3</v>
      </c>
      <c r="D3940" s="138" t="s">
        <v>397</v>
      </c>
      <c r="E3940" s="64"/>
      <c r="F3940" s="64"/>
      <c r="G3940" s="64"/>
      <c r="H3940" s="64"/>
      <c r="I3940" s="64"/>
      <c r="J3940" s="64"/>
      <c r="K3940" s="64"/>
      <c r="L3940" s="64"/>
      <c r="M3940" s="64"/>
      <c r="N3940" s="64"/>
      <c r="O3940" s="64"/>
      <c r="P3940" s="64"/>
      <c r="Q3940" s="64"/>
      <c r="R3940" s="64"/>
      <c r="S3940" s="64"/>
      <c r="T3940" s="64"/>
      <c r="U3940" s="64"/>
      <c r="V3940" s="64"/>
      <c r="W3940" s="64"/>
      <c r="X3940" s="64"/>
    </row>
    <row r="3941" spans="1:24" s="283" customFormat="1" ht="12" x14ac:dyDescent="0.25">
      <c r="A3941" s="88"/>
      <c r="B3941" s="75"/>
      <c r="C3941" s="169"/>
      <c r="D3941" s="138"/>
      <c r="E3941" s="64"/>
      <c r="F3941" s="64"/>
      <c r="G3941" s="64"/>
      <c r="H3941" s="64"/>
      <c r="I3941" s="64"/>
      <c r="J3941" s="64"/>
      <c r="K3941" s="64"/>
      <c r="L3941" s="64"/>
      <c r="M3941" s="64"/>
      <c r="N3941" s="64"/>
      <c r="O3941" s="64"/>
      <c r="P3941" s="64"/>
      <c r="Q3941" s="64"/>
      <c r="R3941" s="64"/>
      <c r="S3941" s="64"/>
      <c r="T3941" s="64"/>
      <c r="U3941" s="64"/>
      <c r="V3941" s="64"/>
      <c r="W3941" s="64"/>
      <c r="X3941" s="64"/>
    </row>
    <row r="3942" spans="1:24" s="283" customFormat="1" ht="12" x14ac:dyDescent="0.25">
      <c r="A3942" s="88" t="str">
        <f>HYPERLINK("[Codebook_HIS_2013_ext_v1601.xlsx]NC03_1_Y","NC03_1")</f>
        <v>NC03_1</v>
      </c>
      <c r="B3942" s="75" t="s">
        <v>1569</v>
      </c>
      <c r="C3942" s="169">
        <v>1</v>
      </c>
      <c r="D3942" s="138" t="s">
        <v>395</v>
      </c>
      <c r="E3942" s="64"/>
      <c r="F3942" s="64"/>
      <c r="G3942" s="64"/>
      <c r="H3942" s="64"/>
      <c r="I3942" s="64"/>
      <c r="J3942" s="64"/>
      <c r="K3942" s="64"/>
      <c r="L3942" s="64"/>
      <c r="M3942" s="64"/>
      <c r="N3942" s="64"/>
      <c r="O3942" s="64"/>
      <c r="P3942" s="64"/>
      <c r="Q3942" s="64"/>
      <c r="R3942" s="64"/>
      <c r="S3942" s="64"/>
      <c r="T3942" s="64"/>
      <c r="U3942" s="64"/>
      <c r="V3942" s="64"/>
      <c r="W3942" s="64"/>
      <c r="X3942" s="64"/>
    </row>
    <row r="3943" spans="1:24" s="283" customFormat="1" ht="12" x14ac:dyDescent="0.25">
      <c r="A3943" s="88"/>
      <c r="B3943" s="75"/>
      <c r="C3943" s="169">
        <v>2</v>
      </c>
      <c r="D3943" s="138" t="s">
        <v>396</v>
      </c>
      <c r="E3943" s="64"/>
      <c r="F3943" s="64"/>
      <c r="G3943" s="64"/>
      <c r="H3943" s="64"/>
      <c r="I3943" s="64"/>
      <c r="J3943" s="64"/>
      <c r="K3943" s="64"/>
      <c r="L3943" s="64"/>
      <c r="M3943" s="64"/>
      <c r="N3943" s="64"/>
      <c r="O3943" s="64"/>
      <c r="P3943" s="64"/>
      <c r="Q3943" s="64"/>
      <c r="R3943" s="64"/>
      <c r="S3943" s="64"/>
      <c r="T3943" s="64"/>
      <c r="U3943" s="64"/>
      <c r="V3943" s="64"/>
      <c r="W3943" s="64"/>
      <c r="X3943" s="64"/>
    </row>
    <row r="3944" spans="1:24" s="283" customFormat="1" ht="12" x14ac:dyDescent="0.25">
      <c r="A3944" s="88"/>
      <c r="B3944" s="75"/>
      <c r="C3944" s="169">
        <v>-1</v>
      </c>
      <c r="D3944" s="138" t="s">
        <v>394</v>
      </c>
      <c r="E3944" s="64"/>
      <c r="F3944" s="64"/>
      <c r="G3944" s="64"/>
      <c r="H3944" s="64"/>
      <c r="I3944" s="64"/>
      <c r="J3944" s="64"/>
      <c r="K3944" s="64"/>
      <c r="L3944" s="64"/>
      <c r="M3944" s="64"/>
      <c r="N3944" s="64"/>
      <c r="O3944" s="64"/>
      <c r="P3944" s="64"/>
      <c r="Q3944" s="64"/>
      <c r="R3944" s="64"/>
      <c r="S3944" s="64"/>
      <c r="T3944" s="64"/>
      <c r="U3944" s="64"/>
      <c r="V3944" s="64"/>
      <c r="W3944" s="64"/>
      <c r="X3944" s="64"/>
    </row>
    <row r="3945" spans="1:24" s="283" customFormat="1" ht="12" x14ac:dyDescent="0.25">
      <c r="A3945" s="88"/>
      <c r="B3945" s="75"/>
      <c r="C3945" s="169">
        <v>-3</v>
      </c>
      <c r="D3945" s="138" t="s">
        <v>397</v>
      </c>
      <c r="E3945" s="64"/>
      <c r="F3945" s="64"/>
      <c r="G3945" s="64"/>
      <c r="H3945" s="64"/>
      <c r="I3945" s="64"/>
      <c r="J3945" s="64"/>
      <c r="K3945" s="64"/>
      <c r="L3945" s="64"/>
      <c r="M3945" s="64"/>
      <c r="N3945" s="64"/>
      <c r="O3945" s="64"/>
      <c r="P3945" s="64"/>
      <c r="Q3945" s="64"/>
      <c r="R3945" s="64"/>
      <c r="S3945" s="64"/>
      <c r="T3945" s="64"/>
      <c r="U3945" s="64"/>
      <c r="V3945" s="64"/>
      <c r="W3945" s="64"/>
      <c r="X3945" s="64"/>
    </row>
    <row r="3946" spans="1:24" s="283" customFormat="1" ht="12" x14ac:dyDescent="0.25">
      <c r="A3946" s="88"/>
      <c r="B3946" s="75"/>
      <c r="C3946" s="169"/>
      <c r="D3946" s="138"/>
      <c r="E3946" s="64"/>
      <c r="F3946" s="64"/>
      <c r="G3946" s="64"/>
      <c r="H3946" s="64"/>
      <c r="I3946" s="64"/>
      <c r="J3946" s="64"/>
      <c r="K3946" s="64"/>
      <c r="L3946" s="64"/>
      <c r="M3946" s="64"/>
      <c r="N3946" s="64"/>
      <c r="O3946" s="64"/>
      <c r="P3946" s="64"/>
      <c r="Q3946" s="64"/>
      <c r="R3946" s="64"/>
      <c r="S3946" s="64"/>
      <c r="T3946" s="64"/>
      <c r="U3946" s="64"/>
      <c r="V3946" s="64"/>
      <c r="W3946" s="64"/>
      <c r="X3946" s="64"/>
    </row>
    <row r="3947" spans="1:24" s="283" customFormat="1" ht="12" x14ac:dyDescent="0.25">
      <c r="A3947" s="88" t="str">
        <f>HYPERLINK("[Codebook_HIS_2013_ext_v1601.xlsx]NC04_Y","NC04")</f>
        <v>NC04</v>
      </c>
      <c r="B3947" s="75" t="s">
        <v>232</v>
      </c>
      <c r="C3947" s="169">
        <v>1</v>
      </c>
      <c r="D3947" s="138" t="s">
        <v>395</v>
      </c>
      <c r="E3947" s="64"/>
      <c r="F3947" s="64"/>
      <c r="G3947" s="64"/>
      <c r="H3947" s="64"/>
      <c r="I3947" s="64"/>
      <c r="J3947" s="64"/>
      <c r="K3947" s="64"/>
      <c r="L3947" s="64"/>
      <c r="M3947" s="64"/>
      <c r="N3947" s="64"/>
      <c r="O3947" s="64"/>
      <c r="P3947" s="64"/>
      <c r="Q3947" s="64"/>
      <c r="R3947" s="64"/>
      <c r="S3947" s="64"/>
      <c r="T3947" s="64"/>
      <c r="U3947" s="64"/>
      <c r="V3947" s="64"/>
      <c r="W3947" s="64"/>
      <c r="X3947" s="64"/>
    </row>
    <row r="3948" spans="1:24" s="283" customFormat="1" ht="12" x14ac:dyDescent="0.25">
      <c r="A3948" s="88"/>
      <c r="B3948" s="75"/>
      <c r="C3948" s="169">
        <v>2</v>
      </c>
      <c r="D3948" s="138" t="s">
        <v>396</v>
      </c>
      <c r="E3948" s="64"/>
      <c r="F3948" s="64"/>
      <c r="G3948" s="64"/>
      <c r="H3948" s="64"/>
      <c r="I3948" s="64"/>
      <c r="J3948" s="64"/>
      <c r="K3948" s="64"/>
      <c r="L3948" s="64"/>
      <c r="M3948" s="64"/>
      <c r="N3948" s="64"/>
      <c r="O3948" s="64"/>
      <c r="P3948" s="64"/>
      <c r="Q3948" s="64"/>
      <c r="R3948" s="64"/>
      <c r="S3948" s="64"/>
      <c r="T3948" s="64"/>
      <c r="U3948" s="64"/>
      <c r="V3948" s="64"/>
      <c r="W3948" s="64"/>
      <c r="X3948" s="64"/>
    </row>
    <row r="3949" spans="1:24" s="283" customFormat="1" ht="12" x14ac:dyDescent="0.25">
      <c r="A3949" s="88"/>
      <c r="B3949" s="75"/>
      <c r="C3949" s="169">
        <v>-1</v>
      </c>
      <c r="D3949" s="138" t="s">
        <v>394</v>
      </c>
      <c r="E3949" s="64"/>
      <c r="F3949" s="64"/>
      <c r="G3949" s="64"/>
      <c r="H3949" s="64"/>
      <c r="I3949" s="64"/>
      <c r="J3949" s="64"/>
      <c r="K3949" s="64"/>
      <c r="L3949" s="64"/>
      <c r="M3949" s="64"/>
      <c r="N3949" s="64"/>
      <c r="O3949" s="64"/>
      <c r="P3949" s="64"/>
      <c r="Q3949" s="64"/>
      <c r="R3949" s="64"/>
      <c r="S3949" s="64"/>
      <c r="T3949" s="64"/>
      <c r="U3949" s="64"/>
      <c r="V3949" s="64"/>
      <c r="W3949" s="64"/>
      <c r="X3949" s="64"/>
    </row>
    <row r="3950" spans="1:24" s="283" customFormat="1" ht="12" x14ac:dyDescent="0.25">
      <c r="A3950" s="88"/>
      <c r="B3950" s="75"/>
      <c r="C3950" s="169">
        <v>-3</v>
      </c>
      <c r="D3950" s="138" t="s">
        <v>397</v>
      </c>
      <c r="E3950" s="64"/>
      <c r="F3950" s="64"/>
      <c r="G3950" s="64"/>
      <c r="H3950" s="64"/>
      <c r="I3950" s="64"/>
      <c r="J3950" s="64"/>
      <c r="K3950" s="64"/>
      <c r="L3950" s="64"/>
      <c r="M3950" s="64"/>
      <c r="N3950" s="64"/>
      <c r="O3950" s="64"/>
      <c r="P3950" s="64"/>
      <c r="Q3950" s="64"/>
      <c r="R3950" s="64"/>
      <c r="S3950" s="64"/>
      <c r="T3950" s="64"/>
      <c r="U3950" s="64"/>
      <c r="V3950" s="64"/>
      <c r="W3950" s="64"/>
      <c r="X3950" s="64"/>
    </row>
    <row r="3951" spans="1:24" s="283" customFormat="1" ht="12" x14ac:dyDescent="0.25">
      <c r="A3951" s="88"/>
      <c r="B3951" s="75"/>
      <c r="C3951" s="169"/>
      <c r="D3951" s="138"/>
      <c r="E3951" s="64"/>
      <c r="F3951" s="64"/>
      <c r="G3951" s="64"/>
      <c r="H3951" s="64"/>
      <c r="I3951" s="64"/>
      <c r="J3951" s="64"/>
      <c r="K3951" s="64"/>
      <c r="L3951" s="64"/>
      <c r="M3951" s="64"/>
      <c r="N3951" s="64"/>
      <c r="O3951" s="64"/>
      <c r="P3951" s="64"/>
      <c r="Q3951" s="64"/>
      <c r="R3951" s="64"/>
      <c r="S3951" s="64"/>
      <c r="T3951" s="64"/>
      <c r="U3951" s="64"/>
      <c r="V3951" s="64"/>
      <c r="W3951" s="64"/>
      <c r="X3951" s="64"/>
    </row>
    <row r="3952" spans="1:24" s="283" customFormat="1" ht="12" x14ac:dyDescent="0.25">
      <c r="A3952" s="88" t="str">
        <f>HYPERLINK("[Codebook_HIS_2013_ext_v1601.xlsx]NC04_1_Y","NC04_1")</f>
        <v>NC04_1</v>
      </c>
      <c r="B3952" s="75" t="s">
        <v>232</v>
      </c>
      <c r="C3952" s="169">
        <v>1</v>
      </c>
      <c r="D3952" s="138" t="s">
        <v>395</v>
      </c>
      <c r="E3952" s="64"/>
      <c r="F3952" s="64"/>
      <c r="G3952" s="64"/>
      <c r="H3952" s="64"/>
      <c r="I3952" s="64"/>
      <c r="J3952" s="64"/>
      <c r="K3952" s="64"/>
      <c r="L3952" s="64"/>
      <c r="M3952" s="64"/>
      <c r="N3952" s="64"/>
      <c r="O3952" s="64"/>
      <c r="P3952" s="64"/>
      <c r="Q3952" s="64"/>
      <c r="R3952" s="64"/>
      <c r="S3952" s="64"/>
      <c r="T3952" s="64"/>
      <c r="U3952" s="64"/>
      <c r="V3952" s="64"/>
      <c r="W3952" s="64"/>
      <c r="X3952" s="64"/>
    </row>
    <row r="3953" spans="1:24" s="283" customFormat="1" ht="12" x14ac:dyDescent="0.25">
      <c r="A3953" s="88"/>
      <c r="B3953" s="75"/>
      <c r="C3953" s="169">
        <v>2</v>
      </c>
      <c r="D3953" s="138" t="s">
        <v>396</v>
      </c>
      <c r="E3953" s="64"/>
      <c r="F3953" s="64"/>
      <c r="G3953" s="64"/>
      <c r="H3953" s="64"/>
      <c r="I3953" s="64"/>
      <c r="J3953" s="64"/>
      <c r="K3953" s="64"/>
      <c r="L3953" s="64"/>
      <c r="M3953" s="64"/>
      <c r="N3953" s="64"/>
      <c r="O3953" s="64"/>
      <c r="P3953" s="64"/>
      <c r="Q3953" s="64"/>
      <c r="R3953" s="64"/>
      <c r="S3953" s="64"/>
      <c r="T3953" s="64"/>
      <c r="U3953" s="64"/>
      <c r="V3953" s="64"/>
      <c r="W3953" s="64"/>
      <c r="X3953" s="64"/>
    </row>
    <row r="3954" spans="1:24" s="283" customFormat="1" ht="12" x14ac:dyDescent="0.25">
      <c r="A3954" s="88"/>
      <c r="B3954" s="75"/>
      <c r="C3954" s="169">
        <v>-1</v>
      </c>
      <c r="D3954" s="138" t="s">
        <v>394</v>
      </c>
      <c r="E3954" s="64"/>
      <c r="F3954" s="64"/>
      <c r="G3954" s="64"/>
      <c r="H3954" s="64"/>
      <c r="I3954" s="64"/>
      <c r="J3954" s="64"/>
      <c r="K3954" s="64"/>
      <c r="L3954" s="64"/>
      <c r="M3954" s="64"/>
      <c r="N3954" s="64"/>
      <c r="O3954" s="64"/>
      <c r="P3954" s="64"/>
      <c r="Q3954" s="64"/>
      <c r="R3954" s="64"/>
      <c r="S3954" s="64"/>
      <c r="T3954" s="64"/>
      <c r="U3954" s="64"/>
      <c r="V3954" s="64"/>
      <c r="W3954" s="64"/>
      <c r="X3954" s="64"/>
    </row>
    <row r="3955" spans="1:24" s="283" customFormat="1" ht="12" x14ac:dyDescent="0.25">
      <c r="A3955" s="88"/>
      <c r="B3955" s="75"/>
      <c r="C3955" s="169">
        <v>-3</v>
      </c>
      <c r="D3955" s="138" t="s">
        <v>397</v>
      </c>
      <c r="E3955" s="64"/>
      <c r="F3955" s="64"/>
      <c r="G3955" s="64"/>
      <c r="H3955" s="64"/>
      <c r="I3955" s="64"/>
      <c r="J3955" s="64"/>
      <c r="K3955" s="64"/>
      <c r="L3955" s="64"/>
      <c r="M3955" s="64"/>
      <c r="N3955" s="64"/>
      <c r="O3955" s="64"/>
      <c r="P3955" s="64"/>
      <c r="Q3955" s="64"/>
      <c r="R3955" s="64"/>
      <c r="S3955" s="64"/>
      <c r="T3955" s="64"/>
      <c r="U3955" s="64"/>
      <c r="V3955" s="64"/>
      <c r="W3955" s="64"/>
      <c r="X3955" s="64"/>
    </row>
    <row r="3956" spans="1:24" s="283" customFormat="1" ht="12" x14ac:dyDescent="0.25">
      <c r="A3956" s="88"/>
      <c r="B3956" s="112"/>
      <c r="C3956" s="114"/>
      <c r="D3956" s="113"/>
      <c r="E3956" s="64"/>
      <c r="F3956" s="64"/>
      <c r="G3956" s="64"/>
      <c r="H3956" s="64"/>
      <c r="I3956" s="64"/>
      <c r="J3956" s="64"/>
      <c r="K3956" s="64"/>
      <c r="L3956" s="64"/>
      <c r="M3956" s="64"/>
      <c r="N3956" s="64"/>
      <c r="O3956" s="64"/>
      <c r="P3956" s="64"/>
      <c r="Q3956" s="64"/>
      <c r="R3956" s="64"/>
      <c r="S3956" s="64"/>
      <c r="T3956" s="64"/>
      <c r="U3956" s="64"/>
      <c r="V3956" s="64"/>
      <c r="W3956" s="64"/>
      <c r="X3956" s="64"/>
    </row>
    <row r="3957" spans="1:24" s="283" customFormat="1" ht="12" x14ac:dyDescent="0.25">
      <c r="A3957" s="88" t="str">
        <f>HYPERLINK("[Codebook_HIS_2013_ext_v1601.xlsx]NH_1_Y","NH_1")</f>
        <v>NH_1</v>
      </c>
      <c r="B3957" s="133" t="s">
        <v>408</v>
      </c>
      <c r="C3957" s="168">
        <v>1</v>
      </c>
      <c r="D3957" s="134" t="s">
        <v>395</v>
      </c>
      <c r="E3957" s="64"/>
      <c r="F3957" s="64"/>
      <c r="G3957" s="64"/>
      <c r="H3957" s="64"/>
      <c r="I3957" s="64"/>
      <c r="J3957" s="64"/>
      <c r="K3957" s="64"/>
      <c r="L3957" s="64"/>
      <c r="M3957" s="64"/>
      <c r="N3957" s="64"/>
      <c r="O3957" s="64"/>
      <c r="P3957" s="64"/>
      <c r="Q3957" s="64"/>
      <c r="R3957" s="64"/>
      <c r="S3957" s="64"/>
      <c r="T3957" s="64"/>
      <c r="U3957" s="64"/>
      <c r="V3957" s="64"/>
      <c r="W3957" s="64"/>
      <c r="X3957" s="64"/>
    </row>
    <row r="3958" spans="1:24" s="283" customFormat="1" ht="12" x14ac:dyDescent="0.25">
      <c r="A3958" s="88"/>
      <c r="B3958" s="133"/>
      <c r="C3958" s="168">
        <v>2</v>
      </c>
      <c r="D3958" s="134" t="s">
        <v>396</v>
      </c>
      <c r="E3958" s="64"/>
      <c r="F3958" s="64"/>
      <c r="G3958" s="64"/>
      <c r="H3958" s="64"/>
      <c r="I3958" s="64"/>
      <c r="J3958" s="64"/>
      <c r="K3958" s="64"/>
      <c r="L3958" s="64"/>
      <c r="M3958" s="64"/>
      <c r="N3958" s="64"/>
      <c r="O3958" s="64"/>
      <c r="P3958" s="64"/>
      <c r="Q3958" s="64"/>
      <c r="R3958" s="64"/>
      <c r="S3958" s="64"/>
      <c r="T3958" s="64"/>
      <c r="U3958" s="64"/>
      <c r="V3958" s="64"/>
      <c r="W3958" s="64"/>
      <c r="X3958" s="64"/>
    </row>
    <row r="3959" spans="1:24" s="283" customFormat="1" ht="12" x14ac:dyDescent="0.25">
      <c r="A3959" s="88"/>
      <c r="B3959" s="133"/>
      <c r="C3959" s="168">
        <v>-1</v>
      </c>
      <c r="D3959" s="134" t="s">
        <v>394</v>
      </c>
      <c r="E3959" s="64"/>
      <c r="F3959" s="64"/>
      <c r="G3959" s="64"/>
      <c r="H3959" s="64"/>
      <c r="I3959" s="64"/>
      <c r="J3959" s="64"/>
      <c r="K3959" s="64"/>
      <c r="L3959" s="64"/>
      <c r="M3959" s="64"/>
      <c r="N3959" s="64"/>
      <c r="O3959" s="64"/>
      <c r="P3959" s="64"/>
      <c r="Q3959" s="64"/>
      <c r="R3959" s="64"/>
      <c r="S3959" s="64"/>
      <c r="T3959" s="64"/>
      <c r="U3959" s="64"/>
      <c r="V3959" s="64"/>
      <c r="W3959" s="64"/>
      <c r="X3959" s="64"/>
    </row>
    <row r="3960" spans="1:24" s="283" customFormat="1" ht="12" x14ac:dyDescent="0.25">
      <c r="A3960" s="88"/>
      <c r="B3960" s="133"/>
      <c r="C3960" s="168">
        <v>-3</v>
      </c>
      <c r="D3960" s="134" t="s">
        <v>397</v>
      </c>
      <c r="E3960" s="64"/>
      <c r="F3960" s="64"/>
      <c r="G3960" s="64"/>
      <c r="H3960" s="64"/>
      <c r="I3960" s="64"/>
      <c r="J3960" s="64"/>
      <c r="K3960" s="64"/>
      <c r="L3960" s="64"/>
      <c r="M3960" s="64"/>
      <c r="N3960" s="64"/>
      <c r="O3960" s="64"/>
      <c r="P3960" s="64"/>
      <c r="Q3960" s="64"/>
      <c r="R3960" s="64"/>
      <c r="S3960" s="64"/>
      <c r="T3960" s="64"/>
      <c r="U3960" s="64"/>
      <c r="V3960" s="64"/>
      <c r="W3960" s="64"/>
      <c r="X3960" s="64"/>
    </row>
    <row r="3961" spans="1:24" s="283" customFormat="1" ht="12" x14ac:dyDescent="0.25">
      <c r="A3961" s="88"/>
      <c r="B3961" s="112"/>
      <c r="C3961" s="114"/>
      <c r="D3961" s="113"/>
      <c r="E3961" s="64"/>
      <c r="F3961" s="64"/>
      <c r="G3961" s="64"/>
      <c r="H3961" s="64"/>
      <c r="I3961" s="64"/>
      <c r="J3961" s="64"/>
      <c r="K3961" s="64"/>
      <c r="L3961" s="64"/>
      <c r="M3961" s="64"/>
      <c r="N3961" s="64"/>
      <c r="O3961" s="64"/>
      <c r="P3961" s="64"/>
      <c r="Q3961" s="64"/>
      <c r="R3961" s="64"/>
      <c r="S3961" s="64"/>
      <c r="T3961" s="64"/>
      <c r="U3961" s="64"/>
      <c r="V3961" s="64"/>
      <c r="W3961" s="64"/>
      <c r="X3961" s="64"/>
    </row>
    <row r="3962" spans="1:24" s="283" customFormat="1" ht="12" x14ac:dyDescent="0.25">
      <c r="A3962" s="88" t="str">
        <f>HYPERLINK("[Codebook_HIS_2013_ext_v1601.xlsx]NH_2_Y","NH_2")</f>
        <v>NH_2</v>
      </c>
      <c r="B3962" s="133" t="s">
        <v>1543</v>
      </c>
      <c r="C3962" s="168">
        <v>1</v>
      </c>
      <c r="D3962" s="134" t="s">
        <v>395</v>
      </c>
      <c r="E3962" s="64"/>
      <c r="F3962" s="64"/>
      <c r="G3962" s="64"/>
      <c r="H3962" s="64"/>
      <c r="I3962" s="64"/>
      <c r="J3962" s="64"/>
      <c r="K3962" s="64"/>
      <c r="L3962" s="64"/>
      <c r="M3962" s="64"/>
      <c r="N3962" s="64"/>
      <c r="O3962" s="64"/>
      <c r="P3962" s="64"/>
      <c r="Q3962" s="64"/>
      <c r="R3962" s="64"/>
      <c r="S3962" s="64"/>
      <c r="T3962" s="64"/>
      <c r="U3962" s="64"/>
      <c r="V3962" s="64"/>
      <c r="W3962" s="64"/>
      <c r="X3962" s="64"/>
    </row>
    <row r="3963" spans="1:24" s="283" customFormat="1" ht="12" x14ac:dyDescent="0.25">
      <c r="A3963" s="88"/>
      <c r="B3963" s="133"/>
      <c r="C3963" s="168">
        <v>2</v>
      </c>
      <c r="D3963" s="134" t="s">
        <v>396</v>
      </c>
      <c r="E3963" s="64"/>
      <c r="F3963" s="64"/>
      <c r="G3963" s="64"/>
      <c r="H3963" s="64"/>
      <c r="I3963" s="64"/>
      <c r="J3963" s="64"/>
      <c r="K3963" s="64"/>
      <c r="L3963" s="64"/>
      <c r="M3963" s="64"/>
      <c r="N3963" s="64"/>
      <c r="O3963" s="64"/>
      <c r="P3963" s="64"/>
      <c r="Q3963" s="64"/>
      <c r="R3963" s="64"/>
      <c r="S3963" s="64"/>
      <c r="T3963" s="64"/>
      <c r="U3963" s="64"/>
      <c r="V3963" s="64"/>
      <c r="W3963" s="64"/>
      <c r="X3963" s="64"/>
    </row>
    <row r="3964" spans="1:24" s="283" customFormat="1" ht="12" x14ac:dyDescent="0.25">
      <c r="A3964" s="88"/>
      <c r="B3964" s="133"/>
      <c r="C3964" s="168">
        <v>-1</v>
      </c>
      <c r="D3964" s="134" t="s">
        <v>394</v>
      </c>
      <c r="E3964" s="64"/>
      <c r="F3964" s="64"/>
      <c r="G3964" s="64"/>
      <c r="H3964" s="64"/>
      <c r="I3964" s="64"/>
      <c r="J3964" s="64"/>
      <c r="K3964" s="64"/>
      <c r="L3964" s="64"/>
      <c r="M3964" s="64"/>
      <c r="N3964" s="64"/>
      <c r="O3964" s="64"/>
      <c r="P3964" s="64"/>
      <c r="Q3964" s="64"/>
      <c r="R3964" s="64"/>
      <c r="S3964" s="64"/>
      <c r="T3964" s="64"/>
      <c r="U3964" s="64"/>
      <c r="V3964" s="64"/>
      <c r="W3964" s="64"/>
      <c r="X3964" s="64"/>
    </row>
    <row r="3965" spans="1:24" s="283" customFormat="1" ht="12" x14ac:dyDescent="0.25">
      <c r="A3965" s="88"/>
      <c r="B3965" s="133"/>
      <c r="C3965" s="168">
        <v>-3</v>
      </c>
      <c r="D3965" s="134" t="s">
        <v>397</v>
      </c>
      <c r="E3965" s="64"/>
      <c r="F3965" s="64"/>
      <c r="G3965" s="64"/>
      <c r="H3965" s="64"/>
      <c r="I3965" s="64"/>
      <c r="J3965" s="64"/>
      <c r="K3965" s="64"/>
      <c r="L3965" s="64"/>
      <c r="M3965" s="64"/>
      <c r="N3965" s="64"/>
      <c r="O3965" s="64"/>
      <c r="P3965" s="64"/>
      <c r="Q3965" s="64"/>
      <c r="R3965" s="64"/>
      <c r="S3965" s="64"/>
      <c r="T3965" s="64"/>
      <c r="U3965" s="64"/>
      <c r="V3965" s="64"/>
      <c r="W3965" s="64"/>
      <c r="X3965" s="64"/>
    </row>
    <row r="3966" spans="1:24" s="283" customFormat="1" ht="12" x14ac:dyDescent="0.25">
      <c r="A3966" s="88"/>
      <c r="B3966" s="112"/>
      <c r="C3966" s="114"/>
      <c r="D3966" s="113"/>
      <c r="E3966" s="64"/>
      <c r="F3966" s="64"/>
      <c r="G3966" s="64"/>
      <c r="H3966" s="64"/>
      <c r="I3966" s="64"/>
      <c r="J3966" s="64"/>
      <c r="K3966" s="64"/>
      <c r="L3966" s="64"/>
      <c r="M3966" s="64"/>
      <c r="N3966" s="64"/>
      <c r="O3966" s="64"/>
      <c r="P3966" s="64"/>
      <c r="Q3966" s="64"/>
      <c r="R3966" s="64"/>
      <c r="S3966" s="64"/>
      <c r="T3966" s="64"/>
      <c r="U3966" s="64"/>
      <c r="V3966" s="64"/>
      <c r="W3966" s="64"/>
      <c r="X3966" s="64"/>
    </row>
    <row r="3967" spans="1:24" s="283" customFormat="1" ht="12" x14ac:dyDescent="0.25">
      <c r="A3967" s="88" t="str">
        <f>HYPERLINK("[Codebook_HIS_2013_ext_v1601.xlsx]NH_3_Y","NH_3")</f>
        <v>NH_3</v>
      </c>
      <c r="B3967" s="133" t="s">
        <v>1544</v>
      </c>
      <c r="C3967" s="168">
        <v>1</v>
      </c>
      <c r="D3967" s="134" t="s">
        <v>395</v>
      </c>
      <c r="E3967" s="64"/>
      <c r="F3967" s="64"/>
      <c r="G3967" s="64"/>
      <c r="H3967" s="64"/>
      <c r="I3967" s="64"/>
      <c r="J3967" s="64"/>
      <c r="K3967" s="64"/>
      <c r="L3967" s="64"/>
      <c r="M3967" s="64"/>
      <c r="N3967" s="64"/>
      <c r="O3967" s="64"/>
      <c r="P3967" s="64"/>
      <c r="Q3967" s="64"/>
      <c r="R3967" s="64"/>
      <c r="S3967" s="64"/>
      <c r="T3967" s="64"/>
      <c r="U3967" s="64"/>
      <c r="V3967" s="64"/>
      <c r="W3967" s="64"/>
      <c r="X3967" s="64"/>
    </row>
    <row r="3968" spans="1:24" s="283" customFormat="1" ht="12" x14ac:dyDescent="0.25">
      <c r="A3968" s="88"/>
      <c r="B3968" s="133"/>
      <c r="C3968" s="168">
        <v>2</v>
      </c>
      <c r="D3968" s="134" t="s">
        <v>396</v>
      </c>
      <c r="E3968" s="64"/>
      <c r="F3968" s="64"/>
      <c r="G3968" s="64"/>
      <c r="H3968" s="64"/>
      <c r="I3968" s="64"/>
      <c r="J3968" s="64"/>
      <c r="K3968" s="64"/>
      <c r="L3968" s="64"/>
      <c r="M3968" s="64"/>
      <c r="N3968" s="64"/>
      <c r="O3968" s="64"/>
      <c r="P3968" s="64"/>
      <c r="Q3968" s="64"/>
      <c r="R3968" s="64"/>
      <c r="S3968" s="64"/>
      <c r="T3968" s="64"/>
      <c r="U3968" s="64"/>
      <c r="V3968" s="64"/>
      <c r="W3968" s="64"/>
      <c r="X3968" s="64"/>
    </row>
    <row r="3969" spans="1:24" s="283" customFormat="1" ht="12" x14ac:dyDescent="0.25">
      <c r="A3969" s="88"/>
      <c r="B3969" s="133"/>
      <c r="C3969" s="168">
        <v>-1</v>
      </c>
      <c r="D3969" s="134" t="s">
        <v>394</v>
      </c>
      <c r="E3969" s="64"/>
      <c r="F3969" s="64"/>
      <c r="G3969" s="64"/>
      <c r="H3969" s="64"/>
      <c r="I3969" s="64"/>
      <c r="J3969" s="64"/>
      <c r="K3969" s="64"/>
      <c r="L3969" s="64"/>
      <c r="M3969" s="64"/>
      <c r="N3969" s="64"/>
      <c r="O3969" s="64"/>
      <c r="P3969" s="64"/>
      <c r="Q3969" s="64"/>
      <c r="R3969" s="64"/>
      <c r="S3969" s="64"/>
      <c r="T3969" s="64"/>
      <c r="U3969" s="64"/>
      <c r="V3969" s="64"/>
      <c r="W3969" s="64"/>
      <c r="X3969" s="64"/>
    </row>
    <row r="3970" spans="1:24" s="283" customFormat="1" ht="12" x14ac:dyDescent="0.25">
      <c r="A3970" s="88"/>
      <c r="B3970" s="133"/>
      <c r="C3970" s="168">
        <v>-3</v>
      </c>
      <c r="D3970" s="134" t="s">
        <v>397</v>
      </c>
      <c r="E3970" s="64"/>
      <c r="F3970" s="64"/>
      <c r="G3970" s="64"/>
      <c r="H3970" s="64"/>
      <c r="I3970" s="64"/>
      <c r="J3970" s="64"/>
      <c r="K3970" s="64"/>
      <c r="L3970" s="64"/>
      <c r="M3970" s="64"/>
      <c r="N3970" s="64"/>
      <c r="O3970" s="64"/>
      <c r="P3970" s="64"/>
      <c r="Q3970" s="64"/>
      <c r="R3970" s="64"/>
      <c r="S3970" s="64"/>
      <c r="T3970" s="64"/>
      <c r="U3970" s="64"/>
      <c r="V3970" s="64"/>
      <c r="W3970" s="64"/>
      <c r="X3970" s="64"/>
    </row>
    <row r="3971" spans="1:24" s="283" customFormat="1" ht="12" x14ac:dyDescent="0.25">
      <c r="A3971" s="88"/>
      <c r="B3971" s="133"/>
      <c r="C3971" s="168"/>
      <c r="D3971" s="134"/>
      <c r="E3971" s="64"/>
      <c r="F3971" s="64"/>
      <c r="G3971" s="64"/>
      <c r="H3971" s="64"/>
      <c r="I3971" s="64"/>
      <c r="J3971" s="64"/>
      <c r="K3971" s="64"/>
      <c r="L3971" s="64"/>
      <c r="M3971" s="64"/>
      <c r="N3971" s="64"/>
      <c r="O3971" s="64"/>
      <c r="P3971" s="64"/>
      <c r="Q3971" s="64"/>
      <c r="R3971" s="64"/>
      <c r="S3971" s="64"/>
      <c r="T3971" s="64"/>
      <c r="U3971" s="64"/>
      <c r="V3971" s="64"/>
      <c r="W3971" s="64"/>
      <c r="X3971" s="64"/>
    </row>
    <row r="3972" spans="1:24" s="283" customFormat="1" ht="12" x14ac:dyDescent="0.25">
      <c r="A3972" s="88" t="str">
        <f>HYPERLINK("[Codebook_HIS_2013_ext_v1601.xlsx]NH_4_Y","NH_4")</f>
        <v>NH_4</v>
      </c>
      <c r="B3972" s="133" t="s">
        <v>1922</v>
      </c>
      <c r="C3972" s="168">
        <v>1</v>
      </c>
      <c r="D3972" s="134" t="s">
        <v>395</v>
      </c>
      <c r="E3972" s="64"/>
      <c r="F3972" s="64"/>
      <c r="G3972" s="64"/>
      <c r="H3972" s="64"/>
      <c r="I3972" s="64"/>
      <c r="J3972" s="64"/>
      <c r="K3972" s="64"/>
      <c r="L3972" s="64"/>
      <c r="M3972" s="64"/>
      <c r="N3972" s="64"/>
      <c r="O3972" s="64"/>
      <c r="P3972" s="64"/>
      <c r="Q3972" s="64"/>
      <c r="R3972" s="64"/>
      <c r="S3972" s="64"/>
      <c r="T3972" s="64"/>
      <c r="U3972" s="64"/>
      <c r="V3972" s="64"/>
      <c r="W3972" s="64"/>
      <c r="X3972" s="64"/>
    </row>
    <row r="3973" spans="1:24" s="283" customFormat="1" ht="12" x14ac:dyDescent="0.25">
      <c r="A3973" s="88"/>
      <c r="B3973" s="133"/>
      <c r="C3973" s="168">
        <v>2</v>
      </c>
      <c r="D3973" s="134" t="s">
        <v>396</v>
      </c>
      <c r="E3973" s="64"/>
      <c r="F3973" s="64"/>
      <c r="G3973" s="64"/>
      <c r="H3973" s="64"/>
      <c r="I3973" s="64"/>
      <c r="J3973" s="64"/>
      <c r="K3973" s="64"/>
      <c r="L3973" s="64"/>
      <c r="M3973" s="64"/>
      <c r="N3973" s="64"/>
      <c r="O3973" s="64"/>
      <c r="P3973" s="64"/>
      <c r="Q3973" s="64"/>
      <c r="R3973" s="64"/>
      <c r="S3973" s="64"/>
      <c r="T3973" s="64"/>
      <c r="U3973" s="64"/>
      <c r="V3973" s="64"/>
      <c r="W3973" s="64"/>
      <c r="X3973" s="64"/>
    </row>
    <row r="3974" spans="1:24" s="283" customFormat="1" ht="12" x14ac:dyDescent="0.25">
      <c r="A3974" s="88"/>
      <c r="B3974" s="133"/>
      <c r="C3974" s="168">
        <v>-1</v>
      </c>
      <c r="D3974" s="134" t="s">
        <v>394</v>
      </c>
      <c r="E3974" s="64"/>
      <c r="F3974" s="64"/>
      <c r="G3974" s="64"/>
      <c r="H3974" s="64"/>
      <c r="I3974" s="64"/>
      <c r="J3974" s="64"/>
      <c r="K3974" s="64"/>
      <c r="L3974" s="64"/>
      <c r="M3974" s="64"/>
      <c r="N3974" s="64"/>
      <c r="O3974" s="64"/>
      <c r="P3974" s="64"/>
      <c r="Q3974" s="64"/>
      <c r="R3974" s="64"/>
      <c r="S3974" s="64"/>
      <c r="T3974" s="64"/>
      <c r="U3974" s="64"/>
      <c r="V3974" s="64"/>
      <c r="W3974" s="64"/>
      <c r="X3974" s="64"/>
    </row>
    <row r="3975" spans="1:24" s="283" customFormat="1" ht="12" x14ac:dyDescent="0.25">
      <c r="A3975" s="88"/>
      <c r="B3975" s="133"/>
      <c r="C3975" s="168">
        <v>-3</v>
      </c>
      <c r="D3975" s="134" t="s">
        <v>397</v>
      </c>
      <c r="E3975" s="64"/>
      <c r="F3975" s="64"/>
      <c r="G3975" s="64"/>
      <c r="H3975" s="64"/>
      <c r="I3975" s="64"/>
      <c r="J3975" s="64"/>
      <c r="K3975" s="64"/>
      <c r="L3975" s="64"/>
      <c r="M3975" s="64"/>
      <c r="N3975" s="64"/>
      <c r="O3975" s="64"/>
      <c r="P3975" s="64"/>
      <c r="Q3975" s="64"/>
      <c r="R3975" s="64"/>
      <c r="S3975" s="64"/>
      <c r="T3975" s="64"/>
      <c r="U3975" s="64"/>
      <c r="V3975" s="64"/>
      <c r="W3975" s="64"/>
      <c r="X3975" s="64"/>
    </row>
    <row r="3976" spans="1:24" s="283" customFormat="1" ht="12" x14ac:dyDescent="0.25">
      <c r="A3976" s="88"/>
      <c r="B3976" s="133"/>
      <c r="C3976" s="168"/>
      <c r="D3976" s="134"/>
      <c r="E3976" s="64"/>
      <c r="F3976" s="64"/>
      <c r="G3976" s="64"/>
      <c r="H3976" s="64"/>
      <c r="I3976" s="64"/>
      <c r="J3976" s="64"/>
      <c r="K3976" s="64"/>
      <c r="L3976" s="64"/>
      <c r="M3976" s="64"/>
      <c r="N3976" s="64"/>
      <c r="O3976" s="64"/>
      <c r="P3976" s="64"/>
      <c r="Q3976" s="64"/>
      <c r="R3976" s="64"/>
      <c r="S3976" s="64"/>
      <c r="T3976" s="64"/>
      <c r="U3976" s="64"/>
      <c r="V3976" s="64"/>
      <c r="W3976" s="64"/>
      <c r="X3976" s="64"/>
    </row>
    <row r="3977" spans="1:24" s="283" customFormat="1" ht="12" x14ac:dyDescent="0.25">
      <c r="A3977" s="88" t="str">
        <f>HYPERLINK("[Codebook_HIS_2013_ext_v1601.xlsx]NH01_Y","NH01")</f>
        <v>NH01</v>
      </c>
      <c r="B3977" s="75" t="s">
        <v>1539</v>
      </c>
      <c r="C3977" s="168">
        <v>1</v>
      </c>
      <c r="D3977" s="134" t="s">
        <v>1555</v>
      </c>
      <c r="E3977" s="64"/>
      <c r="F3977" s="64"/>
      <c r="G3977" s="64"/>
      <c r="H3977" s="64"/>
      <c r="I3977" s="64"/>
      <c r="J3977" s="64"/>
      <c r="K3977" s="64"/>
      <c r="L3977" s="64"/>
      <c r="M3977" s="64"/>
      <c r="N3977" s="64"/>
      <c r="O3977" s="64"/>
      <c r="P3977" s="64"/>
      <c r="Q3977" s="64"/>
      <c r="R3977" s="64"/>
      <c r="S3977" s="64"/>
      <c r="T3977" s="64"/>
      <c r="U3977" s="64"/>
      <c r="V3977" s="64"/>
      <c r="W3977" s="64"/>
      <c r="X3977" s="64"/>
    </row>
    <row r="3978" spans="1:24" s="283" customFormat="1" ht="12" x14ac:dyDescent="0.25">
      <c r="A3978" s="88"/>
      <c r="B3978" s="75"/>
      <c r="C3978" s="168">
        <v>2</v>
      </c>
      <c r="D3978" s="134" t="s">
        <v>627</v>
      </c>
      <c r="E3978" s="64"/>
      <c r="F3978" s="64"/>
      <c r="G3978" s="64"/>
      <c r="H3978" s="64"/>
      <c r="I3978" s="64"/>
      <c r="J3978" s="64"/>
      <c r="K3978" s="64"/>
      <c r="L3978" s="64"/>
      <c r="M3978" s="64"/>
      <c r="N3978" s="64"/>
      <c r="O3978" s="64"/>
      <c r="P3978" s="64"/>
      <c r="Q3978" s="64"/>
      <c r="R3978" s="64"/>
      <c r="S3978" s="64"/>
      <c r="T3978" s="64"/>
      <c r="U3978" s="64"/>
      <c r="V3978" s="64"/>
      <c r="W3978" s="64"/>
      <c r="X3978" s="64"/>
    </row>
    <row r="3979" spans="1:24" s="283" customFormat="1" ht="12" x14ac:dyDescent="0.25">
      <c r="A3979" s="88"/>
      <c r="B3979" s="75"/>
      <c r="C3979" s="168">
        <v>3</v>
      </c>
      <c r="D3979" s="134" t="s">
        <v>628</v>
      </c>
      <c r="E3979" s="64"/>
      <c r="F3979" s="64"/>
      <c r="G3979" s="64"/>
      <c r="H3979" s="64"/>
      <c r="I3979" s="64"/>
      <c r="J3979" s="64"/>
      <c r="K3979" s="64"/>
      <c r="L3979" s="64"/>
      <c r="M3979" s="64"/>
      <c r="N3979" s="64"/>
      <c r="O3979" s="64"/>
      <c r="P3979" s="64"/>
      <c r="Q3979" s="64"/>
      <c r="R3979" s="64"/>
      <c r="S3979" s="64"/>
      <c r="T3979" s="64"/>
      <c r="U3979" s="64"/>
      <c r="V3979" s="64"/>
      <c r="W3979" s="64"/>
      <c r="X3979" s="64"/>
    </row>
    <row r="3980" spans="1:24" s="283" customFormat="1" ht="12" x14ac:dyDescent="0.25">
      <c r="A3980" s="88"/>
      <c r="B3980" s="75"/>
      <c r="C3980" s="168">
        <v>4</v>
      </c>
      <c r="D3980" s="134" t="s">
        <v>629</v>
      </c>
      <c r="E3980" s="64"/>
      <c r="F3980" s="64"/>
      <c r="G3980" s="64"/>
      <c r="H3980" s="64"/>
      <c r="I3980" s="64"/>
      <c r="J3980" s="64"/>
      <c r="K3980" s="64"/>
      <c r="L3980" s="64"/>
      <c r="M3980" s="64"/>
      <c r="N3980" s="64"/>
      <c r="O3980" s="64"/>
      <c r="P3980" s="64"/>
      <c r="Q3980" s="64"/>
      <c r="R3980" s="64"/>
      <c r="S3980" s="64"/>
      <c r="T3980" s="64"/>
      <c r="U3980" s="64"/>
      <c r="V3980" s="64"/>
      <c r="W3980" s="64"/>
      <c r="X3980" s="64"/>
    </row>
    <row r="3981" spans="1:24" s="283" customFormat="1" ht="12" x14ac:dyDescent="0.25">
      <c r="A3981" s="88"/>
      <c r="B3981" s="75"/>
      <c r="C3981" s="168">
        <v>5</v>
      </c>
      <c r="D3981" s="134" t="s">
        <v>69</v>
      </c>
      <c r="E3981" s="64"/>
      <c r="F3981" s="64"/>
      <c r="G3981" s="64"/>
      <c r="H3981" s="64"/>
      <c r="I3981" s="64"/>
      <c r="J3981" s="64"/>
      <c r="K3981" s="64"/>
      <c r="L3981" s="64"/>
      <c r="M3981" s="64"/>
      <c r="N3981" s="64"/>
      <c r="O3981" s="64"/>
      <c r="P3981" s="64"/>
      <c r="Q3981" s="64"/>
      <c r="R3981" s="64"/>
      <c r="S3981" s="64"/>
      <c r="T3981" s="64"/>
      <c r="U3981" s="64"/>
      <c r="V3981" s="64"/>
      <c r="W3981" s="64"/>
      <c r="X3981" s="64"/>
    </row>
    <row r="3982" spans="1:24" s="283" customFormat="1" ht="12" x14ac:dyDescent="0.25">
      <c r="A3982" s="88"/>
      <c r="B3982" s="75"/>
      <c r="C3982" s="168">
        <v>-1</v>
      </c>
      <c r="D3982" s="134" t="s">
        <v>394</v>
      </c>
      <c r="E3982" s="64"/>
      <c r="F3982" s="64"/>
      <c r="G3982" s="64"/>
      <c r="H3982" s="64"/>
      <c r="I3982" s="64"/>
      <c r="J3982" s="64"/>
      <c r="K3982" s="64"/>
      <c r="L3982" s="64"/>
      <c r="M3982" s="64"/>
      <c r="N3982" s="64"/>
      <c r="O3982" s="64"/>
      <c r="P3982" s="64"/>
      <c r="Q3982" s="64"/>
      <c r="R3982" s="64"/>
      <c r="S3982" s="64"/>
      <c r="T3982" s="64"/>
      <c r="U3982" s="64"/>
      <c r="V3982" s="64"/>
      <c r="W3982" s="64"/>
      <c r="X3982" s="64"/>
    </row>
    <row r="3983" spans="1:24" s="283" customFormat="1" ht="12" x14ac:dyDescent="0.25">
      <c r="A3983" s="88"/>
      <c r="B3983" s="75"/>
      <c r="C3983" s="168">
        <v>-3</v>
      </c>
      <c r="D3983" s="134" t="s">
        <v>397</v>
      </c>
      <c r="E3983" s="64"/>
      <c r="F3983" s="64"/>
      <c r="G3983" s="64"/>
      <c r="H3983" s="64"/>
      <c r="I3983" s="64"/>
      <c r="J3983" s="64"/>
      <c r="K3983" s="64"/>
      <c r="L3983" s="64"/>
      <c r="M3983" s="64"/>
      <c r="N3983" s="64"/>
      <c r="O3983" s="64"/>
      <c r="P3983" s="64"/>
      <c r="Q3983" s="64"/>
      <c r="R3983" s="64"/>
      <c r="S3983" s="64"/>
      <c r="T3983" s="64"/>
      <c r="U3983" s="64"/>
      <c r="V3983" s="64"/>
      <c r="W3983" s="64"/>
      <c r="X3983" s="64"/>
    </row>
    <row r="3984" spans="1:24" s="283" customFormat="1" ht="12" x14ac:dyDescent="0.25">
      <c r="A3984" s="88"/>
      <c r="B3984" s="75"/>
      <c r="C3984" s="114"/>
      <c r="D3984" s="113"/>
      <c r="E3984" s="64"/>
      <c r="F3984" s="64"/>
      <c r="G3984" s="64"/>
      <c r="H3984" s="64"/>
      <c r="I3984" s="64"/>
      <c r="J3984" s="64"/>
      <c r="K3984" s="64"/>
      <c r="L3984" s="64"/>
      <c r="M3984" s="64"/>
      <c r="N3984" s="64"/>
      <c r="O3984" s="64"/>
      <c r="P3984" s="64"/>
      <c r="Q3984" s="64"/>
      <c r="R3984" s="64"/>
      <c r="S3984" s="64"/>
      <c r="T3984" s="64"/>
      <c r="U3984" s="64"/>
      <c r="V3984" s="64"/>
      <c r="W3984" s="64"/>
      <c r="X3984" s="64"/>
    </row>
    <row r="3985" spans="1:24" s="283" customFormat="1" ht="12" x14ac:dyDescent="0.25">
      <c r="A3985" s="88" t="str">
        <f>HYPERLINK("[Codebook_HIS_2013_ext_v1601.xlsx]NH01_1_Y","NH01_1")</f>
        <v>NH01_1</v>
      </c>
      <c r="B3985" s="75" t="s">
        <v>1539</v>
      </c>
      <c r="C3985" s="168">
        <v>1</v>
      </c>
      <c r="D3985" s="134" t="s">
        <v>1555</v>
      </c>
      <c r="E3985" s="64"/>
      <c r="F3985" s="64"/>
      <c r="G3985" s="64"/>
      <c r="H3985" s="64"/>
      <c r="I3985" s="64"/>
      <c r="J3985" s="64"/>
      <c r="K3985" s="64"/>
      <c r="L3985" s="64"/>
      <c r="M3985" s="64"/>
      <c r="N3985" s="64"/>
      <c r="O3985" s="64"/>
      <c r="P3985" s="64"/>
      <c r="Q3985" s="64"/>
      <c r="R3985" s="64"/>
      <c r="S3985" s="64"/>
      <c r="T3985" s="64"/>
      <c r="U3985" s="64"/>
      <c r="V3985" s="64"/>
      <c r="W3985" s="64"/>
      <c r="X3985" s="64"/>
    </row>
    <row r="3986" spans="1:24" s="283" customFormat="1" ht="12" x14ac:dyDescent="0.25">
      <c r="A3986" s="88"/>
      <c r="B3986" s="75"/>
      <c r="C3986" s="168">
        <v>2</v>
      </c>
      <c r="D3986" s="134" t="s">
        <v>627</v>
      </c>
      <c r="E3986" s="64"/>
      <c r="F3986" s="64"/>
      <c r="G3986" s="64"/>
      <c r="H3986" s="64"/>
      <c r="I3986" s="64"/>
      <c r="J3986" s="64"/>
      <c r="K3986" s="64"/>
      <c r="L3986" s="64"/>
      <c r="M3986" s="64"/>
      <c r="N3986" s="64"/>
      <c r="O3986" s="64"/>
      <c r="P3986" s="64"/>
      <c r="Q3986" s="64"/>
      <c r="R3986" s="64"/>
      <c r="S3986" s="64"/>
      <c r="T3986" s="64"/>
      <c r="U3986" s="64"/>
      <c r="V3986" s="64"/>
      <c r="W3986" s="64"/>
      <c r="X3986" s="64"/>
    </row>
    <row r="3987" spans="1:24" s="283" customFormat="1" ht="12" x14ac:dyDescent="0.25">
      <c r="A3987" s="88"/>
      <c r="B3987" s="75"/>
      <c r="C3987" s="168">
        <v>3</v>
      </c>
      <c r="D3987" s="134" t="s">
        <v>628</v>
      </c>
      <c r="E3987" s="64"/>
      <c r="F3987" s="64"/>
      <c r="G3987" s="64"/>
      <c r="H3987" s="64"/>
      <c r="I3987" s="64"/>
      <c r="J3987" s="64"/>
      <c r="K3987" s="64"/>
      <c r="L3987" s="64"/>
      <c r="M3987" s="64"/>
      <c r="N3987" s="64"/>
      <c r="O3987" s="64"/>
      <c r="P3987" s="64"/>
      <c r="Q3987" s="64"/>
      <c r="R3987" s="64"/>
      <c r="S3987" s="64"/>
      <c r="T3987" s="64"/>
      <c r="U3987" s="64"/>
      <c r="V3987" s="64"/>
      <c r="W3987" s="64"/>
      <c r="X3987" s="64"/>
    </row>
    <row r="3988" spans="1:24" s="283" customFormat="1" ht="12" x14ac:dyDescent="0.25">
      <c r="A3988" s="88"/>
      <c r="B3988" s="75"/>
      <c r="C3988" s="168">
        <v>4</v>
      </c>
      <c r="D3988" s="134" t="s">
        <v>629</v>
      </c>
      <c r="E3988" s="64"/>
      <c r="F3988" s="64"/>
      <c r="G3988" s="64"/>
      <c r="H3988" s="64"/>
      <c r="I3988" s="64"/>
      <c r="J3988" s="64"/>
      <c r="K3988" s="64"/>
      <c r="L3988" s="64"/>
      <c r="M3988" s="64"/>
      <c r="N3988" s="64"/>
      <c r="O3988" s="64"/>
      <c r="P3988" s="64"/>
      <c r="Q3988" s="64"/>
      <c r="R3988" s="64"/>
      <c r="S3988" s="64"/>
      <c r="T3988" s="64"/>
      <c r="U3988" s="64"/>
      <c r="V3988" s="64"/>
      <c r="W3988" s="64"/>
      <c r="X3988" s="64"/>
    </row>
    <row r="3989" spans="1:24" s="283" customFormat="1" ht="12" x14ac:dyDescent="0.25">
      <c r="A3989" s="88"/>
      <c r="B3989" s="75"/>
      <c r="C3989" s="168">
        <v>5</v>
      </c>
      <c r="D3989" s="134" t="s">
        <v>69</v>
      </c>
      <c r="E3989" s="64"/>
      <c r="F3989" s="64"/>
      <c r="G3989" s="64"/>
      <c r="H3989" s="64"/>
      <c r="I3989" s="64"/>
      <c r="J3989" s="64"/>
      <c r="K3989" s="64"/>
      <c r="L3989" s="64"/>
      <c r="M3989" s="64"/>
      <c r="N3989" s="64"/>
      <c r="O3989" s="64"/>
      <c r="P3989" s="64"/>
      <c r="Q3989" s="64"/>
      <c r="R3989" s="64"/>
      <c r="S3989" s="64"/>
      <c r="T3989" s="64"/>
      <c r="U3989" s="64"/>
      <c r="V3989" s="64"/>
      <c r="W3989" s="64"/>
      <c r="X3989" s="64"/>
    </row>
    <row r="3990" spans="1:24" s="283" customFormat="1" ht="12" x14ac:dyDescent="0.25">
      <c r="A3990" s="88"/>
      <c r="B3990" s="75"/>
      <c r="C3990" s="168">
        <v>-1</v>
      </c>
      <c r="D3990" s="134" t="s">
        <v>394</v>
      </c>
      <c r="E3990" s="64"/>
      <c r="F3990" s="64"/>
      <c r="G3990" s="64"/>
      <c r="H3990" s="64"/>
      <c r="I3990" s="64"/>
      <c r="J3990" s="64"/>
      <c r="K3990" s="64"/>
      <c r="L3990" s="64"/>
      <c r="M3990" s="64"/>
      <c r="N3990" s="64"/>
      <c r="O3990" s="64"/>
      <c r="P3990" s="64"/>
      <c r="Q3990" s="64"/>
      <c r="R3990" s="64"/>
      <c r="S3990" s="64"/>
      <c r="T3990" s="64"/>
      <c r="U3990" s="64"/>
      <c r="V3990" s="64"/>
      <c r="W3990" s="64"/>
      <c r="X3990" s="64"/>
    </row>
    <row r="3991" spans="1:24" s="283" customFormat="1" ht="12" x14ac:dyDescent="0.25">
      <c r="A3991" s="88"/>
      <c r="B3991" s="75"/>
      <c r="C3991" s="168">
        <v>-3</v>
      </c>
      <c r="D3991" s="134" t="s">
        <v>397</v>
      </c>
      <c r="E3991" s="64"/>
      <c r="F3991" s="64"/>
      <c r="G3991" s="64"/>
      <c r="H3991" s="64"/>
      <c r="I3991" s="64"/>
      <c r="J3991" s="64"/>
      <c r="K3991" s="64"/>
      <c r="L3991" s="64"/>
      <c r="M3991" s="64"/>
      <c r="N3991" s="64"/>
      <c r="O3991" s="64"/>
      <c r="P3991" s="64"/>
      <c r="Q3991" s="64"/>
      <c r="R3991" s="64"/>
      <c r="S3991" s="64"/>
      <c r="T3991" s="64"/>
      <c r="U3991" s="64"/>
      <c r="V3991" s="64"/>
      <c r="W3991" s="64"/>
      <c r="X3991" s="64"/>
    </row>
    <row r="3992" spans="1:24" s="283" customFormat="1" ht="12" x14ac:dyDescent="0.25">
      <c r="A3992" s="88"/>
      <c r="B3992" s="75"/>
      <c r="C3992" s="114"/>
      <c r="D3992" s="113"/>
      <c r="E3992" s="64"/>
      <c r="F3992" s="64"/>
      <c r="G3992" s="64"/>
      <c r="H3992" s="64"/>
      <c r="I3992" s="64"/>
      <c r="J3992" s="64"/>
      <c r="K3992" s="64"/>
      <c r="L3992" s="64"/>
      <c r="M3992" s="64"/>
      <c r="N3992" s="64"/>
      <c r="O3992" s="64"/>
      <c r="P3992" s="64"/>
      <c r="Q3992" s="64"/>
      <c r="R3992" s="64"/>
      <c r="S3992" s="64"/>
      <c r="T3992" s="64"/>
      <c r="U3992" s="64"/>
      <c r="V3992" s="64"/>
      <c r="W3992" s="64"/>
      <c r="X3992" s="64"/>
    </row>
    <row r="3993" spans="1:24" s="283" customFormat="1" ht="12" x14ac:dyDescent="0.25">
      <c r="A3993" s="88" t="str">
        <f>HYPERLINK("[Codebook_HIS_2013_ext_v1601.xlsx]NH01_2_Y","NH01_2")</f>
        <v>NH01_2</v>
      </c>
      <c r="B3993" s="133" t="s">
        <v>1534</v>
      </c>
      <c r="C3993" s="168">
        <v>1</v>
      </c>
      <c r="D3993" s="134" t="s">
        <v>395</v>
      </c>
      <c r="E3993" s="64"/>
      <c r="F3993" s="64"/>
      <c r="G3993" s="64"/>
      <c r="H3993" s="64"/>
      <c r="I3993" s="64"/>
      <c r="J3993" s="64"/>
      <c r="K3993" s="64"/>
      <c r="L3993" s="64"/>
      <c r="M3993" s="64"/>
      <c r="N3993" s="64"/>
      <c r="O3993" s="64"/>
      <c r="P3993" s="64"/>
      <c r="Q3993" s="64"/>
      <c r="R3993" s="64"/>
      <c r="S3993" s="64"/>
      <c r="T3993" s="64"/>
      <c r="U3993" s="64"/>
      <c r="V3993" s="64"/>
      <c r="W3993" s="64"/>
      <c r="X3993" s="64"/>
    </row>
    <row r="3994" spans="1:24" s="283" customFormat="1" ht="12" x14ac:dyDescent="0.25">
      <c r="A3994" s="88"/>
      <c r="B3994" s="133"/>
      <c r="C3994" s="168">
        <v>2</v>
      </c>
      <c r="D3994" s="134" t="s">
        <v>396</v>
      </c>
      <c r="E3994" s="64"/>
      <c r="F3994" s="64"/>
      <c r="G3994" s="64"/>
      <c r="H3994" s="64"/>
      <c r="I3994" s="64"/>
      <c r="J3994" s="64"/>
      <c r="K3994" s="64"/>
      <c r="L3994" s="64"/>
      <c r="M3994" s="64"/>
      <c r="N3994" s="64"/>
      <c r="O3994" s="64"/>
      <c r="P3994" s="64"/>
      <c r="Q3994" s="64"/>
      <c r="R3994" s="64"/>
      <c r="S3994" s="64"/>
      <c r="T3994" s="64"/>
      <c r="U3994" s="64"/>
      <c r="V3994" s="64"/>
      <c r="W3994" s="64"/>
      <c r="X3994" s="64"/>
    </row>
    <row r="3995" spans="1:24" s="283" customFormat="1" ht="12" x14ac:dyDescent="0.25">
      <c r="A3995" s="88"/>
      <c r="B3995" s="133"/>
      <c r="C3995" s="168">
        <v>-1</v>
      </c>
      <c r="D3995" s="134" t="s">
        <v>394</v>
      </c>
      <c r="E3995" s="64"/>
      <c r="F3995" s="64"/>
      <c r="G3995" s="64"/>
      <c r="H3995" s="64"/>
      <c r="I3995" s="64"/>
      <c r="J3995" s="64"/>
      <c r="K3995" s="64"/>
      <c r="L3995" s="64"/>
      <c r="M3995" s="64"/>
      <c r="N3995" s="64"/>
      <c r="O3995" s="64"/>
      <c r="P3995" s="64"/>
      <c r="Q3995" s="64"/>
      <c r="R3995" s="64"/>
      <c r="S3995" s="64"/>
      <c r="T3995" s="64"/>
      <c r="U3995" s="64"/>
      <c r="V3995" s="64"/>
      <c r="W3995" s="64"/>
      <c r="X3995" s="64"/>
    </row>
    <row r="3996" spans="1:24" s="283" customFormat="1" ht="12" x14ac:dyDescent="0.25">
      <c r="A3996" s="88"/>
      <c r="B3996" s="133"/>
      <c r="C3996" s="168">
        <v>-3</v>
      </c>
      <c r="D3996" s="134" t="s">
        <v>397</v>
      </c>
      <c r="E3996" s="64"/>
      <c r="F3996" s="64"/>
      <c r="G3996" s="64"/>
      <c r="H3996" s="64"/>
      <c r="I3996" s="64"/>
      <c r="J3996" s="64"/>
      <c r="K3996" s="64"/>
      <c r="L3996" s="64"/>
      <c r="M3996" s="64"/>
      <c r="N3996" s="64"/>
      <c r="O3996" s="64"/>
      <c r="P3996" s="64"/>
      <c r="Q3996" s="64"/>
      <c r="R3996" s="64"/>
      <c r="S3996" s="64"/>
      <c r="T3996" s="64"/>
      <c r="U3996" s="64"/>
      <c r="V3996" s="64"/>
      <c r="W3996" s="64"/>
      <c r="X3996" s="64"/>
    </row>
    <row r="3997" spans="1:24" s="283" customFormat="1" ht="12" x14ac:dyDescent="0.25">
      <c r="A3997" s="88"/>
      <c r="B3997" s="133"/>
      <c r="C3997" s="114"/>
      <c r="D3997" s="113"/>
      <c r="E3997" s="64"/>
      <c r="F3997" s="64"/>
      <c r="G3997" s="64"/>
      <c r="H3997" s="64"/>
      <c r="I3997" s="64"/>
      <c r="J3997" s="64"/>
      <c r="K3997" s="64"/>
      <c r="L3997" s="64"/>
      <c r="M3997" s="64"/>
      <c r="N3997" s="64"/>
      <c r="O3997" s="64"/>
      <c r="P3997" s="64"/>
      <c r="Q3997" s="64"/>
      <c r="R3997" s="64"/>
      <c r="S3997" s="64"/>
      <c r="T3997" s="64"/>
      <c r="U3997" s="64"/>
      <c r="V3997" s="64"/>
      <c r="W3997" s="64"/>
      <c r="X3997" s="64"/>
    </row>
    <row r="3998" spans="1:24" s="283" customFormat="1" ht="12" x14ac:dyDescent="0.25">
      <c r="A3998" s="88" t="str">
        <f>HYPERLINK("[Codebook_HIS_2013_ext_v1601.xlsx]NH02_Y","NH02")</f>
        <v>NH02</v>
      </c>
      <c r="B3998" s="133" t="s">
        <v>1535</v>
      </c>
      <c r="C3998" s="135" t="s">
        <v>120</v>
      </c>
      <c r="D3998" s="136" t="s">
        <v>756</v>
      </c>
      <c r="E3998" s="64"/>
      <c r="F3998" s="64"/>
      <c r="G3998" s="64"/>
      <c r="H3998" s="64"/>
      <c r="I3998" s="64"/>
      <c r="J3998" s="64"/>
      <c r="K3998" s="64"/>
      <c r="L3998" s="64"/>
      <c r="M3998" s="64"/>
      <c r="N3998" s="64"/>
      <c r="O3998" s="64"/>
      <c r="P3998" s="64"/>
      <c r="Q3998" s="64"/>
      <c r="R3998" s="64"/>
      <c r="S3998" s="64"/>
      <c r="T3998" s="64"/>
      <c r="U3998" s="64"/>
      <c r="V3998" s="64"/>
      <c r="W3998" s="64"/>
      <c r="X3998" s="64"/>
    </row>
    <row r="3999" spans="1:24" s="283" customFormat="1" ht="12" x14ac:dyDescent="0.25">
      <c r="A3999" s="88"/>
      <c r="B3999" s="133"/>
      <c r="C3999" s="135">
        <v>-1</v>
      </c>
      <c r="D3999" s="136" t="s">
        <v>394</v>
      </c>
      <c r="E3999" s="64"/>
      <c r="F3999" s="64"/>
      <c r="G3999" s="64"/>
      <c r="H3999" s="64"/>
      <c r="I3999" s="64"/>
      <c r="J3999" s="64"/>
      <c r="K3999" s="64"/>
      <c r="L3999" s="64"/>
      <c r="M3999" s="64"/>
      <c r="N3999" s="64"/>
      <c r="O3999" s="64"/>
      <c r="P3999" s="64"/>
      <c r="Q3999" s="64"/>
      <c r="R3999" s="64"/>
      <c r="S3999" s="64"/>
      <c r="T3999" s="64"/>
      <c r="U3999" s="64"/>
      <c r="V3999" s="64"/>
      <c r="W3999" s="64"/>
      <c r="X3999" s="64"/>
    </row>
    <row r="4000" spans="1:24" s="283" customFormat="1" ht="12" x14ac:dyDescent="0.25">
      <c r="A4000" s="88"/>
      <c r="B4000" s="133"/>
      <c r="C4000" s="135">
        <v>-3</v>
      </c>
      <c r="D4000" s="136" t="s">
        <v>397</v>
      </c>
      <c r="E4000" s="64"/>
      <c r="F4000" s="64"/>
      <c r="G4000" s="64"/>
      <c r="H4000" s="64"/>
      <c r="I4000" s="64"/>
      <c r="J4000" s="64"/>
      <c r="K4000" s="64"/>
      <c r="L4000" s="64"/>
      <c r="M4000" s="64"/>
      <c r="N4000" s="64"/>
      <c r="O4000" s="64"/>
      <c r="P4000" s="64"/>
      <c r="Q4000" s="64"/>
      <c r="R4000" s="64"/>
      <c r="S4000" s="64"/>
      <c r="T4000" s="64"/>
      <c r="U4000" s="64"/>
      <c r="V4000" s="64"/>
      <c r="W4000" s="64"/>
      <c r="X4000" s="64"/>
    </row>
    <row r="4001" spans="1:24" s="283" customFormat="1" ht="12" x14ac:dyDescent="0.25">
      <c r="A4001" s="88"/>
      <c r="B4001" s="133"/>
      <c r="C4001" s="114"/>
      <c r="D4001" s="113"/>
      <c r="E4001" s="64"/>
      <c r="F4001" s="64"/>
      <c r="G4001" s="64"/>
      <c r="H4001" s="64"/>
      <c r="I4001" s="64"/>
      <c r="J4001" s="64"/>
      <c r="K4001" s="64"/>
      <c r="L4001" s="64"/>
      <c r="M4001" s="64"/>
      <c r="N4001" s="64"/>
      <c r="O4001" s="64"/>
      <c r="P4001" s="64"/>
      <c r="Q4001" s="64"/>
      <c r="R4001" s="64"/>
      <c r="S4001" s="64"/>
      <c r="T4001" s="64"/>
      <c r="U4001" s="64"/>
      <c r="V4001" s="64"/>
      <c r="W4001" s="64"/>
      <c r="X4001" s="64"/>
    </row>
    <row r="4002" spans="1:24" s="283" customFormat="1" ht="12" x14ac:dyDescent="0.25">
      <c r="A4002" s="88" t="str">
        <f>HYPERLINK("[Codebook_HIS_2013_ext_v1601.xlsx]NH03_Y","NH03")</f>
        <v>NH03</v>
      </c>
      <c r="B4002" s="75" t="s">
        <v>1540</v>
      </c>
      <c r="C4002" s="168">
        <v>1</v>
      </c>
      <c r="D4002" s="134" t="s">
        <v>1555</v>
      </c>
      <c r="E4002" s="64"/>
      <c r="F4002" s="64"/>
      <c r="G4002" s="64"/>
      <c r="H4002" s="64"/>
      <c r="I4002" s="64"/>
      <c r="J4002" s="64"/>
      <c r="K4002" s="64"/>
      <c r="L4002" s="64"/>
      <c r="M4002" s="64"/>
      <c r="N4002" s="64"/>
      <c r="O4002" s="64"/>
      <c r="P4002" s="64"/>
      <c r="Q4002" s="64"/>
      <c r="R4002" s="64"/>
      <c r="S4002" s="64"/>
      <c r="T4002" s="64"/>
      <c r="U4002" s="64"/>
      <c r="V4002" s="64"/>
      <c r="W4002" s="64"/>
      <c r="X4002" s="64"/>
    </row>
    <row r="4003" spans="1:24" s="283" customFormat="1" ht="12" x14ac:dyDescent="0.25">
      <c r="A4003" s="88"/>
      <c r="B4003" s="75"/>
      <c r="C4003" s="168">
        <v>2</v>
      </c>
      <c r="D4003" s="134" t="s">
        <v>627</v>
      </c>
      <c r="E4003" s="64"/>
      <c r="F4003" s="64"/>
      <c r="G4003" s="64"/>
      <c r="H4003" s="64"/>
      <c r="I4003" s="64"/>
      <c r="J4003" s="64"/>
      <c r="K4003" s="64"/>
      <c r="L4003" s="64"/>
      <c r="M4003" s="64"/>
      <c r="N4003" s="64"/>
      <c r="O4003" s="64"/>
      <c r="P4003" s="64"/>
      <c r="Q4003" s="64"/>
      <c r="R4003" s="64"/>
      <c r="S4003" s="64"/>
      <c r="T4003" s="64"/>
      <c r="U4003" s="64"/>
      <c r="V4003" s="64"/>
      <c r="W4003" s="64"/>
      <c r="X4003" s="64"/>
    </row>
    <row r="4004" spans="1:24" s="283" customFormat="1" ht="12" x14ac:dyDescent="0.25">
      <c r="A4004" s="88"/>
      <c r="B4004" s="75"/>
      <c r="C4004" s="168">
        <v>3</v>
      </c>
      <c r="D4004" s="134" t="s">
        <v>628</v>
      </c>
      <c r="E4004" s="64"/>
      <c r="F4004" s="64"/>
      <c r="G4004" s="64"/>
      <c r="H4004" s="64"/>
      <c r="I4004" s="64"/>
      <c r="J4004" s="64"/>
      <c r="K4004" s="64"/>
      <c r="L4004" s="64"/>
      <c r="M4004" s="64"/>
      <c r="N4004" s="64"/>
      <c r="O4004" s="64"/>
      <c r="P4004" s="64"/>
      <c r="Q4004" s="64"/>
      <c r="R4004" s="64"/>
      <c r="S4004" s="64"/>
      <c r="T4004" s="64"/>
      <c r="U4004" s="64"/>
      <c r="V4004" s="64"/>
      <c r="W4004" s="64"/>
      <c r="X4004" s="64"/>
    </row>
    <row r="4005" spans="1:24" s="283" customFormat="1" ht="12" x14ac:dyDescent="0.25">
      <c r="A4005" s="88"/>
      <c r="B4005" s="75"/>
      <c r="C4005" s="168">
        <v>4</v>
      </c>
      <c r="D4005" s="134" t="s">
        <v>629</v>
      </c>
      <c r="E4005" s="64"/>
      <c r="F4005" s="64"/>
      <c r="G4005" s="64"/>
      <c r="H4005" s="64"/>
      <c r="I4005" s="64"/>
      <c r="J4005" s="64"/>
      <c r="K4005" s="64"/>
      <c r="L4005" s="64"/>
      <c r="M4005" s="64"/>
      <c r="N4005" s="64"/>
      <c r="O4005" s="64"/>
      <c r="P4005" s="64"/>
      <c r="Q4005" s="64"/>
      <c r="R4005" s="64"/>
      <c r="S4005" s="64"/>
      <c r="T4005" s="64"/>
      <c r="U4005" s="64"/>
      <c r="V4005" s="64"/>
      <c r="W4005" s="64"/>
      <c r="X4005" s="64"/>
    </row>
    <row r="4006" spans="1:24" s="283" customFormat="1" ht="12" x14ac:dyDescent="0.25">
      <c r="A4006" s="88"/>
      <c r="B4006" s="75"/>
      <c r="C4006" s="168">
        <v>5</v>
      </c>
      <c r="D4006" s="134" t="s">
        <v>69</v>
      </c>
      <c r="E4006" s="64"/>
      <c r="F4006" s="64"/>
      <c r="G4006" s="64"/>
      <c r="H4006" s="64"/>
      <c r="I4006" s="64"/>
      <c r="J4006" s="64"/>
      <c r="K4006" s="64"/>
      <c r="L4006" s="64"/>
      <c r="M4006" s="64"/>
      <c r="N4006" s="64"/>
      <c r="O4006" s="64"/>
      <c r="P4006" s="64"/>
      <c r="Q4006" s="64"/>
      <c r="R4006" s="64"/>
      <c r="S4006" s="64"/>
      <c r="T4006" s="64"/>
      <c r="U4006" s="64"/>
      <c r="V4006" s="64"/>
      <c r="W4006" s="64"/>
      <c r="X4006" s="64"/>
    </row>
    <row r="4007" spans="1:24" s="283" customFormat="1" ht="12" x14ac:dyDescent="0.25">
      <c r="A4007" s="88"/>
      <c r="B4007" s="75"/>
      <c r="C4007" s="168">
        <v>-1</v>
      </c>
      <c r="D4007" s="134" t="s">
        <v>394</v>
      </c>
      <c r="E4007" s="64"/>
      <c r="F4007" s="64"/>
      <c r="G4007" s="64"/>
      <c r="H4007" s="64"/>
      <c r="I4007" s="64"/>
      <c r="J4007" s="64"/>
      <c r="K4007" s="64"/>
      <c r="L4007" s="64"/>
      <c r="M4007" s="64"/>
      <c r="N4007" s="64"/>
      <c r="O4007" s="64"/>
      <c r="P4007" s="64"/>
      <c r="Q4007" s="64"/>
      <c r="R4007" s="64"/>
      <c r="S4007" s="64"/>
      <c r="T4007" s="64"/>
      <c r="U4007" s="64"/>
      <c r="V4007" s="64"/>
      <c r="W4007" s="64"/>
      <c r="X4007" s="64"/>
    </row>
    <row r="4008" spans="1:24" s="283" customFormat="1" ht="12" x14ac:dyDescent="0.25">
      <c r="A4008" s="88"/>
      <c r="B4008" s="75"/>
      <c r="C4008" s="168">
        <v>-3</v>
      </c>
      <c r="D4008" s="134" t="s">
        <v>397</v>
      </c>
      <c r="E4008" s="64"/>
      <c r="F4008" s="64"/>
      <c r="G4008" s="64"/>
      <c r="H4008" s="64"/>
      <c r="I4008" s="64"/>
      <c r="J4008" s="64"/>
      <c r="K4008" s="64"/>
      <c r="L4008" s="64"/>
      <c r="M4008" s="64"/>
      <c r="N4008" s="64"/>
      <c r="O4008" s="64"/>
      <c r="P4008" s="64"/>
      <c r="Q4008" s="64"/>
      <c r="R4008" s="64"/>
      <c r="S4008" s="64"/>
      <c r="T4008" s="64"/>
      <c r="U4008" s="64"/>
      <c r="V4008" s="64"/>
      <c r="W4008" s="64"/>
      <c r="X4008" s="64"/>
    </row>
    <row r="4009" spans="1:24" s="283" customFormat="1" ht="12" x14ac:dyDescent="0.25">
      <c r="A4009" s="88"/>
      <c r="B4009" s="75"/>
      <c r="C4009" s="114"/>
      <c r="D4009" s="113"/>
      <c r="E4009" s="64"/>
      <c r="F4009" s="64"/>
      <c r="G4009" s="64"/>
      <c r="H4009" s="64"/>
      <c r="I4009" s="64"/>
      <c r="J4009" s="64"/>
      <c r="K4009" s="64"/>
      <c r="L4009" s="64"/>
      <c r="M4009" s="64"/>
      <c r="N4009" s="64"/>
      <c r="O4009" s="64"/>
      <c r="P4009" s="64"/>
      <c r="Q4009" s="64"/>
      <c r="R4009" s="64"/>
      <c r="S4009" s="64"/>
      <c r="T4009" s="64"/>
      <c r="U4009" s="64"/>
      <c r="V4009" s="64"/>
      <c r="W4009" s="64"/>
      <c r="X4009" s="64"/>
    </row>
    <row r="4010" spans="1:24" s="283" customFormat="1" ht="12" x14ac:dyDescent="0.25">
      <c r="A4010" s="88" t="str">
        <f>HYPERLINK("[Codebook_HIS_2013_ext_v1601.xlsx]NH03_1_Y","NH03_1")</f>
        <v>NH03_1</v>
      </c>
      <c r="B4010" s="75" t="s">
        <v>1540</v>
      </c>
      <c r="C4010" s="168">
        <v>1</v>
      </c>
      <c r="D4010" s="134" t="s">
        <v>1556</v>
      </c>
      <c r="E4010" s="64"/>
      <c r="F4010" s="64"/>
      <c r="G4010" s="64"/>
      <c r="H4010" s="64"/>
      <c r="I4010" s="64"/>
      <c r="J4010" s="64"/>
      <c r="K4010" s="64"/>
      <c r="L4010" s="64"/>
      <c r="M4010" s="64"/>
      <c r="N4010" s="64"/>
      <c r="O4010" s="64"/>
      <c r="P4010" s="64"/>
      <c r="Q4010" s="64"/>
      <c r="R4010" s="64"/>
      <c r="S4010" s="64"/>
      <c r="T4010" s="64"/>
      <c r="U4010" s="64"/>
      <c r="V4010" s="64"/>
      <c r="W4010" s="64"/>
      <c r="X4010" s="64"/>
    </row>
    <row r="4011" spans="1:24" s="283" customFormat="1" ht="12" x14ac:dyDescent="0.25">
      <c r="A4011" s="88"/>
      <c r="B4011" s="75"/>
      <c r="C4011" s="168">
        <v>2</v>
      </c>
      <c r="D4011" s="134" t="s">
        <v>1557</v>
      </c>
      <c r="E4011" s="64"/>
      <c r="F4011" s="64"/>
      <c r="G4011" s="64"/>
      <c r="H4011" s="64"/>
      <c r="I4011" s="64"/>
      <c r="J4011" s="64"/>
      <c r="K4011" s="64"/>
      <c r="L4011" s="64"/>
      <c r="M4011" s="64"/>
      <c r="N4011" s="64"/>
      <c r="O4011" s="64"/>
      <c r="P4011" s="64"/>
      <c r="Q4011" s="64"/>
      <c r="R4011" s="64"/>
      <c r="S4011" s="64"/>
      <c r="T4011" s="64"/>
      <c r="U4011" s="64"/>
      <c r="V4011" s="64"/>
      <c r="W4011" s="64"/>
      <c r="X4011" s="64"/>
    </row>
    <row r="4012" spans="1:24" s="283" customFormat="1" ht="12" x14ac:dyDescent="0.25">
      <c r="A4012" s="88"/>
      <c r="B4012" s="75"/>
      <c r="C4012" s="168">
        <v>3</v>
      </c>
      <c r="D4012" s="134" t="s">
        <v>1558</v>
      </c>
      <c r="E4012" s="64"/>
      <c r="F4012" s="64"/>
      <c r="G4012" s="64"/>
      <c r="H4012" s="64"/>
      <c r="I4012" s="64"/>
      <c r="J4012" s="64"/>
      <c r="K4012" s="64"/>
      <c r="L4012" s="64"/>
      <c r="M4012" s="64"/>
      <c r="N4012" s="64"/>
      <c r="O4012" s="64"/>
      <c r="P4012" s="64"/>
      <c r="Q4012" s="64"/>
      <c r="R4012" s="64"/>
      <c r="S4012" s="64"/>
      <c r="T4012" s="64"/>
      <c r="U4012" s="64"/>
      <c r="V4012" s="64"/>
      <c r="W4012" s="64"/>
      <c r="X4012" s="64"/>
    </row>
    <row r="4013" spans="1:24" s="283" customFormat="1" ht="12" x14ac:dyDescent="0.25">
      <c r="A4013" s="88"/>
      <c r="B4013" s="75"/>
      <c r="C4013" s="168">
        <v>4</v>
      </c>
      <c r="D4013" s="134" t="s">
        <v>642</v>
      </c>
      <c r="E4013" s="64"/>
      <c r="F4013" s="64"/>
      <c r="G4013" s="64"/>
      <c r="H4013" s="64"/>
      <c r="I4013" s="64"/>
      <c r="J4013" s="64"/>
      <c r="K4013" s="64"/>
      <c r="L4013" s="64"/>
      <c r="M4013" s="64"/>
      <c r="N4013" s="64"/>
      <c r="O4013" s="64"/>
      <c r="P4013" s="64"/>
      <c r="Q4013" s="64"/>
      <c r="R4013" s="64"/>
      <c r="S4013" s="64"/>
      <c r="T4013" s="64"/>
      <c r="U4013" s="64"/>
      <c r="V4013" s="64"/>
      <c r="W4013" s="64"/>
      <c r="X4013" s="64"/>
    </row>
    <row r="4014" spans="1:24" s="283" customFormat="1" ht="12" x14ac:dyDescent="0.25">
      <c r="A4014" s="88"/>
      <c r="B4014" s="75"/>
      <c r="C4014" s="168">
        <v>5</v>
      </c>
      <c r="D4014" s="134" t="s">
        <v>69</v>
      </c>
      <c r="E4014" s="64"/>
      <c r="F4014" s="64"/>
      <c r="G4014" s="64"/>
      <c r="H4014" s="64"/>
      <c r="I4014" s="64"/>
      <c r="J4014" s="64"/>
      <c r="K4014" s="64"/>
      <c r="L4014" s="64"/>
      <c r="M4014" s="64"/>
      <c r="N4014" s="64"/>
      <c r="O4014" s="64"/>
      <c r="P4014" s="64"/>
      <c r="Q4014" s="64"/>
      <c r="R4014" s="64"/>
      <c r="S4014" s="64"/>
      <c r="T4014" s="64"/>
      <c r="U4014" s="64"/>
      <c r="V4014" s="64"/>
      <c r="W4014" s="64"/>
      <c r="X4014" s="64"/>
    </row>
    <row r="4015" spans="1:24" s="283" customFormat="1" ht="12" x14ac:dyDescent="0.25">
      <c r="A4015" s="88"/>
      <c r="B4015" s="75"/>
      <c r="C4015" s="168">
        <v>-1</v>
      </c>
      <c r="D4015" s="134" t="s">
        <v>394</v>
      </c>
      <c r="E4015" s="64"/>
      <c r="F4015" s="64"/>
      <c r="G4015" s="64"/>
      <c r="H4015" s="64"/>
      <c r="I4015" s="64"/>
      <c r="J4015" s="64"/>
      <c r="K4015" s="64"/>
      <c r="L4015" s="64"/>
      <c r="M4015" s="64"/>
      <c r="N4015" s="64"/>
      <c r="O4015" s="64"/>
      <c r="P4015" s="64"/>
      <c r="Q4015" s="64"/>
      <c r="R4015" s="64"/>
      <c r="S4015" s="64"/>
      <c r="T4015" s="64"/>
      <c r="U4015" s="64"/>
      <c r="V4015" s="64"/>
      <c r="W4015" s="64"/>
      <c r="X4015" s="64"/>
    </row>
    <row r="4016" spans="1:24" s="283" customFormat="1" ht="12" x14ac:dyDescent="0.25">
      <c r="A4016" s="88"/>
      <c r="B4016" s="75"/>
      <c r="C4016" s="168">
        <v>-3</v>
      </c>
      <c r="D4016" s="134" t="s">
        <v>397</v>
      </c>
      <c r="E4016" s="64"/>
      <c r="F4016" s="64"/>
      <c r="G4016" s="64"/>
      <c r="H4016" s="64"/>
      <c r="I4016" s="64"/>
      <c r="J4016" s="64"/>
      <c r="K4016" s="64"/>
      <c r="L4016" s="64"/>
      <c r="M4016" s="64"/>
      <c r="N4016" s="64"/>
      <c r="O4016" s="64"/>
      <c r="P4016" s="64"/>
      <c r="Q4016" s="64"/>
      <c r="R4016" s="64"/>
      <c r="S4016" s="64"/>
      <c r="T4016" s="64"/>
      <c r="U4016" s="64"/>
      <c r="V4016" s="64"/>
      <c r="W4016" s="64"/>
      <c r="X4016" s="64"/>
    </row>
    <row r="4017" spans="1:24" s="283" customFormat="1" ht="12" x14ac:dyDescent="0.25">
      <c r="A4017" s="88"/>
      <c r="B4017" s="75"/>
      <c r="C4017" s="114"/>
      <c r="D4017" s="113"/>
      <c r="E4017" s="64"/>
      <c r="F4017" s="64"/>
      <c r="G4017" s="64"/>
      <c r="H4017" s="64"/>
      <c r="I4017" s="64"/>
      <c r="J4017" s="64"/>
      <c r="K4017" s="64"/>
      <c r="L4017" s="64"/>
      <c r="M4017" s="64"/>
      <c r="N4017" s="64"/>
      <c r="O4017" s="64"/>
      <c r="P4017" s="64"/>
      <c r="Q4017" s="64"/>
      <c r="R4017" s="64"/>
      <c r="S4017" s="64"/>
      <c r="T4017" s="64"/>
      <c r="U4017" s="64"/>
      <c r="V4017" s="64"/>
      <c r="W4017" s="64"/>
      <c r="X4017" s="64"/>
    </row>
    <row r="4018" spans="1:24" s="283" customFormat="1" ht="12" x14ac:dyDescent="0.25">
      <c r="A4018" s="88" t="str">
        <f>HYPERLINK("[Codebook_HIS_2013_ext_v1601.xlsx]NH03_2_Y","NH03_2")</f>
        <v>NH03_2</v>
      </c>
      <c r="B4018" s="133" t="s">
        <v>1541</v>
      </c>
      <c r="C4018" s="168">
        <v>1</v>
      </c>
      <c r="D4018" s="134" t="s">
        <v>395</v>
      </c>
      <c r="E4018" s="64"/>
      <c r="F4018" s="64"/>
      <c r="G4018" s="64"/>
      <c r="H4018" s="64"/>
      <c r="I4018" s="64"/>
      <c r="J4018" s="64"/>
      <c r="K4018" s="64"/>
      <c r="L4018" s="64"/>
      <c r="M4018" s="64"/>
      <c r="N4018" s="64"/>
      <c r="O4018" s="64"/>
      <c r="P4018" s="64"/>
      <c r="Q4018" s="64"/>
      <c r="R4018" s="64"/>
      <c r="S4018" s="64"/>
      <c r="T4018" s="64"/>
      <c r="U4018" s="64"/>
      <c r="V4018" s="64"/>
      <c r="W4018" s="64"/>
      <c r="X4018" s="64"/>
    </row>
    <row r="4019" spans="1:24" s="283" customFormat="1" ht="12" x14ac:dyDescent="0.25">
      <c r="A4019" s="88"/>
      <c r="B4019" s="133"/>
      <c r="C4019" s="168">
        <v>2</v>
      </c>
      <c r="D4019" s="134" t="s">
        <v>396</v>
      </c>
      <c r="E4019" s="64"/>
      <c r="F4019" s="64"/>
      <c r="G4019" s="64"/>
      <c r="H4019" s="64"/>
      <c r="I4019" s="64"/>
      <c r="J4019" s="64"/>
      <c r="K4019" s="64"/>
      <c r="L4019" s="64"/>
      <c r="M4019" s="64"/>
      <c r="N4019" s="64"/>
      <c r="O4019" s="64"/>
      <c r="P4019" s="64"/>
      <c r="Q4019" s="64"/>
      <c r="R4019" s="64"/>
      <c r="S4019" s="64"/>
      <c r="T4019" s="64"/>
      <c r="U4019" s="64"/>
      <c r="V4019" s="64"/>
      <c r="W4019" s="64"/>
      <c r="X4019" s="64"/>
    </row>
    <row r="4020" spans="1:24" s="283" customFormat="1" ht="12" x14ac:dyDescent="0.25">
      <c r="A4020" s="88"/>
      <c r="B4020" s="133"/>
      <c r="C4020" s="168">
        <v>-1</v>
      </c>
      <c r="D4020" s="134" t="s">
        <v>394</v>
      </c>
      <c r="E4020" s="64"/>
      <c r="F4020" s="64"/>
      <c r="G4020" s="64"/>
      <c r="H4020" s="64"/>
      <c r="I4020" s="64"/>
      <c r="J4020" s="64"/>
      <c r="K4020" s="64"/>
      <c r="L4020" s="64"/>
      <c r="M4020" s="64"/>
      <c r="N4020" s="64"/>
      <c r="O4020" s="64"/>
      <c r="P4020" s="64"/>
      <c r="Q4020" s="64"/>
      <c r="R4020" s="64"/>
      <c r="S4020" s="64"/>
      <c r="T4020" s="64"/>
      <c r="U4020" s="64"/>
      <c r="V4020" s="64"/>
      <c r="W4020" s="64"/>
      <c r="X4020" s="64"/>
    </row>
    <row r="4021" spans="1:24" s="283" customFormat="1" ht="12" x14ac:dyDescent="0.25">
      <c r="A4021" s="88"/>
      <c r="B4021" s="133"/>
      <c r="C4021" s="168">
        <v>-3</v>
      </c>
      <c r="D4021" s="134" t="s">
        <v>397</v>
      </c>
      <c r="E4021" s="64"/>
      <c r="F4021" s="64"/>
      <c r="G4021" s="64"/>
      <c r="H4021" s="64"/>
      <c r="I4021" s="64"/>
      <c r="J4021" s="64"/>
      <c r="K4021" s="64"/>
      <c r="L4021" s="64"/>
      <c r="M4021" s="64"/>
      <c r="N4021" s="64"/>
      <c r="O4021" s="64"/>
      <c r="P4021" s="64"/>
      <c r="Q4021" s="64"/>
      <c r="R4021" s="64"/>
      <c r="S4021" s="64"/>
      <c r="T4021" s="64"/>
      <c r="U4021" s="64"/>
      <c r="V4021" s="64"/>
      <c r="W4021" s="64"/>
      <c r="X4021" s="64"/>
    </row>
    <row r="4022" spans="1:24" s="283" customFormat="1" ht="12" x14ac:dyDescent="0.25">
      <c r="A4022" s="88"/>
      <c r="B4022" s="133"/>
      <c r="C4022" s="114"/>
      <c r="D4022" s="113"/>
      <c r="E4022" s="64"/>
      <c r="F4022" s="64"/>
      <c r="G4022" s="64"/>
      <c r="H4022" s="64"/>
      <c r="I4022" s="64"/>
      <c r="J4022" s="64"/>
      <c r="K4022" s="64"/>
      <c r="L4022" s="64"/>
      <c r="M4022" s="64"/>
      <c r="N4022" s="64"/>
      <c r="O4022" s="64"/>
      <c r="P4022" s="64"/>
      <c r="Q4022" s="64"/>
      <c r="R4022" s="64"/>
      <c r="S4022" s="64"/>
      <c r="T4022" s="64"/>
      <c r="U4022" s="64"/>
      <c r="V4022" s="64"/>
      <c r="W4022" s="64"/>
      <c r="X4022" s="64"/>
    </row>
    <row r="4023" spans="1:24" s="283" customFormat="1" ht="12" x14ac:dyDescent="0.25">
      <c r="A4023" s="88" t="str">
        <f>HYPERLINK("[Codebook_HIS_2013_ext_v1601.xlsx]NH04_Y","NH04")</f>
        <v>NH04</v>
      </c>
      <c r="B4023" s="133" t="s">
        <v>1542</v>
      </c>
      <c r="C4023" s="135" t="s">
        <v>120</v>
      </c>
      <c r="D4023" s="136" t="s">
        <v>756</v>
      </c>
      <c r="E4023" s="64"/>
      <c r="F4023" s="64"/>
      <c r="G4023" s="64"/>
      <c r="H4023" s="64"/>
      <c r="I4023" s="64"/>
      <c r="J4023" s="64"/>
      <c r="K4023" s="64"/>
      <c r="L4023" s="64"/>
      <c r="M4023" s="64"/>
      <c r="N4023" s="64"/>
      <c r="O4023" s="64"/>
      <c r="P4023" s="64"/>
      <c r="Q4023" s="64"/>
      <c r="R4023" s="64"/>
      <c r="S4023" s="64"/>
      <c r="T4023" s="64"/>
      <c r="U4023" s="64"/>
      <c r="V4023" s="64"/>
      <c r="W4023" s="64"/>
      <c r="X4023" s="64"/>
    </row>
    <row r="4024" spans="1:24" s="283" customFormat="1" ht="12" x14ac:dyDescent="0.25">
      <c r="A4024" s="88"/>
      <c r="B4024" s="133"/>
      <c r="C4024" s="135">
        <v>-1</v>
      </c>
      <c r="D4024" s="136" t="s">
        <v>394</v>
      </c>
      <c r="E4024" s="64"/>
      <c r="F4024" s="64"/>
      <c r="G4024" s="64"/>
      <c r="H4024" s="64"/>
      <c r="I4024" s="64"/>
      <c r="J4024" s="64"/>
      <c r="K4024" s="64"/>
      <c r="L4024" s="64"/>
      <c r="M4024" s="64"/>
      <c r="N4024" s="64"/>
      <c r="O4024" s="64"/>
      <c r="P4024" s="64"/>
      <c r="Q4024" s="64"/>
      <c r="R4024" s="64"/>
      <c r="S4024" s="64"/>
      <c r="T4024" s="64"/>
      <c r="U4024" s="64"/>
      <c r="V4024" s="64"/>
      <c r="W4024" s="64"/>
      <c r="X4024" s="64"/>
    </row>
    <row r="4025" spans="1:24" s="283" customFormat="1" ht="12" x14ac:dyDescent="0.25">
      <c r="A4025" s="88"/>
      <c r="B4025" s="133"/>
      <c r="C4025" s="135">
        <v>-3</v>
      </c>
      <c r="D4025" s="136" t="s">
        <v>397</v>
      </c>
      <c r="E4025" s="64"/>
      <c r="F4025" s="64"/>
      <c r="G4025" s="64"/>
      <c r="H4025" s="64"/>
      <c r="I4025" s="64"/>
      <c r="J4025" s="64"/>
      <c r="K4025" s="64"/>
      <c r="L4025" s="64"/>
      <c r="M4025" s="64"/>
      <c r="N4025" s="64"/>
      <c r="O4025" s="64"/>
      <c r="P4025" s="64"/>
      <c r="Q4025" s="64"/>
      <c r="R4025" s="64"/>
      <c r="S4025" s="64"/>
      <c r="T4025" s="64"/>
      <c r="U4025" s="64"/>
      <c r="V4025" s="64"/>
      <c r="W4025" s="64"/>
      <c r="X4025" s="64"/>
    </row>
    <row r="4026" spans="1:24" s="283" customFormat="1" ht="12" x14ac:dyDescent="0.25">
      <c r="A4026" s="88"/>
      <c r="B4026" s="133"/>
      <c r="C4026" s="114"/>
      <c r="D4026" s="113"/>
      <c r="E4026" s="64"/>
      <c r="F4026" s="64"/>
      <c r="G4026" s="64"/>
      <c r="H4026" s="64"/>
      <c r="I4026" s="64"/>
      <c r="J4026" s="64"/>
      <c r="K4026" s="64"/>
      <c r="L4026" s="64"/>
      <c r="M4026" s="64"/>
      <c r="N4026" s="64"/>
      <c r="O4026" s="64"/>
      <c r="P4026" s="64"/>
      <c r="Q4026" s="64"/>
      <c r="R4026" s="64"/>
      <c r="S4026" s="64"/>
      <c r="T4026" s="64"/>
      <c r="U4026" s="64"/>
      <c r="V4026" s="64"/>
      <c r="W4026" s="64"/>
      <c r="X4026" s="64"/>
    </row>
    <row r="4027" spans="1:24" s="283" customFormat="1" ht="12" x14ac:dyDescent="0.25">
      <c r="A4027" s="88" t="str">
        <f>HYPERLINK("[Codebook_HIS_2013_ext_v1601.xlsx]NH05_Y","NH05")</f>
        <v>NH05</v>
      </c>
      <c r="B4027" s="75" t="s">
        <v>1918</v>
      </c>
      <c r="C4027" s="168">
        <v>1</v>
      </c>
      <c r="D4027" s="134" t="s">
        <v>1556</v>
      </c>
      <c r="E4027" s="64"/>
      <c r="F4027" s="64"/>
      <c r="G4027" s="64"/>
      <c r="H4027" s="64"/>
      <c r="I4027" s="64"/>
      <c r="J4027" s="64"/>
      <c r="K4027" s="64"/>
      <c r="L4027" s="64"/>
      <c r="M4027" s="64"/>
      <c r="N4027" s="64"/>
      <c r="O4027" s="64"/>
      <c r="P4027" s="64"/>
      <c r="Q4027" s="64"/>
      <c r="R4027" s="64"/>
      <c r="S4027" s="64"/>
      <c r="T4027" s="64"/>
      <c r="U4027" s="64"/>
      <c r="V4027" s="64"/>
      <c r="W4027" s="64"/>
      <c r="X4027" s="64"/>
    </row>
    <row r="4028" spans="1:24" s="283" customFormat="1" ht="12" x14ac:dyDescent="0.25">
      <c r="A4028" s="88"/>
      <c r="B4028" s="75"/>
      <c r="C4028" s="168">
        <v>2</v>
      </c>
      <c r="D4028" s="134" t="s">
        <v>1557</v>
      </c>
      <c r="E4028" s="64"/>
      <c r="F4028" s="64"/>
      <c r="G4028" s="64"/>
      <c r="H4028" s="64"/>
      <c r="I4028" s="64"/>
      <c r="J4028" s="64"/>
      <c r="K4028" s="64"/>
      <c r="L4028" s="64"/>
      <c r="M4028" s="64"/>
      <c r="N4028" s="64"/>
      <c r="O4028" s="64"/>
      <c r="P4028" s="64"/>
      <c r="Q4028" s="64"/>
      <c r="R4028" s="64"/>
      <c r="S4028" s="64"/>
      <c r="T4028" s="64"/>
      <c r="U4028" s="64"/>
      <c r="V4028" s="64"/>
      <c r="W4028" s="64"/>
      <c r="X4028" s="64"/>
    </row>
    <row r="4029" spans="1:24" s="283" customFormat="1" ht="12" x14ac:dyDescent="0.25">
      <c r="A4029" s="88"/>
      <c r="B4029" s="75"/>
      <c r="C4029" s="168">
        <v>3</v>
      </c>
      <c r="D4029" s="134" t="s">
        <v>1558</v>
      </c>
      <c r="E4029" s="64"/>
      <c r="F4029" s="64"/>
      <c r="G4029" s="64"/>
      <c r="H4029" s="64"/>
      <c r="I4029" s="64"/>
      <c r="J4029" s="64"/>
      <c r="K4029" s="64"/>
      <c r="L4029" s="64"/>
      <c r="M4029" s="64"/>
      <c r="N4029" s="64"/>
      <c r="O4029" s="64"/>
      <c r="P4029" s="64"/>
      <c r="Q4029" s="64"/>
      <c r="R4029" s="64"/>
      <c r="S4029" s="64"/>
      <c r="T4029" s="64"/>
      <c r="U4029" s="64"/>
      <c r="V4029" s="64"/>
      <c r="W4029" s="64"/>
      <c r="X4029" s="64"/>
    </row>
    <row r="4030" spans="1:24" s="283" customFormat="1" ht="12" x14ac:dyDescent="0.25">
      <c r="A4030" s="88"/>
      <c r="B4030" s="75"/>
      <c r="C4030" s="168">
        <v>4</v>
      </c>
      <c r="D4030" s="134" t="s">
        <v>642</v>
      </c>
      <c r="E4030" s="64"/>
      <c r="F4030" s="64"/>
      <c r="G4030" s="64"/>
      <c r="H4030" s="64"/>
      <c r="I4030" s="64"/>
      <c r="J4030" s="64"/>
      <c r="K4030" s="64"/>
      <c r="L4030" s="64"/>
      <c r="M4030" s="64"/>
      <c r="N4030" s="64"/>
      <c r="O4030" s="64"/>
      <c r="P4030" s="64"/>
      <c r="Q4030" s="64"/>
      <c r="R4030" s="64"/>
      <c r="S4030" s="64"/>
      <c r="T4030" s="64"/>
      <c r="U4030" s="64"/>
      <c r="V4030" s="64"/>
      <c r="W4030" s="64"/>
      <c r="X4030" s="64"/>
    </row>
    <row r="4031" spans="1:24" s="283" customFormat="1" ht="12" x14ac:dyDescent="0.25">
      <c r="A4031" s="88"/>
      <c r="B4031" s="75"/>
      <c r="C4031" s="168">
        <v>5</v>
      </c>
      <c r="D4031" s="134" t="s">
        <v>69</v>
      </c>
      <c r="E4031" s="64"/>
      <c r="F4031" s="64"/>
      <c r="G4031" s="64"/>
      <c r="H4031" s="64"/>
      <c r="I4031" s="64"/>
      <c r="J4031" s="64"/>
      <c r="K4031" s="64"/>
      <c r="L4031" s="64"/>
      <c r="M4031" s="64"/>
      <c r="N4031" s="64"/>
      <c r="O4031" s="64"/>
      <c r="P4031" s="64"/>
      <c r="Q4031" s="64"/>
      <c r="R4031" s="64"/>
      <c r="S4031" s="64"/>
      <c r="T4031" s="64"/>
      <c r="U4031" s="64"/>
      <c r="V4031" s="64"/>
      <c r="W4031" s="64"/>
      <c r="X4031" s="64"/>
    </row>
    <row r="4032" spans="1:24" s="283" customFormat="1" ht="12" x14ac:dyDescent="0.25">
      <c r="A4032" s="88"/>
      <c r="B4032" s="75"/>
      <c r="C4032" s="168">
        <v>-1</v>
      </c>
      <c r="D4032" s="134" t="s">
        <v>394</v>
      </c>
      <c r="E4032" s="64"/>
      <c r="F4032" s="64"/>
      <c r="G4032" s="64"/>
      <c r="H4032" s="64"/>
      <c r="I4032" s="64"/>
      <c r="J4032" s="64"/>
      <c r="K4032" s="64"/>
      <c r="L4032" s="64"/>
      <c r="M4032" s="64"/>
      <c r="N4032" s="64"/>
      <c r="O4032" s="64"/>
      <c r="P4032" s="64"/>
      <c r="Q4032" s="64"/>
      <c r="R4032" s="64"/>
      <c r="S4032" s="64"/>
      <c r="T4032" s="64"/>
      <c r="U4032" s="64"/>
      <c r="V4032" s="64"/>
      <c r="W4032" s="64"/>
      <c r="X4032" s="64"/>
    </row>
    <row r="4033" spans="1:24" s="283" customFormat="1" ht="12" x14ac:dyDescent="0.25">
      <c r="A4033" s="88"/>
      <c r="B4033" s="75"/>
      <c r="C4033" s="168">
        <v>-3</v>
      </c>
      <c r="D4033" s="134" t="s">
        <v>397</v>
      </c>
      <c r="E4033" s="64"/>
      <c r="F4033" s="64"/>
      <c r="G4033" s="64"/>
      <c r="H4033" s="64"/>
      <c r="I4033" s="64"/>
      <c r="J4033" s="64"/>
      <c r="K4033" s="64"/>
      <c r="L4033" s="64"/>
      <c r="M4033" s="64"/>
      <c r="N4033" s="64"/>
      <c r="O4033" s="64"/>
      <c r="P4033" s="64"/>
      <c r="Q4033" s="64"/>
      <c r="R4033" s="64"/>
      <c r="S4033" s="64"/>
      <c r="T4033" s="64"/>
      <c r="U4033" s="64"/>
      <c r="V4033" s="64"/>
      <c r="W4033" s="64"/>
      <c r="X4033" s="64"/>
    </row>
    <row r="4034" spans="1:24" s="283" customFormat="1" ht="12" x14ac:dyDescent="0.25">
      <c r="A4034" s="88"/>
      <c r="B4034" s="75"/>
      <c r="C4034" s="114"/>
      <c r="D4034" s="113"/>
      <c r="E4034" s="64"/>
      <c r="F4034" s="64"/>
      <c r="G4034" s="64"/>
      <c r="H4034" s="64"/>
      <c r="I4034" s="64"/>
      <c r="J4034" s="64"/>
      <c r="K4034" s="64"/>
      <c r="L4034" s="64"/>
      <c r="M4034" s="64"/>
      <c r="N4034" s="64"/>
      <c r="O4034" s="64"/>
      <c r="P4034" s="64"/>
      <c r="Q4034" s="64"/>
      <c r="R4034" s="64"/>
      <c r="S4034" s="64"/>
      <c r="T4034" s="64"/>
      <c r="U4034" s="64"/>
      <c r="V4034" s="64"/>
      <c r="W4034" s="64"/>
      <c r="X4034" s="64"/>
    </row>
    <row r="4035" spans="1:24" s="283" customFormat="1" ht="12" x14ac:dyDescent="0.25">
      <c r="A4035" s="88" t="str">
        <f>HYPERLINK("[Codebook_HIS_2013_ext_v1601.xlsx]NH05_1_Y","NH05_1")</f>
        <v>NH05_1</v>
      </c>
      <c r="B4035" s="75" t="s">
        <v>1918</v>
      </c>
      <c r="C4035" s="168">
        <v>1</v>
      </c>
      <c r="D4035" s="134" t="s">
        <v>1556</v>
      </c>
      <c r="E4035" s="64"/>
      <c r="F4035" s="64"/>
      <c r="G4035" s="64"/>
      <c r="H4035" s="64"/>
      <c r="I4035" s="64"/>
      <c r="J4035" s="64"/>
      <c r="K4035" s="64"/>
      <c r="L4035" s="64"/>
      <c r="M4035" s="64"/>
      <c r="N4035" s="64"/>
      <c r="O4035" s="64"/>
      <c r="P4035" s="64"/>
      <c r="Q4035" s="64"/>
      <c r="R4035" s="64"/>
      <c r="S4035" s="64"/>
      <c r="T4035" s="64"/>
      <c r="U4035" s="64"/>
      <c r="V4035" s="64"/>
      <c r="W4035" s="64"/>
      <c r="X4035" s="64"/>
    </row>
    <row r="4036" spans="1:24" s="283" customFormat="1" ht="12" x14ac:dyDescent="0.25">
      <c r="A4036" s="88"/>
      <c r="B4036" s="75"/>
      <c r="C4036" s="168">
        <v>2</v>
      </c>
      <c r="D4036" s="134" t="s">
        <v>1557</v>
      </c>
      <c r="E4036" s="64"/>
      <c r="F4036" s="64"/>
      <c r="G4036" s="64"/>
      <c r="H4036" s="64"/>
      <c r="I4036" s="64"/>
      <c r="J4036" s="64"/>
      <c r="K4036" s="64"/>
      <c r="L4036" s="64"/>
      <c r="M4036" s="64"/>
      <c r="N4036" s="64"/>
      <c r="O4036" s="64"/>
      <c r="P4036" s="64"/>
      <c r="Q4036" s="64"/>
      <c r="R4036" s="64"/>
      <c r="S4036" s="64"/>
      <c r="T4036" s="64"/>
      <c r="U4036" s="64"/>
      <c r="V4036" s="64"/>
      <c r="W4036" s="64"/>
      <c r="X4036" s="64"/>
    </row>
    <row r="4037" spans="1:24" s="283" customFormat="1" ht="12" x14ac:dyDescent="0.25">
      <c r="A4037" s="88"/>
      <c r="B4037" s="75"/>
      <c r="C4037" s="168">
        <v>3</v>
      </c>
      <c r="D4037" s="134" t="s">
        <v>1558</v>
      </c>
      <c r="E4037" s="64"/>
      <c r="F4037" s="64"/>
      <c r="G4037" s="64"/>
      <c r="H4037" s="64"/>
      <c r="I4037" s="64"/>
      <c r="J4037" s="64"/>
      <c r="K4037" s="64"/>
      <c r="L4037" s="64"/>
      <c r="M4037" s="64"/>
      <c r="N4037" s="64"/>
      <c r="O4037" s="64"/>
      <c r="P4037" s="64"/>
      <c r="Q4037" s="64"/>
      <c r="R4037" s="64"/>
      <c r="S4037" s="64"/>
      <c r="T4037" s="64"/>
      <c r="U4037" s="64"/>
      <c r="V4037" s="64"/>
      <c r="W4037" s="64"/>
      <c r="X4037" s="64"/>
    </row>
    <row r="4038" spans="1:24" s="283" customFormat="1" ht="12" x14ac:dyDescent="0.25">
      <c r="A4038" s="88"/>
      <c r="B4038" s="75"/>
      <c r="C4038" s="168">
        <v>4</v>
      </c>
      <c r="D4038" s="134" t="s">
        <v>642</v>
      </c>
      <c r="E4038" s="64"/>
      <c r="F4038" s="64"/>
      <c r="G4038" s="64"/>
      <c r="H4038" s="64"/>
      <c r="I4038" s="64"/>
      <c r="J4038" s="64"/>
      <c r="K4038" s="64"/>
      <c r="L4038" s="64"/>
      <c r="M4038" s="64"/>
      <c r="N4038" s="64"/>
      <c r="O4038" s="64"/>
      <c r="P4038" s="64"/>
      <c r="Q4038" s="64"/>
      <c r="R4038" s="64"/>
      <c r="S4038" s="64"/>
      <c r="T4038" s="64"/>
      <c r="U4038" s="64"/>
      <c r="V4038" s="64"/>
      <c r="W4038" s="64"/>
      <c r="X4038" s="64"/>
    </row>
    <row r="4039" spans="1:24" s="283" customFormat="1" ht="12" x14ac:dyDescent="0.25">
      <c r="A4039" s="88"/>
      <c r="B4039" s="75"/>
      <c r="C4039" s="168">
        <v>5</v>
      </c>
      <c r="D4039" s="134" t="s">
        <v>69</v>
      </c>
      <c r="E4039" s="64"/>
      <c r="F4039" s="64"/>
      <c r="G4039" s="64"/>
      <c r="H4039" s="64"/>
      <c r="I4039" s="64"/>
      <c r="J4039" s="64"/>
      <c r="K4039" s="64"/>
      <c r="L4039" s="64"/>
      <c r="M4039" s="64"/>
      <c r="N4039" s="64"/>
      <c r="O4039" s="64"/>
      <c r="P4039" s="64"/>
      <c r="Q4039" s="64"/>
      <c r="R4039" s="64"/>
      <c r="S4039" s="64"/>
      <c r="T4039" s="64"/>
      <c r="U4039" s="64"/>
      <c r="V4039" s="64"/>
      <c r="W4039" s="64"/>
      <c r="X4039" s="64"/>
    </row>
    <row r="4040" spans="1:24" s="283" customFormat="1" ht="12" x14ac:dyDescent="0.25">
      <c r="A4040" s="88"/>
      <c r="B4040" s="75"/>
      <c r="C4040" s="168">
        <v>-1</v>
      </c>
      <c r="D4040" s="134" t="s">
        <v>394</v>
      </c>
      <c r="E4040" s="64"/>
      <c r="F4040" s="64"/>
      <c r="G4040" s="64"/>
      <c r="H4040" s="64"/>
      <c r="I4040" s="64"/>
      <c r="J4040" s="64"/>
      <c r="K4040" s="64"/>
      <c r="L4040" s="64"/>
      <c r="M4040" s="64"/>
      <c r="N4040" s="64"/>
      <c r="O4040" s="64"/>
      <c r="P4040" s="64"/>
      <c r="Q4040" s="64"/>
      <c r="R4040" s="64"/>
      <c r="S4040" s="64"/>
      <c r="T4040" s="64"/>
      <c r="U4040" s="64"/>
      <c r="V4040" s="64"/>
      <c r="W4040" s="64"/>
      <c r="X4040" s="64"/>
    </row>
    <row r="4041" spans="1:24" s="283" customFormat="1" ht="12" x14ac:dyDescent="0.25">
      <c r="A4041" s="88"/>
      <c r="B4041" s="75"/>
      <c r="C4041" s="168">
        <v>-3</v>
      </c>
      <c r="D4041" s="134" t="s">
        <v>397</v>
      </c>
      <c r="E4041" s="64"/>
      <c r="F4041" s="64"/>
      <c r="G4041" s="64"/>
      <c r="H4041" s="64"/>
      <c r="I4041" s="64"/>
      <c r="J4041" s="64"/>
      <c r="K4041" s="64"/>
      <c r="L4041" s="64"/>
      <c r="M4041" s="64"/>
      <c r="N4041" s="64"/>
      <c r="O4041" s="64"/>
      <c r="P4041" s="64"/>
      <c r="Q4041" s="64"/>
      <c r="R4041" s="64"/>
      <c r="S4041" s="64"/>
      <c r="T4041" s="64"/>
      <c r="U4041" s="64"/>
      <c r="V4041" s="64"/>
      <c r="W4041" s="64"/>
      <c r="X4041" s="64"/>
    </row>
    <row r="4042" spans="1:24" s="283" customFormat="1" ht="12" x14ac:dyDescent="0.25">
      <c r="A4042" s="88"/>
      <c r="B4042" s="75"/>
      <c r="C4042" s="168"/>
      <c r="D4042" s="134"/>
      <c r="E4042" s="64"/>
      <c r="F4042" s="64"/>
      <c r="G4042" s="64"/>
      <c r="H4042" s="64"/>
      <c r="I4042" s="64"/>
      <c r="J4042" s="64"/>
      <c r="K4042" s="64"/>
      <c r="L4042" s="64"/>
      <c r="M4042" s="64"/>
      <c r="N4042" s="64"/>
      <c r="O4042" s="64"/>
      <c r="P4042" s="64"/>
      <c r="Q4042" s="64"/>
      <c r="R4042" s="64"/>
      <c r="S4042" s="64"/>
      <c r="T4042" s="64"/>
      <c r="U4042" s="64"/>
      <c r="V4042" s="64"/>
      <c r="W4042" s="64"/>
      <c r="X4042" s="64"/>
    </row>
    <row r="4043" spans="1:24" s="283" customFormat="1" ht="12" x14ac:dyDescent="0.25">
      <c r="A4043" s="88" t="str">
        <f>HYPERLINK("[Codebook_HIS_2013_ext_v1601.xlsx]NH05_2_Y","NH05_2")</f>
        <v>NH05_2</v>
      </c>
      <c r="B4043" s="133" t="s">
        <v>1965</v>
      </c>
      <c r="C4043" s="168">
        <v>1</v>
      </c>
      <c r="D4043" s="134" t="s">
        <v>395</v>
      </c>
      <c r="E4043" s="64"/>
      <c r="F4043" s="64"/>
      <c r="G4043" s="64"/>
      <c r="H4043" s="64"/>
      <c r="I4043" s="64"/>
      <c r="J4043" s="64"/>
      <c r="K4043" s="64"/>
      <c r="L4043" s="64"/>
      <c r="M4043" s="64"/>
      <c r="N4043" s="64"/>
      <c r="O4043" s="64"/>
      <c r="P4043" s="64"/>
      <c r="Q4043" s="64"/>
      <c r="R4043" s="64"/>
      <c r="S4043" s="64"/>
      <c r="T4043" s="64"/>
      <c r="U4043" s="64"/>
      <c r="V4043" s="64"/>
      <c r="W4043" s="64"/>
      <c r="X4043" s="64"/>
    </row>
    <row r="4044" spans="1:24" s="283" customFormat="1" ht="12" x14ac:dyDescent="0.25">
      <c r="A4044" s="88"/>
      <c r="B4044" s="133"/>
      <c r="C4044" s="168">
        <v>2</v>
      </c>
      <c r="D4044" s="134" t="s">
        <v>396</v>
      </c>
      <c r="E4044" s="64"/>
      <c r="F4044" s="64"/>
      <c r="G4044" s="64"/>
      <c r="H4044" s="64"/>
      <c r="I4044" s="64"/>
      <c r="J4044" s="64"/>
      <c r="K4044" s="64"/>
      <c r="L4044" s="64"/>
      <c r="M4044" s="64"/>
      <c r="N4044" s="64"/>
      <c r="O4044" s="64"/>
      <c r="P4044" s="64"/>
      <c r="Q4044" s="64"/>
      <c r="R4044" s="64"/>
      <c r="S4044" s="64"/>
      <c r="T4044" s="64"/>
      <c r="U4044" s="64"/>
      <c r="V4044" s="64"/>
      <c r="W4044" s="64"/>
      <c r="X4044" s="64"/>
    </row>
    <row r="4045" spans="1:24" s="283" customFormat="1" ht="12" x14ac:dyDescent="0.25">
      <c r="A4045" s="88"/>
      <c r="B4045" s="133"/>
      <c r="C4045" s="168">
        <v>-1</v>
      </c>
      <c r="D4045" s="134" t="s">
        <v>394</v>
      </c>
      <c r="E4045" s="64"/>
      <c r="F4045" s="64"/>
      <c r="G4045" s="64"/>
      <c r="H4045" s="64"/>
      <c r="I4045" s="64"/>
      <c r="J4045" s="64"/>
      <c r="K4045" s="64"/>
      <c r="L4045" s="64"/>
      <c r="M4045" s="64"/>
      <c r="N4045" s="64"/>
      <c r="O4045" s="64"/>
      <c r="P4045" s="64"/>
      <c r="Q4045" s="64"/>
      <c r="R4045" s="64"/>
      <c r="S4045" s="64"/>
      <c r="T4045" s="64"/>
      <c r="U4045" s="64"/>
      <c r="V4045" s="64"/>
      <c r="W4045" s="64"/>
      <c r="X4045" s="64"/>
    </row>
    <row r="4046" spans="1:24" s="283" customFormat="1" ht="12" x14ac:dyDescent="0.25">
      <c r="A4046" s="88"/>
      <c r="B4046" s="133"/>
      <c r="C4046" s="168">
        <v>-3</v>
      </c>
      <c r="D4046" s="134" t="s">
        <v>397</v>
      </c>
      <c r="E4046" s="64"/>
      <c r="F4046" s="64"/>
      <c r="G4046" s="64"/>
      <c r="H4046" s="64"/>
      <c r="I4046" s="64"/>
      <c r="J4046" s="64"/>
      <c r="K4046" s="64"/>
      <c r="L4046" s="64"/>
      <c r="M4046" s="64"/>
      <c r="N4046" s="64"/>
      <c r="O4046" s="64"/>
      <c r="P4046" s="64"/>
      <c r="Q4046" s="64"/>
      <c r="R4046" s="64"/>
      <c r="S4046" s="64"/>
      <c r="T4046" s="64"/>
      <c r="U4046" s="64"/>
      <c r="V4046" s="64"/>
      <c r="W4046" s="64"/>
      <c r="X4046" s="64"/>
    </row>
    <row r="4047" spans="1:24" s="283" customFormat="1" ht="12" x14ac:dyDescent="0.25">
      <c r="A4047" s="88"/>
      <c r="B4047" s="75"/>
      <c r="C4047" s="114"/>
      <c r="D4047" s="113"/>
      <c r="E4047" s="64"/>
      <c r="F4047" s="64"/>
      <c r="G4047" s="64"/>
      <c r="H4047" s="64"/>
      <c r="I4047" s="64"/>
      <c r="J4047" s="64"/>
      <c r="K4047" s="64"/>
      <c r="L4047" s="64"/>
      <c r="M4047" s="64"/>
      <c r="N4047" s="64"/>
      <c r="O4047" s="64"/>
      <c r="P4047" s="64"/>
      <c r="Q4047" s="64"/>
      <c r="R4047" s="64"/>
      <c r="S4047" s="64"/>
      <c r="T4047" s="64"/>
      <c r="U4047" s="64"/>
      <c r="V4047" s="64"/>
      <c r="W4047" s="64"/>
      <c r="X4047" s="64"/>
    </row>
    <row r="4048" spans="1:24" s="283" customFormat="1" ht="12" x14ac:dyDescent="0.25">
      <c r="A4048" s="88" t="str">
        <f>HYPERLINK("[Codebook_HIS_2013_ext_v1601.xlsx]NH06_Y","NH06")</f>
        <v>NH06</v>
      </c>
      <c r="B4048" s="133" t="s">
        <v>1545</v>
      </c>
      <c r="C4048" s="168">
        <v>1</v>
      </c>
      <c r="D4048" s="134" t="s">
        <v>1556</v>
      </c>
      <c r="E4048" s="64"/>
      <c r="F4048" s="64"/>
      <c r="G4048" s="64"/>
      <c r="H4048" s="64"/>
      <c r="I4048" s="64"/>
      <c r="J4048" s="64"/>
      <c r="K4048" s="64"/>
      <c r="L4048" s="64"/>
      <c r="M4048" s="64"/>
      <c r="N4048" s="64"/>
      <c r="O4048" s="64"/>
      <c r="P4048" s="64"/>
      <c r="Q4048" s="64"/>
      <c r="R4048" s="64"/>
      <c r="S4048" s="64"/>
      <c r="T4048" s="64"/>
      <c r="U4048" s="64"/>
      <c r="V4048" s="64"/>
      <c r="W4048" s="64"/>
      <c r="X4048" s="64"/>
    </row>
    <row r="4049" spans="1:24" s="283" customFormat="1" ht="12" x14ac:dyDescent="0.25">
      <c r="A4049" s="88"/>
      <c r="B4049" s="133"/>
      <c r="C4049" s="168">
        <v>2</v>
      </c>
      <c r="D4049" s="134" t="s">
        <v>1557</v>
      </c>
      <c r="E4049" s="64"/>
      <c r="F4049" s="64"/>
      <c r="G4049" s="64"/>
      <c r="H4049" s="64"/>
      <c r="I4049" s="64"/>
      <c r="J4049" s="64"/>
      <c r="K4049" s="64"/>
      <c r="L4049" s="64"/>
      <c r="M4049" s="64"/>
      <c r="N4049" s="64"/>
      <c r="O4049" s="64"/>
      <c r="P4049" s="64"/>
      <c r="Q4049" s="64"/>
      <c r="R4049" s="64"/>
      <c r="S4049" s="64"/>
      <c r="T4049" s="64"/>
      <c r="U4049" s="64"/>
      <c r="V4049" s="64"/>
      <c r="W4049" s="64"/>
      <c r="X4049" s="64"/>
    </row>
    <row r="4050" spans="1:24" s="283" customFormat="1" ht="12" x14ac:dyDescent="0.25">
      <c r="A4050" s="88"/>
      <c r="B4050" s="133"/>
      <c r="C4050" s="168">
        <v>3</v>
      </c>
      <c r="D4050" s="134" t="s">
        <v>1558</v>
      </c>
      <c r="E4050" s="64"/>
      <c r="F4050" s="64"/>
      <c r="G4050" s="64"/>
      <c r="H4050" s="64"/>
      <c r="I4050" s="64"/>
      <c r="J4050" s="64"/>
      <c r="K4050" s="64"/>
      <c r="L4050" s="64"/>
      <c r="M4050" s="64"/>
      <c r="N4050" s="64"/>
      <c r="O4050" s="64"/>
      <c r="P4050" s="64"/>
      <c r="Q4050" s="64"/>
      <c r="R4050" s="64"/>
      <c r="S4050" s="64"/>
      <c r="T4050" s="64"/>
      <c r="U4050" s="64"/>
      <c r="V4050" s="64"/>
      <c r="W4050" s="64"/>
      <c r="X4050" s="64"/>
    </row>
    <row r="4051" spans="1:24" s="283" customFormat="1" ht="12" x14ac:dyDescent="0.25">
      <c r="A4051" s="88"/>
      <c r="B4051" s="133"/>
      <c r="C4051" s="168">
        <v>4</v>
      </c>
      <c r="D4051" s="134" t="s">
        <v>642</v>
      </c>
      <c r="E4051" s="64"/>
      <c r="F4051" s="64"/>
      <c r="G4051" s="64"/>
      <c r="H4051" s="64"/>
      <c r="I4051" s="64"/>
      <c r="J4051" s="64"/>
      <c r="K4051" s="64"/>
      <c r="L4051" s="64"/>
      <c r="M4051" s="64"/>
      <c r="N4051" s="64"/>
      <c r="O4051" s="64"/>
      <c r="P4051" s="64"/>
      <c r="Q4051" s="64"/>
      <c r="R4051" s="64"/>
      <c r="S4051" s="64"/>
      <c r="T4051" s="64"/>
      <c r="U4051" s="64"/>
      <c r="V4051" s="64"/>
      <c r="W4051" s="64"/>
      <c r="X4051" s="64"/>
    </row>
    <row r="4052" spans="1:24" s="283" customFormat="1" ht="12" x14ac:dyDescent="0.25">
      <c r="A4052" s="88"/>
      <c r="B4052" s="133"/>
      <c r="C4052" s="168">
        <v>5</v>
      </c>
      <c r="D4052" s="134" t="s">
        <v>69</v>
      </c>
      <c r="E4052" s="64"/>
      <c r="F4052" s="64"/>
      <c r="G4052" s="64"/>
      <c r="H4052" s="64"/>
      <c r="I4052" s="64"/>
      <c r="J4052" s="64"/>
      <c r="K4052" s="64"/>
      <c r="L4052" s="64"/>
      <c r="M4052" s="64"/>
      <c r="N4052" s="64"/>
      <c r="O4052" s="64"/>
      <c r="P4052" s="64"/>
      <c r="Q4052" s="64"/>
      <c r="R4052" s="64"/>
      <c r="S4052" s="64"/>
      <c r="T4052" s="64"/>
      <c r="U4052" s="64"/>
      <c r="V4052" s="64"/>
      <c r="W4052" s="64"/>
      <c r="X4052" s="64"/>
    </row>
    <row r="4053" spans="1:24" s="283" customFormat="1" ht="12" x14ac:dyDescent="0.25">
      <c r="A4053" s="88"/>
      <c r="B4053" s="133"/>
      <c r="C4053" s="168">
        <v>-1</v>
      </c>
      <c r="D4053" s="134" t="s">
        <v>394</v>
      </c>
      <c r="E4053" s="64"/>
      <c r="F4053" s="64"/>
      <c r="G4053" s="64"/>
      <c r="H4053" s="64"/>
      <c r="I4053" s="64"/>
      <c r="J4053" s="64"/>
      <c r="K4053" s="64"/>
      <c r="L4053" s="64"/>
      <c r="M4053" s="64"/>
      <c r="N4053" s="64"/>
      <c r="O4053" s="64"/>
      <c r="P4053" s="64"/>
      <c r="Q4053" s="64"/>
      <c r="R4053" s="64"/>
      <c r="S4053" s="64"/>
      <c r="T4053" s="64"/>
      <c r="U4053" s="64"/>
      <c r="V4053" s="64"/>
      <c r="W4053" s="64"/>
      <c r="X4053" s="64"/>
    </row>
    <row r="4054" spans="1:24" s="283" customFormat="1" ht="12" x14ac:dyDescent="0.25">
      <c r="A4054" s="88"/>
      <c r="B4054" s="133"/>
      <c r="C4054" s="168">
        <v>-3</v>
      </c>
      <c r="D4054" s="134" t="s">
        <v>397</v>
      </c>
      <c r="E4054" s="64"/>
      <c r="F4054" s="64"/>
      <c r="G4054" s="64"/>
      <c r="H4054" s="64"/>
      <c r="I4054" s="64"/>
      <c r="J4054" s="64"/>
      <c r="K4054" s="64"/>
      <c r="L4054" s="64"/>
      <c r="M4054" s="64"/>
      <c r="N4054" s="64"/>
      <c r="O4054" s="64"/>
      <c r="P4054" s="64"/>
      <c r="Q4054" s="64"/>
      <c r="R4054" s="64"/>
      <c r="S4054" s="64"/>
      <c r="T4054" s="64"/>
      <c r="U4054" s="64"/>
      <c r="V4054" s="64"/>
      <c r="W4054" s="64"/>
      <c r="X4054" s="64"/>
    </row>
    <row r="4055" spans="1:24" s="283" customFormat="1" ht="12" x14ac:dyDescent="0.25">
      <c r="A4055" s="88"/>
      <c r="B4055" s="133"/>
      <c r="C4055" s="114"/>
      <c r="D4055" s="113"/>
      <c r="E4055" s="64"/>
      <c r="F4055" s="64"/>
      <c r="G4055" s="64"/>
      <c r="H4055" s="64"/>
      <c r="I4055" s="64"/>
      <c r="J4055" s="64"/>
      <c r="K4055" s="64"/>
      <c r="L4055" s="64"/>
      <c r="M4055" s="64"/>
      <c r="N4055" s="64"/>
      <c r="O4055" s="64"/>
      <c r="P4055" s="64"/>
      <c r="Q4055" s="64"/>
      <c r="R4055" s="64"/>
      <c r="S4055" s="64"/>
      <c r="T4055" s="64"/>
      <c r="U4055" s="64"/>
      <c r="V4055" s="64"/>
      <c r="W4055" s="64"/>
      <c r="X4055" s="64"/>
    </row>
    <row r="4056" spans="1:24" s="283" customFormat="1" ht="12" x14ac:dyDescent="0.25">
      <c r="A4056" s="88" t="str">
        <f>HYPERLINK("[Codebook_HIS_2013_ext_v1601.xlsx]NH06_1_Y","NH06_1")</f>
        <v>NH06_1</v>
      </c>
      <c r="B4056" s="133" t="s">
        <v>1545</v>
      </c>
      <c r="C4056" s="168">
        <v>1</v>
      </c>
      <c r="D4056" s="134" t="s">
        <v>1556</v>
      </c>
      <c r="E4056" s="64"/>
      <c r="F4056" s="64"/>
      <c r="G4056" s="64"/>
      <c r="H4056" s="64"/>
      <c r="I4056" s="64"/>
      <c r="J4056" s="64"/>
      <c r="K4056" s="64"/>
      <c r="L4056" s="64"/>
      <c r="M4056" s="64"/>
      <c r="N4056" s="64"/>
      <c r="O4056" s="64"/>
      <c r="P4056" s="64"/>
      <c r="Q4056" s="64"/>
      <c r="R4056" s="64"/>
      <c r="S4056" s="64"/>
      <c r="T4056" s="64"/>
      <c r="U4056" s="64"/>
      <c r="V4056" s="64"/>
      <c r="W4056" s="64"/>
      <c r="X4056" s="64"/>
    </row>
    <row r="4057" spans="1:24" s="283" customFormat="1" ht="12" x14ac:dyDescent="0.25">
      <c r="A4057" s="88"/>
      <c r="B4057" s="133"/>
      <c r="C4057" s="168">
        <v>2</v>
      </c>
      <c r="D4057" s="134" t="s">
        <v>1557</v>
      </c>
      <c r="E4057" s="64"/>
      <c r="F4057" s="64"/>
      <c r="G4057" s="64"/>
      <c r="H4057" s="64"/>
      <c r="I4057" s="64"/>
      <c r="J4057" s="64"/>
      <c r="K4057" s="64"/>
      <c r="L4057" s="64"/>
      <c r="M4057" s="64"/>
      <c r="N4057" s="64"/>
      <c r="O4057" s="64"/>
      <c r="P4057" s="64"/>
      <c r="Q4057" s="64"/>
      <c r="R4057" s="64"/>
      <c r="S4057" s="64"/>
      <c r="T4057" s="64"/>
      <c r="U4057" s="64"/>
      <c r="V4057" s="64"/>
      <c r="W4057" s="64"/>
      <c r="X4057" s="64"/>
    </row>
    <row r="4058" spans="1:24" s="283" customFormat="1" ht="12" x14ac:dyDescent="0.25">
      <c r="A4058" s="88"/>
      <c r="B4058" s="133"/>
      <c r="C4058" s="168">
        <v>3</v>
      </c>
      <c r="D4058" s="134" t="s">
        <v>1558</v>
      </c>
      <c r="E4058" s="64"/>
      <c r="F4058" s="64"/>
      <c r="G4058" s="64"/>
      <c r="H4058" s="64"/>
      <c r="I4058" s="64"/>
      <c r="J4058" s="64"/>
      <c r="K4058" s="64"/>
      <c r="L4058" s="64"/>
      <c r="M4058" s="64"/>
      <c r="N4058" s="64"/>
      <c r="O4058" s="64"/>
      <c r="P4058" s="64"/>
      <c r="Q4058" s="64"/>
      <c r="R4058" s="64"/>
      <c r="S4058" s="64"/>
      <c r="T4058" s="64"/>
      <c r="U4058" s="64"/>
      <c r="V4058" s="64"/>
      <c r="W4058" s="64"/>
      <c r="X4058" s="64"/>
    </row>
    <row r="4059" spans="1:24" s="283" customFormat="1" ht="12" x14ac:dyDescent="0.25">
      <c r="A4059" s="88"/>
      <c r="B4059" s="133"/>
      <c r="C4059" s="168">
        <v>4</v>
      </c>
      <c r="D4059" s="134" t="s">
        <v>642</v>
      </c>
      <c r="E4059" s="64"/>
      <c r="F4059" s="64"/>
      <c r="G4059" s="64"/>
      <c r="H4059" s="64"/>
      <c r="I4059" s="64"/>
      <c r="J4059" s="64"/>
      <c r="K4059" s="64"/>
      <c r="L4059" s="64"/>
      <c r="M4059" s="64"/>
      <c r="N4059" s="64"/>
      <c r="O4059" s="64"/>
      <c r="P4059" s="64"/>
      <c r="Q4059" s="64"/>
      <c r="R4059" s="64"/>
      <c r="S4059" s="64"/>
      <c r="T4059" s="64"/>
      <c r="U4059" s="64"/>
      <c r="V4059" s="64"/>
      <c r="W4059" s="64"/>
      <c r="X4059" s="64"/>
    </row>
    <row r="4060" spans="1:24" s="283" customFormat="1" ht="12" x14ac:dyDescent="0.25">
      <c r="A4060" s="88"/>
      <c r="B4060" s="133"/>
      <c r="C4060" s="168">
        <v>5</v>
      </c>
      <c r="D4060" s="134" t="s">
        <v>69</v>
      </c>
      <c r="E4060" s="64"/>
      <c r="F4060" s="64"/>
      <c r="G4060" s="64"/>
      <c r="H4060" s="64"/>
      <c r="I4060" s="64"/>
      <c r="J4060" s="64"/>
      <c r="K4060" s="64"/>
      <c r="L4060" s="64"/>
      <c r="M4060" s="64"/>
      <c r="N4060" s="64"/>
      <c r="O4060" s="64"/>
      <c r="P4060" s="64"/>
      <c r="Q4060" s="64"/>
      <c r="R4060" s="64"/>
      <c r="S4060" s="64"/>
      <c r="T4060" s="64"/>
      <c r="U4060" s="64"/>
      <c r="V4060" s="64"/>
      <c r="W4060" s="64"/>
      <c r="X4060" s="64"/>
    </row>
    <row r="4061" spans="1:24" s="283" customFormat="1" ht="12" x14ac:dyDescent="0.25">
      <c r="A4061" s="88"/>
      <c r="B4061" s="133"/>
      <c r="C4061" s="168">
        <v>-1</v>
      </c>
      <c r="D4061" s="134" t="s">
        <v>394</v>
      </c>
      <c r="E4061" s="64"/>
      <c r="F4061" s="64"/>
      <c r="G4061" s="64"/>
      <c r="H4061" s="64"/>
      <c r="I4061" s="64"/>
      <c r="J4061" s="64"/>
      <c r="K4061" s="64"/>
      <c r="L4061" s="64"/>
      <c r="M4061" s="64"/>
      <c r="N4061" s="64"/>
      <c r="O4061" s="64"/>
      <c r="P4061" s="64"/>
      <c r="Q4061" s="64"/>
      <c r="R4061" s="64"/>
      <c r="S4061" s="64"/>
      <c r="T4061" s="64"/>
      <c r="U4061" s="64"/>
      <c r="V4061" s="64"/>
      <c r="W4061" s="64"/>
      <c r="X4061" s="64"/>
    </row>
    <row r="4062" spans="1:24" s="283" customFormat="1" ht="12" x14ac:dyDescent="0.25">
      <c r="A4062" s="88"/>
      <c r="B4062" s="133"/>
      <c r="C4062" s="168">
        <v>-3</v>
      </c>
      <c r="D4062" s="134" t="s">
        <v>397</v>
      </c>
      <c r="E4062" s="64"/>
      <c r="F4062" s="64"/>
      <c r="G4062" s="64"/>
      <c r="H4062" s="64"/>
      <c r="I4062" s="64"/>
      <c r="J4062" s="64"/>
      <c r="K4062" s="64"/>
      <c r="L4062" s="64"/>
      <c r="M4062" s="64"/>
      <c r="N4062" s="64"/>
      <c r="O4062" s="64"/>
      <c r="P4062" s="64"/>
      <c r="Q4062" s="64"/>
      <c r="R4062" s="64"/>
      <c r="S4062" s="64"/>
      <c r="T4062" s="64"/>
      <c r="U4062" s="64"/>
      <c r="V4062" s="64"/>
      <c r="W4062" s="64"/>
      <c r="X4062" s="64"/>
    </row>
    <row r="4063" spans="1:24" s="283" customFormat="1" ht="12" x14ac:dyDescent="0.25">
      <c r="A4063" s="88"/>
      <c r="B4063" s="133"/>
      <c r="C4063" s="114"/>
      <c r="D4063" s="113"/>
      <c r="E4063" s="64"/>
      <c r="F4063" s="64"/>
      <c r="G4063" s="64"/>
      <c r="H4063" s="64"/>
      <c r="I4063" s="64"/>
      <c r="J4063" s="64"/>
      <c r="K4063" s="64"/>
      <c r="L4063" s="64"/>
      <c r="M4063" s="64"/>
      <c r="N4063" s="64"/>
      <c r="O4063" s="64"/>
      <c r="P4063" s="64"/>
      <c r="Q4063" s="64"/>
      <c r="R4063" s="64"/>
      <c r="S4063" s="64"/>
      <c r="T4063" s="64"/>
      <c r="U4063" s="64"/>
      <c r="V4063" s="64"/>
      <c r="W4063" s="64"/>
      <c r="X4063" s="64"/>
    </row>
    <row r="4064" spans="1:24" s="283" customFormat="1" ht="12" x14ac:dyDescent="0.25">
      <c r="A4064" s="88" t="str">
        <f>HYPERLINK("[Codebook_HIS_2013_ext_v1601.xlsx]NH06_2_Y","NH06_2")</f>
        <v>NH06_2</v>
      </c>
      <c r="B4064" s="133" t="s">
        <v>1546</v>
      </c>
      <c r="C4064" s="168">
        <v>1</v>
      </c>
      <c r="D4064" s="134" t="s">
        <v>395</v>
      </c>
      <c r="E4064" s="64"/>
      <c r="F4064" s="64"/>
      <c r="G4064" s="64"/>
      <c r="H4064" s="64"/>
      <c r="I4064" s="64"/>
      <c r="J4064" s="64"/>
      <c r="K4064" s="64"/>
      <c r="L4064" s="64"/>
      <c r="M4064" s="64"/>
      <c r="N4064" s="64"/>
      <c r="O4064" s="64"/>
      <c r="P4064" s="64"/>
      <c r="Q4064" s="64"/>
      <c r="R4064" s="64"/>
      <c r="S4064" s="64"/>
      <c r="T4064" s="64"/>
      <c r="U4064" s="64"/>
      <c r="V4064" s="64"/>
      <c r="W4064" s="64"/>
      <c r="X4064" s="64"/>
    </row>
    <row r="4065" spans="1:24" s="283" customFormat="1" ht="12" x14ac:dyDescent="0.25">
      <c r="A4065" s="88"/>
      <c r="B4065" s="133"/>
      <c r="C4065" s="168">
        <v>2</v>
      </c>
      <c r="D4065" s="134" t="s">
        <v>396</v>
      </c>
      <c r="E4065" s="64"/>
      <c r="F4065" s="64"/>
      <c r="G4065" s="64"/>
      <c r="H4065" s="64"/>
      <c r="I4065" s="64"/>
      <c r="J4065" s="64"/>
      <c r="K4065" s="64"/>
      <c r="L4065" s="64"/>
      <c r="M4065" s="64"/>
      <c r="N4065" s="64"/>
      <c r="O4065" s="64"/>
      <c r="P4065" s="64"/>
      <c r="Q4065" s="64"/>
      <c r="R4065" s="64"/>
      <c r="S4065" s="64"/>
      <c r="T4065" s="64"/>
      <c r="U4065" s="64"/>
      <c r="V4065" s="64"/>
      <c r="W4065" s="64"/>
      <c r="X4065" s="64"/>
    </row>
    <row r="4066" spans="1:24" s="283" customFormat="1" ht="12" x14ac:dyDescent="0.25">
      <c r="A4066" s="88"/>
      <c r="B4066" s="133"/>
      <c r="C4066" s="168">
        <v>-1</v>
      </c>
      <c r="D4066" s="134" t="s">
        <v>394</v>
      </c>
      <c r="E4066" s="64"/>
      <c r="F4066" s="64"/>
      <c r="G4066" s="64"/>
      <c r="H4066" s="64"/>
      <c r="I4066" s="64"/>
      <c r="J4066" s="64"/>
      <c r="K4066" s="64"/>
      <c r="L4066" s="64"/>
      <c r="M4066" s="64"/>
      <c r="N4066" s="64"/>
      <c r="O4066" s="64"/>
      <c r="P4066" s="64"/>
      <c r="Q4066" s="64"/>
      <c r="R4066" s="64"/>
      <c r="S4066" s="64"/>
      <c r="T4066" s="64"/>
      <c r="U4066" s="64"/>
      <c r="V4066" s="64"/>
      <c r="W4066" s="64"/>
      <c r="X4066" s="64"/>
    </row>
    <row r="4067" spans="1:24" s="283" customFormat="1" ht="12" x14ac:dyDescent="0.25">
      <c r="A4067" s="88"/>
      <c r="B4067" s="133"/>
      <c r="C4067" s="168">
        <v>-3</v>
      </c>
      <c r="D4067" s="134" t="s">
        <v>397</v>
      </c>
      <c r="E4067" s="64"/>
      <c r="F4067" s="64"/>
      <c r="G4067" s="64"/>
      <c r="H4067" s="64"/>
      <c r="I4067" s="64"/>
      <c r="J4067" s="64"/>
      <c r="K4067" s="64"/>
      <c r="L4067" s="64"/>
      <c r="M4067" s="64"/>
      <c r="N4067" s="64"/>
      <c r="O4067" s="64"/>
      <c r="P4067" s="64"/>
      <c r="Q4067" s="64"/>
      <c r="R4067" s="64"/>
      <c r="S4067" s="64"/>
      <c r="T4067" s="64"/>
      <c r="U4067" s="64"/>
      <c r="V4067" s="64"/>
      <c r="W4067" s="64"/>
      <c r="X4067" s="64"/>
    </row>
    <row r="4068" spans="1:24" s="283" customFormat="1" ht="12" x14ac:dyDescent="0.25">
      <c r="A4068" s="88"/>
      <c r="B4068" s="133"/>
      <c r="C4068" s="168"/>
      <c r="D4068" s="134"/>
      <c r="E4068" s="64"/>
      <c r="F4068" s="64"/>
      <c r="G4068" s="64"/>
      <c r="H4068" s="64"/>
      <c r="I4068" s="64"/>
      <c r="J4068" s="64"/>
      <c r="K4068" s="64"/>
      <c r="L4068" s="64"/>
      <c r="M4068" s="64"/>
      <c r="N4068" s="64"/>
      <c r="O4068" s="64"/>
      <c r="P4068" s="64"/>
      <c r="Q4068" s="64"/>
      <c r="R4068" s="64"/>
      <c r="S4068" s="64"/>
      <c r="T4068" s="64"/>
      <c r="U4068" s="64"/>
      <c r="V4068" s="64"/>
      <c r="W4068" s="64"/>
      <c r="X4068" s="64"/>
    </row>
    <row r="4069" spans="1:24" s="283" customFormat="1" ht="12" x14ac:dyDescent="0.25">
      <c r="A4069" s="88" t="str">
        <f>HYPERLINK("[Codebook_HIS_2013_ext_v1601.xlsx]NH07_Y","NH07")</f>
        <v>NH07</v>
      </c>
      <c r="B4069" s="133" t="s">
        <v>1921</v>
      </c>
      <c r="C4069" s="168">
        <v>1</v>
      </c>
      <c r="D4069" s="134" t="s">
        <v>1966</v>
      </c>
      <c r="E4069" s="64"/>
      <c r="F4069" s="64"/>
      <c r="G4069" s="64"/>
      <c r="H4069" s="64"/>
      <c r="I4069" s="64"/>
      <c r="J4069" s="64"/>
      <c r="K4069" s="64"/>
      <c r="L4069" s="64"/>
      <c r="M4069" s="64"/>
      <c r="N4069" s="64"/>
      <c r="O4069" s="64"/>
      <c r="P4069" s="64"/>
      <c r="Q4069" s="64"/>
      <c r="R4069" s="64"/>
      <c r="S4069" s="64"/>
      <c r="T4069" s="64"/>
      <c r="U4069" s="64"/>
      <c r="V4069" s="64"/>
      <c r="W4069" s="64"/>
      <c r="X4069" s="64"/>
    </row>
    <row r="4070" spans="1:24" s="283" customFormat="1" ht="12" x14ac:dyDescent="0.25">
      <c r="A4070" s="88"/>
      <c r="B4070" s="133"/>
      <c r="C4070" s="168">
        <v>2</v>
      </c>
      <c r="D4070" s="134" t="s">
        <v>1967</v>
      </c>
      <c r="E4070" s="64"/>
      <c r="F4070" s="64"/>
      <c r="G4070" s="64"/>
      <c r="H4070" s="64"/>
      <c r="I4070" s="64"/>
      <c r="J4070" s="64"/>
      <c r="K4070" s="64"/>
      <c r="L4070" s="64"/>
      <c r="M4070" s="64"/>
      <c r="N4070" s="64"/>
      <c r="O4070" s="64"/>
      <c r="P4070" s="64"/>
      <c r="Q4070" s="64"/>
      <c r="R4070" s="64"/>
      <c r="S4070" s="64"/>
      <c r="T4070" s="64"/>
      <c r="U4070" s="64"/>
      <c r="V4070" s="64"/>
      <c r="W4070" s="64"/>
      <c r="X4070" s="64"/>
    </row>
    <row r="4071" spans="1:24" s="283" customFormat="1" ht="12" x14ac:dyDescent="0.25">
      <c r="A4071" s="88"/>
      <c r="B4071" s="133"/>
      <c r="C4071" s="168">
        <v>3</v>
      </c>
      <c r="D4071" s="134" t="s">
        <v>1968</v>
      </c>
      <c r="E4071" s="64"/>
      <c r="F4071" s="64"/>
      <c r="G4071" s="64"/>
      <c r="H4071" s="64"/>
      <c r="I4071" s="64"/>
      <c r="J4071" s="64"/>
      <c r="K4071" s="64"/>
      <c r="L4071" s="64"/>
      <c r="M4071" s="64"/>
      <c r="N4071" s="64"/>
      <c r="O4071" s="64"/>
      <c r="P4071" s="64"/>
      <c r="Q4071" s="64"/>
      <c r="R4071" s="64"/>
      <c r="S4071" s="64"/>
      <c r="T4071" s="64"/>
      <c r="U4071" s="64"/>
      <c r="V4071" s="64"/>
      <c r="W4071" s="64"/>
      <c r="X4071" s="64"/>
    </row>
    <row r="4072" spans="1:24" s="283" customFormat="1" ht="12" x14ac:dyDescent="0.25">
      <c r="A4072" s="88"/>
      <c r="B4072" s="133"/>
      <c r="C4072" s="168">
        <v>-1</v>
      </c>
      <c r="D4072" s="134" t="s">
        <v>394</v>
      </c>
      <c r="E4072" s="64"/>
      <c r="F4072" s="64"/>
      <c r="G4072" s="64"/>
      <c r="H4072" s="64"/>
      <c r="I4072" s="64"/>
      <c r="J4072" s="64"/>
      <c r="K4072" s="64"/>
      <c r="L4072" s="64"/>
      <c r="M4072" s="64"/>
      <c r="N4072" s="64"/>
      <c r="O4072" s="64"/>
      <c r="P4072" s="64"/>
      <c r="Q4072" s="64"/>
      <c r="R4072" s="64"/>
      <c r="S4072" s="64"/>
      <c r="T4072" s="64"/>
      <c r="U4072" s="64"/>
      <c r="V4072" s="64"/>
      <c r="W4072" s="64"/>
      <c r="X4072" s="64"/>
    </row>
    <row r="4073" spans="1:24" s="283" customFormat="1" ht="12" x14ac:dyDescent="0.25">
      <c r="A4073" s="88"/>
      <c r="B4073" s="133"/>
      <c r="C4073" s="168">
        <v>-3</v>
      </c>
      <c r="D4073" s="134" t="s">
        <v>397</v>
      </c>
      <c r="E4073" s="64"/>
      <c r="F4073" s="64"/>
      <c r="G4073" s="64"/>
      <c r="H4073" s="64"/>
      <c r="I4073" s="64"/>
      <c r="J4073" s="64"/>
      <c r="K4073" s="64"/>
      <c r="L4073" s="64"/>
      <c r="M4073" s="64"/>
      <c r="N4073" s="64"/>
      <c r="O4073" s="64"/>
      <c r="P4073" s="64"/>
      <c r="Q4073" s="64"/>
      <c r="R4073" s="64"/>
      <c r="S4073" s="64"/>
      <c r="T4073" s="64"/>
      <c r="U4073" s="64"/>
      <c r="V4073" s="64"/>
      <c r="W4073" s="64"/>
      <c r="X4073" s="64"/>
    </row>
    <row r="4074" spans="1:24" s="283" customFormat="1" ht="12" x14ac:dyDescent="0.25">
      <c r="A4074" s="88"/>
      <c r="B4074" s="133"/>
      <c r="C4074" s="168"/>
      <c r="D4074" s="134"/>
      <c r="E4074" s="64"/>
      <c r="F4074" s="64"/>
      <c r="G4074" s="64"/>
      <c r="H4074" s="64"/>
      <c r="I4074" s="64"/>
      <c r="J4074" s="64"/>
      <c r="K4074" s="64"/>
      <c r="L4074" s="64"/>
      <c r="M4074" s="64"/>
      <c r="N4074" s="64"/>
      <c r="O4074" s="64"/>
      <c r="P4074" s="64"/>
      <c r="Q4074" s="64"/>
      <c r="R4074" s="64"/>
      <c r="S4074" s="64"/>
      <c r="T4074" s="64"/>
      <c r="U4074" s="64"/>
      <c r="V4074" s="64"/>
      <c r="W4074" s="64"/>
      <c r="X4074" s="64"/>
    </row>
    <row r="4075" spans="1:24" s="283" customFormat="1" ht="12" x14ac:dyDescent="0.25">
      <c r="A4075" s="88" t="str">
        <f>HYPERLINK("[Codebook_HIS_2013_ext_v1601.xlsx]NH08_Y","NH08")</f>
        <v>NH08</v>
      </c>
      <c r="B4075" s="133" t="s">
        <v>1547</v>
      </c>
      <c r="C4075" s="168">
        <v>1</v>
      </c>
      <c r="D4075" s="134" t="s">
        <v>1556</v>
      </c>
      <c r="E4075" s="64"/>
      <c r="F4075" s="64"/>
      <c r="G4075" s="64"/>
      <c r="H4075" s="64"/>
      <c r="I4075" s="64"/>
      <c r="J4075" s="64"/>
      <c r="K4075" s="64"/>
      <c r="L4075" s="64"/>
      <c r="M4075" s="64"/>
      <c r="N4075" s="64"/>
      <c r="O4075" s="64"/>
      <c r="P4075" s="64"/>
      <c r="Q4075" s="64"/>
      <c r="R4075" s="64"/>
      <c r="S4075" s="64"/>
      <c r="T4075" s="64"/>
      <c r="U4075" s="64"/>
      <c r="V4075" s="64"/>
      <c r="W4075" s="64"/>
      <c r="X4075" s="64"/>
    </row>
    <row r="4076" spans="1:24" s="283" customFormat="1" ht="12" x14ac:dyDescent="0.25">
      <c r="A4076" s="88"/>
      <c r="B4076" s="133"/>
      <c r="C4076" s="168">
        <v>2</v>
      </c>
      <c r="D4076" s="134" t="s">
        <v>1557</v>
      </c>
      <c r="E4076" s="64"/>
      <c r="F4076" s="64"/>
      <c r="G4076" s="64"/>
      <c r="H4076" s="64"/>
      <c r="I4076" s="64"/>
      <c r="J4076" s="64"/>
      <c r="K4076" s="64"/>
      <c r="L4076" s="64"/>
      <c r="M4076" s="64"/>
      <c r="N4076" s="64"/>
      <c r="O4076" s="64"/>
      <c r="P4076" s="64"/>
      <c r="Q4076" s="64"/>
      <c r="R4076" s="64"/>
      <c r="S4076" s="64"/>
      <c r="T4076" s="64"/>
      <c r="U4076" s="64"/>
      <c r="V4076" s="64"/>
      <c r="W4076" s="64"/>
      <c r="X4076" s="64"/>
    </row>
    <row r="4077" spans="1:24" s="283" customFormat="1" ht="12" x14ac:dyDescent="0.25">
      <c r="A4077" s="88"/>
      <c r="B4077" s="133"/>
      <c r="C4077" s="168">
        <v>3</v>
      </c>
      <c r="D4077" s="134" t="s">
        <v>1558</v>
      </c>
      <c r="E4077" s="64"/>
      <c r="F4077" s="64"/>
      <c r="G4077" s="64"/>
      <c r="H4077" s="64"/>
      <c r="I4077" s="64"/>
      <c r="J4077" s="64"/>
      <c r="K4077" s="64"/>
      <c r="L4077" s="64"/>
      <c r="M4077" s="64"/>
      <c r="N4077" s="64"/>
      <c r="O4077" s="64"/>
      <c r="P4077" s="64"/>
      <c r="Q4077" s="64"/>
      <c r="R4077" s="64"/>
      <c r="S4077" s="64"/>
      <c r="T4077" s="64"/>
      <c r="U4077" s="64"/>
      <c r="V4077" s="64"/>
      <c r="W4077" s="64"/>
      <c r="X4077" s="64"/>
    </row>
    <row r="4078" spans="1:24" s="283" customFormat="1" ht="12" x14ac:dyDescent="0.25">
      <c r="A4078" s="88"/>
      <c r="B4078" s="133"/>
      <c r="C4078" s="168">
        <v>4</v>
      </c>
      <c r="D4078" s="134" t="s">
        <v>642</v>
      </c>
      <c r="E4078" s="64"/>
      <c r="F4078" s="64"/>
      <c r="G4078" s="64"/>
      <c r="H4078" s="64"/>
      <c r="I4078" s="64"/>
      <c r="J4078" s="64"/>
      <c r="K4078" s="64"/>
      <c r="L4078" s="64"/>
      <c r="M4078" s="64"/>
      <c r="N4078" s="64"/>
      <c r="O4078" s="64"/>
      <c r="P4078" s="64"/>
      <c r="Q4078" s="64"/>
      <c r="R4078" s="64"/>
      <c r="S4078" s="64"/>
      <c r="T4078" s="64"/>
      <c r="U4078" s="64"/>
      <c r="V4078" s="64"/>
      <c r="W4078" s="64"/>
      <c r="X4078" s="64"/>
    </row>
    <row r="4079" spans="1:24" s="283" customFormat="1" ht="12" x14ac:dyDescent="0.25">
      <c r="A4079" s="88"/>
      <c r="B4079" s="133"/>
      <c r="C4079" s="168">
        <v>5</v>
      </c>
      <c r="D4079" s="134" t="s">
        <v>69</v>
      </c>
      <c r="E4079" s="64"/>
      <c r="F4079" s="64"/>
      <c r="G4079" s="64"/>
      <c r="H4079" s="64"/>
      <c r="I4079" s="64"/>
      <c r="J4079" s="64"/>
      <c r="K4079" s="64"/>
      <c r="L4079" s="64"/>
      <c r="M4079" s="64"/>
      <c r="N4079" s="64"/>
      <c r="O4079" s="64"/>
      <c r="P4079" s="64"/>
      <c r="Q4079" s="64"/>
      <c r="R4079" s="64"/>
      <c r="S4079" s="64"/>
      <c r="T4079" s="64"/>
      <c r="U4079" s="64"/>
      <c r="V4079" s="64"/>
      <c r="W4079" s="64"/>
      <c r="X4079" s="64"/>
    </row>
    <row r="4080" spans="1:24" s="283" customFormat="1" ht="12" x14ac:dyDescent="0.25">
      <c r="A4080" s="88"/>
      <c r="B4080" s="133"/>
      <c r="C4080" s="168">
        <v>-1</v>
      </c>
      <c r="D4080" s="134" t="s">
        <v>394</v>
      </c>
      <c r="E4080" s="64"/>
      <c r="F4080" s="64"/>
      <c r="G4080" s="64"/>
      <c r="H4080" s="64"/>
      <c r="I4080" s="64"/>
      <c r="J4080" s="64"/>
      <c r="K4080" s="64"/>
      <c r="L4080" s="64"/>
      <c r="M4080" s="64"/>
      <c r="N4080" s="64"/>
      <c r="O4080" s="64"/>
      <c r="P4080" s="64"/>
      <c r="Q4080" s="64"/>
      <c r="R4080" s="64"/>
      <c r="S4080" s="64"/>
      <c r="T4080" s="64"/>
      <c r="U4080" s="64"/>
      <c r="V4080" s="64"/>
      <c r="W4080" s="64"/>
      <c r="X4080" s="64"/>
    </row>
    <row r="4081" spans="1:24" s="283" customFormat="1" ht="12" x14ac:dyDescent="0.25">
      <c r="A4081" s="88"/>
      <c r="B4081" s="133"/>
      <c r="C4081" s="168">
        <v>-3</v>
      </c>
      <c r="D4081" s="134" t="s">
        <v>397</v>
      </c>
      <c r="E4081" s="64"/>
      <c r="F4081" s="64"/>
      <c r="G4081" s="64"/>
      <c r="H4081" s="64"/>
      <c r="I4081" s="64"/>
      <c r="J4081" s="64"/>
      <c r="K4081" s="64"/>
      <c r="L4081" s="64"/>
      <c r="M4081" s="64"/>
      <c r="N4081" s="64"/>
      <c r="O4081" s="64"/>
      <c r="P4081" s="64"/>
      <c r="Q4081" s="64"/>
      <c r="R4081" s="64"/>
      <c r="S4081" s="64"/>
      <c r="T4081" s="64"/>
      <c r="U4081" s="64"/>
      <c r="V4081" s="64"/>
      <c r="W4081" s="64"/>
      <c r="X4081" s="64"/>
    </row>
    <row r="4082" spans="1:24" s="283" customFormat="1" ht="12" x14ac:dyDescent="0.25">
      <c r="A4082" s="88"/>
      <c r="B4082" s="133"/>
      <c r="C4082" s="114"/>
      <c r="D4082" s="113"/>
      <c r="E4082" s="64"/>
      <c r="F4082" s="64"/>
      <c r="G4082" s="64"/>
      <c r="H4082" s="64"/>
      <c r="I4082" s="64"/>
      <c r="J4082" s="64"/>
      <c r="K4082" s="64"/>
      <c r="L4082" s="64"/>
      <c r="M4082" s="64"/>
      <c r="N4082" s="64"/>
      <c r="O4082" s="64"/>
      <c r="P4082" s="64"/>
      <c r="Q4082" s="64"/>
      <c r="R4082" s="64"/>
      <c r="S4082" s="64"/>
      <c r="T4082" s="64"/>
      <c r="U4082" s="64"/>
      <c r="V4082" s="64"/>
      <c r="W4082" s="64"/>
      <c r="X4082" s="64"/>
    </row>
    <row r="4083" spans="1:24" s="283" customFormat="1" ht="12" x14ac:dyDescent="0.25">
      <c r="A4083" s="88" t="str">
        <f>HYPERLINK("[Codebook_HIS_2013_ext_v1601.xlsx]NH08_1_Y","NH08_1")</f>
        <v>NH08_1</v>
      </c>
      <c r="B4083" s="133" t="s">
        <v>1547</v>
      </c>
      <c r="C4083" s="168">
        <v>1</v>
      </c>
      <c r="D4083" s="134" t="s">
        <v>1556</v>
      </c>
      <c r="E4083" s="64"/>
      <c r="F4083" s="64"/>
      <c r="G4083" s="64"/>
      <c r="H4083" s="64"/>
      <c r="I4083" s="64"/>
      <c r="J4083" s="64"/>
      <c r="K4083" s="64"/>
      <c r="L4083" s="64"/>
      <c r="M4083" s="64"/>
      <c r="N4083" s="64"/>
      <c r="O4083" s="64"/>
      <c r="P4083" s="64"/>
      <c r="Q4083" s="64"/>
      <c r="R4083" s="64"/>
      <c r="S4083" s="64"/>
      <c r="T4083" s="64"/>
      <c r="U4083" s="64"/>
      <c r="V4083" s="64"/>
      <c r="W4083" s="64"/>
      <c r="X4083" s="64"/>
    </row>
    <row r="4084" spans="1:24" s="283" customFormat="1" ht="12" x14ac:dyDescent="0.25">
      <c r="A4084" s="88"/>
      <c r="B4084" s="133"/>
      <c r="C4084" s="168">
        <v>2</v>
      </c>
      <c r="D4084" s="134" t="s">
        <v>1557</v>
      </c>
      <c r="E4084" s="64"/>
      <c r="F4084" s="64"/>
      <c r="G4084" s="64"/>
      <c r="H4084" s="64"/>
      <c r="I4084" s="64"/>
      <c r="J4084" s="64"/>
      <c r="K4084" s="64"/>
      <c r="L4084" s="64"/>
      <c r="M4084" s="64"/>
      <c r="N4084" s="64"/>
      <c r="O4084" s="64"/>
      <c r="P4084" s="64"/>
      <c r="Q4084" s="64"/>
      <c r="R4084" s="64"/>
      <c r="S4084" s="64"/>
      <c r="T4084" s="64"/>
      <c r="U4084" s="64"/>
      <c r="V4084" s="64"/>
      <c r="W4084" s="64"/>
      <c r="X4084" s="64"/>
    </row>
    <row r="4085" spans="1:24" s="283" customFormat="1" ht="12" x14ac:dyDescent="0.25">
      <c r="A4085" s="88"/>
      <c r="B4085" s="133"/>
      <c r="C4085" s="168">
        <v>3</v>
      </c>
      <c r="D4085" s="134" t="s">
        <v>1558</v>
      </c>
      <c r="E4085" s="64"/>
      <c r="F4085" s="64"/>
      <c r="G4085" s="64"/>
      <c r="H4085" s="64"/>
      <c r="I4085" s="64"/>
      <c r="J4085" s="64"/>
      <c r="K4085" s="64"/>
      <c r="L4085" s="64"/>
      <c r="M4085" s="64"/>
      <c r="N4085" s="64"/>
      <c r="O4085" s="64"/>
      <c r="P4085" s="64"/>
      <c r="Q4085" s="64"/>
      <c r="R4085" s="64"/>
      <c r="S4085" s="64"/>
      <c r="T4085" s="64"/>
      <c r="U4085" s="64"/>
      <c r="V4085" s="64"/>
      <c r="W4085" s="64"/>
      <c r="X4085" s="64"/>
    </row>
    <row r="4086" spans="1:24" s="283" customFormat="1" ht="12" x14ac:dyDescent="0.25">
      <c r="A4086" s="88"/>
      <c r="B4086" s="133"/>
      <c r="C4086" s="168">
        <v>4</v>
      </c>
      <c r="D4086" s="134" t="s">
        <v>642</v>
      </c>
      <c r="E4086" s="64"/>
      <c r="F4086" s="64"/>
      <c r="G4086" s="64"/>
      <c r="H4086" s="64"/>
      <c r="I4086" s="64"/>
      <c r="J4086" s="64"/>
      <c r="K4086" s="64"/>
      <c r="L4086" s="64"/>
      <c r="M4086" s="64"/>
      <c r="N4086" s="64"/>
      <c r="O4086" s="64"/>
      <c r="P4086" s="64"/>
      <c r="Q4086" s="64"/>
      <c r="R4086" s="64"/>
      <c r="S4086" s="64"/>
      <c r="T4086" s="64"/>
      <c r="U4086" s="64"/>
      <c r="V4086" s="64"/>
      <c r="W4086" s="64"/>
      <c r="X4086" s="64"/>
    </row>
    <row r="4087" spans="1:24" s="283" customFormat="1" ht="12" x14ac:dyDescent="0.25">
      <c r="A4087" s="88"/>
      <c r="B4087" s="133"/>
      <c r="C4087" s="168">
        <v>5</v>
      </c>
      <c r="D4087" s="134" t="s">
        <v>69</v>
      </c>
      <c r="E4087" s="64"/>
      <c r="F4087" s="64"/>
      <c r="G4087" s="64"/>
      <c r="H4087" s="64"/>
      <c r="I4087" s="64"/>
      <c r="J4087" s="64"/>
      <c r="K4087" s="64"/>
      <c r="L4087" s="64"/>
      <c r="M4087" s="64"/>
      <c r="N4087" s="64"/>
      <c r="O4087" s="64"/>
      <c r="P4087" s="64"/>
      <c r="Q4087" s="64"/>
      <c r="R4087" s="64"/>
      <c r="S4087" s="64"/>
      <c r="T4087" s="64"/>
      <c r="U4087" s="64"/>
      <c r="V4087" s="64"/>
      <c r="W4087" s="64"/>
      <c r="X4087" s="64"/>
    </row>
    <row r="4088" spans="1:24" s="283" customFormat="1" ht="12" x14ac:dyDescent="0.25">
      <c r="A4088" s="88"/>
      <c r="B4088" s="133"/>
      <c r="C4088" s="168">
        <v>-1</v>
      </c>
      <c r="D4088" s="134" t="s">
        <v>394</v>
      </c>
      <c r="E4088" s="64"/>
      <c r="F4088" s="64"/>
      <c r="G4088" s="64"/>
      <c r="H4088" s="64"/>
      <c r="I4088" s="64"/>
      <c r="J4088" s="64"/>
      <c r="K4088" s="64"/>
      <c r="L4088" s="64"/>
      <c r="M4088" s="64"/>
      <c r="N4088" s="64"/>
      <c r="O4088" s="64"/>
      <c r="P4088" s="64"/>
      <c r="Q4088" s="64"/>
      <c r="R4088" s="64"/>
      <c r="S4088" s="64"/>
      <c r="T4088" s="64"/>
      <c r="U4088" s="64"/>
      <c r="V4088" s="64"/>
      <c r="W4088" s="64"/>
      <c r="X4088" s="64"/>
    </row>
    <row r="4089" spans="1:24" s="283" customFormat="1" ht="12" x14ac:dyDescent="0.25">
      <c r="A4089" s="88"/>
      <c r="B4089" s="133"/>
      <c r="C4089" s="168">
        <v>-3</v>
      </c>
      <c r="D4089" s="134" t="s">
        <v>397</v>
      </c>
      <c r="E4089" s="64"/>
      <c r="F4089" s="64"/>
      <c r="G4089" s="64"/>
      <c r="H4089" s="64"/>
      <c r="I4089" s="64"/>
      <c r="J4089" s="64"/>
      <c r="K4089" s="64"/>
      <c r="L4089" s="64"/>
      <c r="M4089" s="64"/>
      <c r="N4089" s="64"/>
      <c r="O4089" s="64"/>
      <c r="P4089" s="64"/>
      <c r="Q4089" s="64"/>
      <c r="R4089" s="64"/>
      <c r="S4089" s="64"/>
      <c r="T4089" s="64"/>
      <c r="U4089" s="64"/>
      <c r="V4089" s="64"/>
      <c r="W4089" s="64"/>
      <c r="X4089" s="64"/>
    </row>
    <row r="4090" spans="1:24" s="283" customFormat="1" ht="12" x14ac:dyDescent="0.25">
      <c r="A4090" s="88"/>
      <c r="B4090" s="133"/>
      <c r="C4090" s="114"/>
      <c r="D4090" s="113"/>
      <c r="E4090" s="64"/>
      <c r="F4090" s="64"/>
      <c r="G4090" s="64"/>
      <c r="H4090" s="64"/>
      <c r="I4090" s="64"/>
      <c r="J4090" s="64"/>
      <c r="K4090" s="64"/>
      <c r="L4090" s="64"/>
      <c r="M4090" s="64"/>
      <c r="N4090" s="64"/>
      <c r="O4090" s="64"/>
      <c r="P4090" s="64"/>
      <c r="Q4090" s="64"/>
      <c r="R4090" s="64"/>
      <c r="S4090" s="64"/>
      <c r="T4090" s="64"/>
      <c r="U4090" s="64"/>
      <c r="V4090" s="64"/>
      <c r="W4090" s="64"/>
      <c r="X4090" s="64"/>
    </row>
    <row r="4091" spans="1:24" s="283" customFormat="1" ht="12" x14ac:dyDescent="0.25">
      <c r="A4091" s="88" t="str">
        <f>HYPERLINK("[Codebook_HIS_2013_ext_v1601.xlsx]NH08_2_Y","NH08_2")</f>
        <v>NH08_2</v>
      </c>
      <c r="B4091" s="133" t="s">
        <v>1548</v>
      </c>
      <c r="C4091" s="168">
        <v>1</v>
      </c>
      <c r="D4091" s="134" t="s">
        <v>395</v>
      </c>
      <c r="E4091" s="64"/>
      <c r="F4091" s="64"/>
      <c r="G4091" s="64"/>
      <c r="H4091" s="64"/>
      <c r="I4091" s="64"/>
      <c r="J4091" s="64"/>
      <c r="K4091" s="64"/>
      <c r="L4091" s="64"/>
      <c r="M4091" s="64"/>
      <c r="N4091" s="64"/>
      <c r="O4091" s="64"/>
      <c r="P4091" s="64"/>
      <c r="Q4091" s="64"/>
      <c r="R4091" s="64"/>
      <c r="S4091" s="64"/>
      <c r="T4091" s="64"/>
      <c r="U4091" s="64"/>
      <c r="V4091" s="64"/>
      <c r="W4091" s="64"/>
      <c r="X4091" s="64"/>
    </row>
    <row r="4092" spans="1:24" s="283" customFormat="1" ht="12" x14ac:dyDescent="0.25">
      <c r="A4092" s="88"/>
      <c r="B4092" s="133"/>
      <c r="C4092" s="168">
        <v>2</v>
      </c>
      <c r="D4092" s="134" t="s">
        <v>396</v>
      </c>
      <c r="E4092" s="64"/>
      <c r="F4092" s="64"/>
      <c r="G4092" s="64"/>
      <c r="H4092" s="64"/>
      <c r="I4092" s="64"/>
      <c r="J4092" s="64"/>
      <c r="K4092" s="64"/>
      <c r="L4092" s="64"/>
      <c r="M4092" s="64"/>
      <c r="N4092" s="64"/>
      <c r="O4092" s="64"/>
      <c r="P4092" s="64"/>
      <c r="Q4092" s="64"/>
      <c r="R4092" s="64"/>
      <c r="S4092" s="64"/>
      <c r="T4092" s="64"/>
      <c r="U4092" s="64"/>
      <c r="V4092" s="64"/>
      <c r="W4092" s="64"/>
      <c r="X4092" s="64"/>
    </row>
    <row r="4093" spans="1:24" s="283" customFormat="1" ht="12" x14ac:dyDescent="0.25">
      <c r="A4093" s="88"/>
      <c r="B4093" s="133"/>
      <c r="C4093" s="168">
        <v>-1</v>
      </c>
      <c r="D4093" s="134" t="s">
        <v>394</v>
      </c>
      <c r="E4093" s="64"/>
      <c r="F4093" s="64"/>
      <c r="G4093" s="64"/>
      <c r="H4093" s="64"/>
      <c r="I4093" s="64"/>
      <c r="J4093" s="64"/>
      <c r="K4093" s="64"/>
      <c r="L4093" s="64"/>
      <c r="M4093" s="64"/>
      <c r="N4093" s="64"/>
      <c r="O4093" s="64"/>
      <c r="P4093" s="64"/>
      <c r="Q4093" s="64"/>
      <c r="R4093" s="64"/>
      <c r="S4093" s="64"/>
      <c r="T4093" s="64"/>
      <c r="U4093" s="64"/>
      <c r="V4093" s="64"/>
      <c r="W4093" s="64"/>
      <c r="X4093" s="64"/>
    </row>
    <row r="4094" spans="1:24" s="283" customFormat="1" ht="12" x14ac:dyDescent="0.25">
      <c r="A4094" s="88"/>
      <c r="B4094" s="133"/>
      <c r="C4094" s="168">
        <v>-3</v>
      </c>
      <c r="D4094" s="134" t="s">
        <v>397</v>
      </c>
      <c r="E4094" s="64"/>
      <c r="F4094" s="64"/>
      <c r="G4094" s="64"/>
      <c r="H4094" s="64"/>
      <c r="I4094" s="64"/>
      <c r="J4094" s="64"/>
      <c r="K4094" s="64"/>
      <c r="L4094" s="64"/>
      <c r="M4094" s="64"/>
      <c r="N4094" s="64"/>
      <c r="O4094" s="64"/>
      <c r="P4094" s="64"/>
      <c r="Q4094" s="64"/>
      <c r="R4094" s="64"/>
      <c r="S4094" s="64"/>
      <c r="T4094" s="64"/>
      <c r="U4094" s="64"/>
      <c r="V4094" s="64"/>
      <c r="W4094" s="64"/>
      <c r="X4094" s="64"/>
    </row>
    <row r="4095" spans="1:24" s="283" customFormat="1" ht="12" x14ac:dyDescent="0.25">
      <c r="A4095" s="88"/>
      <c r="B4095" s="133"/>
      <c r="C4095" s="114"/>
      <c r="D4095" s="113"/>
      <c r="E4095" s="64"/>
      <c r="F4095" s="64"/>
      <c r="G4095" s="64"/>
      <c r="H4095" s="64"/>
      <c r="I4095" s="64"/>
      <c r="J4095" s="64"/>
      <c r="K4095" s="64"/>
      <c r="L4095" s="64"/>
      <c r="M4095" s="64"/>
      <c r="N4095" s="64"/>
      <c r="O4095" s="64"/>
      <c r="P4095" s="64"/>
      <c r="Q4095" s="64"/>
      <c r="R4095" s="64"/>
      <c r="S4095" s="64"/>
      <c r="T4095" s="64"/>
      <c r="U4095" s="64"/>
      <c r="V4095" s="64"/>
      <c r="W4095" s="64"/>
      <c r="X4095" s="64"/>
    </row>
    <row r="4096" spans="1:24" s="283" customFormat="1" ht="12" x14ac:dyDescent="0.25">
      <c r="A4096" s="88" t="str">
        <f>HYPERLINK("[Codebook_HIS_2013_ext_v1601.xlsx]NH09_Y","NH09")</f>
        <v>NH09</v>
      </c>
      <c r="B4096" s="133" t="s">
        <v>1549</v>
      </c>
      <c r="C4096" s="168">
        <v>1</v>
      </c>
      <c r="D4096" s="134" t="s">
        <v>1556</v>
      </c>
      <c r="E4096" s="64"/>
      <c r="F4096" s="64"/>
      <c r="G4096" s="64"/>
      <c r="H4096" s="64"/>
      <c r="I4096" s="64"/>
      <c r="J4096" s="64"/>
      <c r="K4096" s="64"/>
      <c r="L4096" s="64"/>
      <c r="M4096" s="64"/>
      <c r="N4096" s="64"/>
      <c r="O4096" s="64"/>
      <c r="P4096" s="64"/>
      <c r="Q4096" s="64"/>
      <c r="R4096" s="64"/>
      <c r="S4096" s="64"/>
      <c r="T4096" s="64"/>
      <c r="U4096" s="64"/>
      <c r="V4096" s="64"/>
      <c r="W4096" s="64"/>
      <c r="X4096" s="64"/>
    </row>
    <row r="4097" spans="1:24" s="283" customFormat="1" ht="12" x14ac:dyDescent="0.25">
      <c r="A4097" s="88"/>
      <c r="B4097" s="133"/>
      <c r="C4097" s="168">
        <v>2</v>
      </c>
      <c r="D4097" s="134" t="s">
        <v>1557</v>
      </c>
      <c r="E4097" s="64"/>
      <c r="F4097" s="64"/>
      <c r="G4097" s="64"/>
      <c r="H4097" s="64"/>
      <c r="I4097" s="64"/>
      <c r="J4097" s="64"/>
      <c r="K4097" s="64"/>
      <c r="L4097" s="64"/>
      <c r="M4097" s="64"/>
      <c r="N4097" s="64"/>
      <c r="O4097" s="64"/>
      <c r="P4097" s="64"/>
      <c r="Q4097" s="64"/>
      <c r="R4097" s="64"/>
      <c r="S4097" s="64"/>
      <c r="T4097" s="64"/>
      <c r="U4097" s="64"/>
      <c r="V4097" s="64"/>
      <c r="W4097" s="64"/>
      <c r="X4097" s="64"/>
    </row>
    <row r="4098" spans="1:24" s="283" customFormat="1" ht="12" x14ac:dyDescent="0.25">
      <c r="A4098" s="88"/>
      <c r="B4098" s="133"/>
      <c r="C4098" s="168">
        <v>3</v>
      </c>
      <c r="D4098" s="134" t="s">
        <v>1558</v>
      </c>
      <c r="E4098" s="64"/>
      <c r="F4098" s="64"/>
      <c r="G4098" s="64"/>
      <c r="H4098" s="64"/>
      <c r="I4098" s="64"/>
      <c r="J4098" s="64"/>
      <c r="K4098" s="64"/>
      <c r="L4098" s="64"/>
      <c r="M4098" s="64"/>
      <c r="N4098" s="64"/>
      <c r="O4098" s="64"/>
      <c r="P4098" s="64"/>
      <c r="Q4098" s="64"/>
      <c r="R4098" s="64"/>
      <c r="S4098" s="64"/>
      <c r="T4098" s="64"/>
      <c r="U4098" s="64"/>
      <c r="V4098" s="64"/>
      <c r="W4098" s="64"/>
      <c r="X4098" s="64"/>
    </row>
    <row r="4099" spans="1:24" s="283" customFormat="1" ht="12" x14ac:dyDescent="0.25">
      <c r="A4099" s="88"/>
      <c r="B4099" s="133"/>
      <c r="C4099" s="168">
        <v>4</v>
      </c>
      <c r="D4099" s="134" t="s">
        <v>642</v>
      </c>
      <c r="E4099" s="64"/>
      <c r="F4099" s="64"/>
      <c r="G4099" s="64"/>
      <c r="H4099" s="64"/>
      <c r="I4099" s="64"/>
      <c r="J4099" s="64"/>
      <c r="K4099" s="64"/>
      <c r="L4099" s="64"/>
      <c r="M4099" s="64"/>
      <c r="N4099" s="64"/>
      <c r="O4099" s="64"/>
      <c r="P4099" s="64"/>
      <c r="Q4099" s="64"/>
      <c r="R4099" s="64"/>
      <c r="S4099" s="64"/>
      <c r="T4099" s="64"/>
      <c r="U4099" s="64"/>
      <c r="V4099" s="64"/>
      <c r="W4099" s="64"/>
      <c r="X4099" s="64"/>
    </row>
    <row r="4100" spans="1:24" s="283" customFormat="1" ht="12" x14ac:dyDescent="0.25">
      <c r="A4100" s="88"/>
      <c r="B4100" s="133"/>
      <c r="C4100" s="168">
        <v>5</v>
      </c>
      <c r="D4100" s="134" t="s">
        <v>69</v>
      </c>
      <c r="E4100" s="64"/>
      <c r="F4100" s="64"/>
      <c r="G4100" s="64"/>
      <c r="H4100" s="64"/>
      <c r="I4100" s="64"/>
      <c r="J4100" s="64"/>
      <c r="K4100" s="64"/>
      <c r="L4100" s="64"/>
      <c r="M4100" s="64"/>
      <c r="N4100" s="64"/>
      <c r="O4100" s="64"/>
      <c r="P4100" s="64"/>
      <c r="Q4100" s="64"/>
      <c r="R4100" s="64"/>
      <c r="S4100" s="64"/>
      <c r="T4100" s="64"/>
      <c r="U4100" s="64"/>
      <c r="V4100" s="64"/>
      <c r="W4100" s="64"/>
      <c r="X4100" s="64"/>
    </row>
    <row r="4101" spans="1:24" s="283" customFormat="1" ht="12" x14ac:dyDescent="0.25">
      <c r="A4101" s="88"/>
      <c r="B4101" s="133"/>
      <c r="C4101" s="168">
        <v>-1</v>
      </c>
      <c r="D4101" s="134" t="s">
        <v>394</v>
      </c>
      <c r="E4101" s="64"/>
      <c r="F4101" s="64"/>
      <c r="G4101" s="64"/>
      <c r="H4101" s="64"/>
      <c r="I4101" s="64"/>
      <c r="J4101" s="64"/>
      <c r="K4101" s="64"/>
      <c r="L4101" s="64"/>
      <c r="M4101" s="64"/>
      <c r="N4101" s="64"/>
      <c r="O4101" s="64"/>
      <c r="P4101" s="64"/>
      <c r="Q4101" s="64"/>
      <c r="R4101" s="64"/>
      <c r="S4101" s="64"/>
      <c r="T4101" s="64"/>
      <c r="U4101" s="64"/>
      <c r="V4101" s="64"/>
      <c r="W4101" s="64"/>
      <c r="X4101" s="64"/>
    </row>
    <row r="4102" spans="1:24" s="283" customFormat="1" ht="12" x14ac:dyDescent="0.25">
      <c r="A4102" s="88"/>
      <c r="B4102" s="133"/>
      <c r="C4102" s="168">
        <v>-3</v>
      </c>
      <c r="D4102" s="134" t="s">
        <v>397</v>
      </c>
      <c r="E4102" s="64"/>
      <c r="F4102" s="64"/>
      <c r="G4102" s="64"/>
      <c r="H4102" s="64"/>
      <c r="I4102" s="64"/>
      <c r="J4102" s="64"/>
      <c r="K4102" s="64"/>
      <c r="L4102" s="64"/>
      <c r="M4102" s="64"/>
      <c r="N4102" s="64"/>
      <c r="O4102" s="64"/>
      <c r="P4102" s="64"/>
      <c r="Q4102" s="64"/>
      <c r="R4102" s="64"/>
      <c r="S4102" s="64"/>
      <c r="T4102" s="64"/>
      <c r="U4102" s="64"/>
      <c r="V4102" s="64"/>
      <c r="W4102" s="64"/>
      <c r="X4102" s="64"/>
    </row>
    <row r="4103" spans="1:24" s="283" customFormat="1" ht="12" x14ac:dyDescent="0.25">
      <c r="A4103" s="88"/>
      <c r="B4103" s="133"/>
      <c r="C4103" s="114"/>
      <c r="D4103" s="113"/>
      <c r="E4103" s="64"/>
      <c r="F4103" s="64"/>
      <c r="G4103" s="64"/>
      <c r="H4103" s="64"/>
      <c r="I4103" s="64"/>
      <c r="J4103" s="64"/>
      <c r="K4103" s="64"/>
      <c r="L4103" s="64"/>
      <c r="M4103" s="64"/>
      <c r="N4103" s="64"/>
      <c r="O4103" s="64"/>
      <c r="P4103" s="64"/>
      <c r="Q4103" s="64"/>
      <c r="R4103" s="64"/>
      <c r="S4103" s="64"/>
      <c r="T4103" s="64"/>
      <c r="U4103" s="64"/>
      <c r="V4103" s="64"/>
      <c r="W4103" s="64"/>
      <c r="X4103" s="64"/>
    </row>
    <row r="4104" spans="1:24" s="283" customFormat="1" ht="12" x14ac:dyDescent="0.25">
      <c r="A4104" s="88" t="str">
        <f>HYPERLINK("[Codebook_HIS_2013_ext_v1601.xlsx]NH09_1_Y","NH09_1")</f>
        <v>NH09_1</v>
      </c>
      <c r="B4104" s="133" t="s">
        <v>1549</v>
      </c>
      <c r="C4104" s="168">
        <v>1</v>
      </c>
      <c r="D4104" s="134" t="s">
        <v>1556</v>
      </c>
      <c r="E4104" s="64"/>
      <c r="F4104" s="64"/>
      <c r="G4104" s="64"/>
      <c r="H4104" s="64"/>
      <c r="I4104" s="64"/>
      <c r="J4104" s="64"/>
      <c r="K4104" s="64"/>
      <c r="L4104" s="64"/>
      <c r="M4104" s="64"/>
      <c r="N4104" s="64"/>
      <c r="O4104" s="64"/>
      <c r="P4104" s="64"/>
      <c r="Q4104" s="64"/>
      <c r="R4104" s="64"/>
      <c r="S4104" s="64"/>
      <c r="T4104" s="64"/>
      <c r="U4104" s="64"/>
      <c r="V4104" s="64"/>
      <c r="W4104" s="64"/>
      <c r="X4104" s="64"/>
    </row>
    <row r="4105" spans="1:24" s="283" customFormat="1" ht="12" x14ac:dyDescent="0.25">
      <c r="A4105" s="88"/>
      <c r="B4105" s="133"/>
      <c r="C4105" s="168">
        <v>2</v>
      </c>
      <c r="D4105" s="134" t="s">
        <v>1557</v>
      </c>
      <c r="E4105" s="64"/>
      <c r="F4105" s="64"/>
      <c r="G4105" s="64"/>
      <c r="H4105" s="64"/>
      <c r="I4105" s="64"/>
      <c r="J4105" s="64"/>
      <c r="K4105" s="64"/>
      <c r="L4105" s="64"/>
      <c r="M4105" s="64"/>
      <c r="N4105" s="64"/>
      <c r="O4105" s="64"/>
      <c r="P4105" s="64"/>
      <c r="Q4105" s="64"/>
      <c r="R4105" s="64"/>
      <c r="S4105" s="64"/>
      <c r="T4105" s="64"/>
      <c r="U4105" s="64"/>
      <c r="V4105" s="64"/>
      <c r="W4105" s="64"/>
      <c r="X4105" s="64"/>
    </row>
    <row r="4106" spans="1:24" s="283" customFormat="1" ht="13.95" customHeight="1" x14ac:dyDescent="0.25">
      <c r="A4106" s="88"/>
      <c r="B4106" s="133"/>
      <c r="C4106" s="168">
        <v>3</v>
      </c>
      <c r="D4106" s="134" t="s">
        <v>1558</v>
      </c>
      <c r="E4106" s="64"/>
      <c r="F4106" s="64"/>
      <c r="G4106" s="64"/>
      <c r="H4106" s="64"/>
      <c r="I4106" s="64"/>
      <c r="J4106" s="64"/>
      <c r="K4106" s="64"/>
      <c r="L4106" s="64"/>
      <c r="M4106" s="64"/>
      <c r="N4106" s="64"/>
      <c r="O4106" s="64"/>
      <c r="P4106" s="64"/>
      <c r="Q4106" s="64"/>
      <c r="R4106" s="64"/>
      <c r="S4106" s="64"/>
      <c r="T4106" s="64"/>
      <c r="U4106" s="64"/>
      <c r="V4106" s="64"/>
      <c r="W4106" s="64"/>
      <c r="X4106" s="64"/>
    </row>
    <row r="4107" spans="1:24" s="283" customFormat="1" ht="12" x14ac:dyDescent="0.25">
      <c r="A4107" s="88"/>
      <c r="B4107" s="133"/>
      <c r="C4107" s="168">
        <v>4</v>
      </c>
      <c r="D4107" s="134" t="s">
        <v>642</v>
      </c>
      <c r="E4107" s="64"/>
      <c r="F4107" s="64"/>
      <c r="G4107" s="64"/>
      <c r="H4107" s="64"/>
      <c r="I4107" s="64"/>
      <c r="J4107" s="64"/>
      <c r="K4107" s="64"/>
      <c r="L4107" s="64"/>
      <c r="M4107" s="64"/>
      <c r="N4107" s="64"/>
      <c r="O4107" s="64"/>
      <c r="P4107" s="64"/>
      <c r="Q4107" s="64"/>
      <c r="R4107" s="64"/>
      <c r="S4107" s="64"/>
      <c r="T4107" s="64"/>
      <c r="U4107" s="64"/>
      <c r="V4107" s="64"/>
      <c r="W4107" s="64"/>
      <c r="X4107" s="64"/>
    </row>
    <row r="4108" spans="1:24" s="283" customFormat="1" ht="12" x14ac:dyDescent="0.25">
      <c r="A4108" s="88"/>
      <c r="B4108" s="133"/>
      <c r="C4108" s="168">
        <v>5</v>
      </c>
      <c r="D4108" s="134" t="s">
        <v>69</v>
      </c>
      <c r="E4108" s="64"/>
      <c r="F4108" s="64"/>
      <c r="G4108" s="64"/>
      <c r="H4108" s="64"/>
      <c r="I4108" s="64"/>
      <c r="J4108" s="64"/>
      <c r="K4108" s="64"/>
      <c r="L4108" s="64"/>
      <c r="M4108" s="64"/>
      <c r="N4108" s="64"/>
      <c r="O4108" s="64"/>
      <c r="P4108" s="64"/>
      <c r="Q4108" s="64"/>
      <c r="R4108" s="64"/>
      <c r="S4108" s="64"/>
      <c r="T4108" s="64"/>
      <c r="U4108" s="64"/>
      <c r="V4108" s="64"/>
      <c r="W4108" s="64"/>
      <c r="X4108" s="64"/>
    </row>
    <row r="4109" spans="1:24" s="283" customFormat="1" ht="12" x14ac:dyDescent="0.25">
      <c r="A4109" s="88"/>
      <c r="B4109" s="133"/>
      <c r="C4109" s="168">
        <v>-1</v>
      </c>
      <c r="D4109" s="134" t="s">
        <v>394</v>
      </c>
      <c r="E4109" s="64"/>
      <c r="F4109" s="64"/>
      <c r="G4109" s="64"/>
      <c r="H4109" s="64"/>
      <c r="I4109" s="64"/>
      <c r="J4109" s="64"/>
      <c r="K4109" s="64"/>
      <c r="L4109" s="64"/>
      <c r="M4109" s="64"/>
      <c r="N4109" s="64"/>
      <c r="O4109" s="64"/>
      <c r="P4109" s="64"/>
      <c r="Q4109" s="64"/>
      <c r="R4109" s="64"/>
      <c r="S4109" s="64"/>
      <c r="T4109" s="64"/>
      <c r="U4109" s="64"/>
      <c r="V4109" s="64"/>
      <c r="W4109" s="64"/>
      <c r="X4109" s="64"/>
    </row>
    <row r="4110" spans="1:24" s="283" customFormat="1" ht="12" x14ac:dyDescent="0.25">
      <c r="A4110" s="88"/>
      <c r="B4110" s="133"/>
      <c r="C4110" s="168">
        <v>-3</v>
      </c>
      <c r="D4110" s="134" t="s">
        <v>397</v>
      </c>
      <c r="E4110" s="64"/>
      <c r="F4110" s="64"/>
      <c r="G4110" s="64"/>
      <c r="H4110" s="64"/>
      <c r="I4110" s="64"/>
      <c r="J4110" s="64"/>
      <c r="K4110" s="64"/>
      <c r="L4110" s="64"/>
      <c r="M4110" s="64"/>
      <c r="N4110" s="64"/>
      <c r="O4110" s="64"/>
      <c r="P4110" s="64"/>
      <c r="Q4110" s="64"/>
      <c r="R4110" s="64"/>
      <c r="S4110" s="64"/>
      <c r="T4110" s="64"/>
      <c r="U4110" s="64"/>
      <c r="V4110" s="64"/>
      <c r="W4110" s="64"/>
      <c r="X4110" s="64"/>
    </row>
    <row r="4111" spans="1:24" s="283" customFormat="1" ht="12" x14ac:dyDescent="0.25">
      <c r="A4111" s="88"/>
      <c r="B4111" s="133"/>
      <c r="C4111" s="114"/>
      <c r="D4111" s="113"/>
      <c r="E4111" s="64"/>
      <c r="F4111" s="64"/>
      <c r="G4111" s="64"/>
      <c r="H4111" s="64"/>
      <c r="I4111" s="64"/>
      <c r="J4111" s="64"/>
      <c r="K4111" s="64"/>
      <c r="L4111" s="64"/>
      <c r="M4111" s="64"/>
      <c r="N4111" s="64"/>
      <c r="O4111" s="64"/>
      <c r="P4111" s="64"/>
      <c r="Q4111" s="64"/>
      <c r="R4111" s="64"/>
      <c r="S4111" s="64"/>
      <c r="T4111" s="64"/>
      <c r="U4111" s="64"/>
      <c r="V4111" s="64"/>
      <c r="W4111" s="64"/>
      <c r="X4111" s="64"/>
    </row>
    <row r="4112" spans="1:24" s="283" customFormat="1" ht="12" x14ac:dyDescent="0.25">
      <c r="A4112" s="88" t="str">
        <f>HYPERLINK("[Codebook_HIS_2013_ext_v1601.xlsx]NH09_2_Y","NH09_2")</f>
        <v>NH09_2</v>
      </c>
      <c r="B4112" s="133" t="s">
        <v>1550</v>
      </c>
      <c r="C4112" s="168">
        <v>1</v>
      </c>
      <c r="D4112" s="134" t="s">
        <v>395</v>
      </c>
      <c r="E4112" s="64"/>
      <c r="F4112" s="64"/>
      <c r="G4112" s="64"/>
      <c r="H4112" s="64"/>
      <c r="I4112" s="64"/>
      <c r="J4112" s="64"/>
      <c r="K4112" s="64"/>
      <c r="L4112" s="64"/>
      <c r="M4112" s="64"/>
      <c r="N4112" s="64"/>
      <c r="O4112" s="64"/>
      <c r="P4112" s="64"/>
      <c r="Q4112" s="64"/>
      <c r="R4112" s="64"/>
      <c r="S4112" s="64"/>
      <c r="T4112" s="64"/>
      <c r="U4112" s="64"/>
      <c r="V4112" s="64"/>
      <c r="W4112" s="64"/>
      <c r="X4112" s="64"/>
    </row>
    <row r="4113" spans="1:24" s="283" customFormat="1" ht="12" x14ac:dyDescent="0.25">
      <c r="A4113" s="88"/>
      <c r="B4113" s="133"/>
      <c r="C4113" s="168">
        <v>2</v>
      </c>
      <c r="D4113" s="134" t="s">
        <v>396</v>
      </c>
      <c r="E4113" s="64"/>
      <c r="F4113" s="64"/>
      <c r="G4113" s="64"/>
      <c r="H4113" s="64"/>
      <c r="I4113" s="64"/>
      <c r="J4113" s="64"/>
      <c r="K4113" s="64"/>
      <c r="L4113" s="64"/>
      <c r="M4113" s="64"/>
      <c r="N4113" s="64"/>
      <c r="O4113" s="64"/>
      <c r="P4113" s="64"/>
      <c r="Q4113" s="64"/>
      <c r="R4113" s="64"/>
      <c r="S4113" s="64"/>
      <c r="T4113" s="64"/>
      <c r="U4113" s="64"/>
      <c r="V4113" s="64"/>
      <c r="W4113" s="64"/>
      <c r="X4113" s="64"/>
    </row>
    <row r="4114" spans="1:24" s="283" customFormat="1" ht="12" x14ac:dyDescent="0.25">
      <c r="A4114" s="88"/>
      <c r="B4114" s="133"/>
      <c r="C4114" s="168">
        <v>-1</v>
      </c>
      <c r="D4114" s="134" t="s">
        <v>394</v>
      </c>
      <c r="E4114" s="64"/>
      <c r="F4114" s="64"/>
      <c r="G4114" s="64"/>
      <c r="H4114" s="64"/>
      <c r="I4114" s="64"/>
      <c r="J4114" s="64"/>
      <c r="K4114" s="64"/>
      <c r="L4114" s="64"/>
      <c r="M4114" s="64"/>
      <c r="N4114" s="64"/>
      <c r="O4114" s="64"/>
      <c r="P4114" s="64"/>
      <c r="Q4114" s="64"/>
      <c r="R4114" s="64"/>
      <c r="S4114" s="64"/>
      <c r="T4114" s="64"/>
      <c r="U4114" s="64"/>
      <c r="V4114" s="64"/>
      <c r="W4114" s="64"/>
      <c r="X4114" s="64"/>
    </row>
    <row r="4115" spans="1:24" s="283" customFormat="1" ht="12" x14ac:dyDescent="0.25">
      <c r="A4115" s="88"/>
      <c r="B4115" s="133"/>
      <c r="C4115" s="168">
        <v>-3</v>
      </c>
      <c r="D4115" s="134" t="s">
        <v>397</v>
      </c>
      <c r="E4115" s="64"/>
      <c r="F4115" s="64"/>
      <c r="G4115" s="64"/>
      <c r="H4115" s="64"/>
      <c r="I4115" s="64"/>
      <c r="J4115" s="64"/>
      <c r="K4115" s="64"/>
      <c r="L4115" s="64"/>
      <c r="M4115" s="64"/>
      <c r="N4115" s="64"/>
      <c r="O4115" s="64"/>
      <c r="P4115" s="64"/>
      <c r="Q4115" s="64"/>
      <c r="R4115" s="64"/>
      <c r="S4115" s="64"/>
      <c r="T4115" s="64"/>
      <c r="U4115" s="64"/>
      <c r="V4115" s="64"/>
      <c r="W4115" s="64"/>
      <c r="X4115" s="64"/>
    </row>
    <row r="4116" spans="1:24" s="283" customFormat="1" ht="12" x14ac:dyDescent="0.25">
      <c r="A4116" s="88"/>
      <c r="B4116" s="133"/>
      <c r="C4116" s="114"/>
      <c r="D4116" s="113"/>
      <c r="E4116" s="64"/>
      <c r="F4116" s="64"/>
      <c r="G4116" s="64"/>
      <c r="H4116" s="64"/>
      <c r="I4116" s="64"/>
      <c r="J4116" s="64"/>
      <c r="K4116" s="64"/>
      <c r="L4116" s="64"/>
      <c r="M4116" s="64"/>
      <c r="N4116" s="64"/>
      <c r="O4116" s="64"/>
      <c r="P4116" s="64"/>
      <c r="Q4116" s="64"/>
      <c r="R4116" s="64"/>
      <c r="S4116" s="64"/>
      <c r="T4116" s="64"/>
      <c r="U4116" s="64"/>
      <c r="V4116" s="64"/>
      <c r="W4116" s="64"/>
      <c r="X4116" s="64"/>
    </row>
    <row r="4117" spans="1:24" s="283" customFormat="1" ht="12" x14ac:dyDescent="0.25">
      <c r="A4117" s="88" t="str">
        <f>HYPERLINK("[Codebook_HIS_2013_ext_v1601.xlsx]NH10_Y","NH10")</f>
        <v>NH10</v>
      </c>
      <c r="B4117" s="133" t="s">
        <v>1551</v>
      </c>
      <c r="C4117" s="135" t="s">
        <v>120</v>
      </c>
      <c r="D4117" s="136" t="s">
        <v>756</v>
      </c>
      <c r="E4117" s="64"/>
      <c r="F4117" s="64"/>
      <c r="G4117" s="64"/>
      <c r="H4117" s="64"/>
      <c r="I4117" s="64"/>
      <c r="J4117" s="64"/>
      <c r="K4117" s="64"/>
      <c r="L4117" s="64"/>
      <c r="M4117" s="64"/>
      <c r="N4117" s="64"/>
      <c r="O4117" s="64"/>
      <c r="P4117" s="64"/>
      <c r="Q4117" s="64"/>
      <c r="R4117" s="64"/>
      <c r="S4117" s="64"/>
      <c r="T4117" s="64"/>
      <c r="U4117" s="64"/>
      <c r="V4117" s="64"/>
      <c r="W4117" s="64"/>
      <c r="X4117" s="64"/>
    </row>
    <row r="4118" spans="1:24" s="283" customFormat="1" ht="12" x14ac:dyDescent="0.25">
      <c r="A4118" s="88"/>
      <c r="B4118" s="133"/>
      <c r="C4118" s="135">
        <v>-1</v>
      </c>
      <c r="D4118" s="136" t="s">
        <v>394</v>
      </c>
      <c r="E4118" s="64"/>
      <c r="F4118" s="64"/>
      <c r="G4118" s="64"/>
      <c r="H4118" s="64"/>
      <c r="I4118" s="64"/>
      <c r="J4118" s="64"/>
      <c r="K4118" s="64"/>
      <c r="L4118" s="64"/>
      <c r="M4118" s="64"/>
      <c r="N4118" s="64"/>
      <c r="O4118" s="64"/>
      <c r="P4118" s="64"/>
      <c r="Q4118" s="64"/>
      <c r="R4118" s="64"/>
      <c r="S4118" s="64"/>
      <c r="T4118" s="64"/>
      <c r="U4118" s="64"/>
      <c r="V4118" s="64"/>
      <c r="W4118" s="64"/>
      <c r="X4118" s="64"/>
    </row>
    <row r="4119" spans="1:24" s="283" customFormat="1" ht="12" x14ac:dyDescent="0.25">
      <c r="A4119" s="88"/>
      <c r="B4119" s="133"/>
      <c r="C4119" s="135">
        <v>-3</v>
      </c>
      <c r="D4119" s="136" t="s">
        <v>397</v>
      </c>
      <c r="E4119" s="64"/>
      <c r="F4119" s="64"/>
      <c r="G4119" s="64"/>
      <c r="H4119" s="64"/>
      <c r="I4119" s="64"/>
      <c r="J4119" s="64"/>
      <c r="K4119" s="64"/>
      <c r="L4119" s="64"/>
      <c r="M4119" s="64"/>
      <c r="N4119" s="64"/>
      <c r="O4119" s="64"/>
      <c r="P4119" s="64"/>
      <c r="Q4119" s="64"/>
      <c r="R4119" s="64"/>
      <c r="S4119" s="64"/>
      <c r="T4119" s="64"/>
      <c r="U4119" s="64"/>
      <c r="V4119" s="64"/>
      <c r="W4119" s="64"/>
      <c r="X4119" s="64"/>
    </row>
    <row r="4120" spans="1:24" s="283" customFormat="1" ht="12" x14ac:dyDescent="0.25">
      <c r="A4120" s="88"/>
      <c r="B4120" s="133"/>
      <c r="C4120" s="114"/>
      <c r="D4120" s="113"/>
      <c r="E4120" s="64"/>
      <c r="F4120" s="64"/>
      <c r="G4120" s="64"/>
      <c r="H4120" s="64"/>
      <c r="I4120" s="64"/>
      <c r="J4120" s="64"/>
      <c r="K4120" s="64"/>
      <c r="L4120" s="64"/>
      <c r="M4120" s="64"/>
      <c r="N4120" s="64"/>
      <c r="O4120" s="64"/>
      <c r="P4120" s="64"/>
      <c r="Q4120" s="64"/>
      <c r="R4120" s="64"/>
      <c r="S4120" s="64"/>
      <c r="T4120" s="64"/>
      <c r="U4120" s="64"/>
      <c r="V4120" s="64"/>
      <c r="W4120" s="64"/>
      <c r="X4120" s="64"/>
    </row>
    <row r="4121" spans="1:24" s="283" customFormat="1" ht="12" x14ac:dyDescent="0.25">
      <c r="A4121" s="88" t="str">
        <f>HYPERLINK("[Codebook_HIS_2013_ext_v1601.xlsx]NH10_1_Y","NH10_1")</f>
        <v>NH10_1</v>
      </c>
      <c r="B4121" s="133" t="s">
        <v>1552</v>
      </c>
      <c r="C4121" s="168">
        <v>1</v>
      </c>
      <c r="D4121" s="134" t="s">
        <v>395</v>
      </c>
      <c r="E4121" s="64"/>
      <c r="F4121" s="64"/>
      <c r="G4121" s="64"/>
      <c r="H4121" s="64"/>
      <c r="I4121" s="64"/>
      <c r="J4121" s="64"/>
      <c r="K4121" s="64"/>
      <c r="L4121" s="64"/>
      <c r="M4121" s="64"/>
      <c r="N4121" s="64"/>
      <c r="O4121" s="64"/>
      <c r="P4121" s="64"/>
      <c r="Q4121" s="64"/>
      <c r="R4121" s="64"/>
      <c r="S4121" s="64"/>
      <c r="T4121" s="64"/>
      <c r="U4121" s="64"/>
      <c r="V4121" s="64"/>
      <c r="W4121" s="64"/>
      <c r="X4121" s="64"/>
    </row>
    <row r="4122" spans="1:24" s="283" customFormat="1" ht="12" x14ac:dyDescent="0.25">
      <c r="A4122" s="88"/>
      <c r="B4122" s="133"/>
      <c r="C4122" s="168">
        <v>2</v>
      </c>
      <c r="D4122" s="134" t="s">
        <v>396</v>
      </c>
      <c r="E4122" s="64"/>
      <c r="F4122" s="64"/>
      <c r="G4122" s="64"/>
      <c r="H4122" s="64"/>
      <c r="I4122" s="64"/>
      <c r="J4122" s="64"/>
      <c r="K4122" s="64"/>
      <c r="L4122" s="64"/>
      <c r="M4122" s="64"/>
      <c r="N4122" s="64"/>
      <c r="O4122" s="64"/>
      <c r="P4122" s="64"/>
      <c r="Q4122" s="64"/>
      <c r="R4122" s="64"/>
      <c r="S4122" s="64"/>
      <c r="T4122" s="64"/>
      <c r="U4122" s="64"/>
      <c r="V4122" s="64"/>
      <c r="W4122" s="64"/>
      <c r="X4122" s="64"/>
    </row>
    <row r="4123" spans="1:24" s="283" customFormat="1" ht="12" x14ac:dyDescent="0.25">
      <c r="A4123" s="88"/>
      <c r="B4123" s="133"/>
      <c r="C4123" s="168">
        <v>-1</v>
      </c>
      <c r="D4123" s="134" t="s">
        <v>394</v>
      </c>
      <c r="E4123" s="64"/>
      <c r="F4123" s="64"/>
      <c r="G4123" s="64"/>
      <c r="H4123" s="64"/>
      <c r="I4123" s="64"/>
      <c r="J4123" s="64"/>
      <c r="K4123" s="64"/>
      <c r="L4123" s="64"/>
      <c r="M4123" s="64"/>
      <c r="N4123" s="64"/>
      <c r="O4123" s="64"/>
      <c r="P4123" s="64"/>
      <c r="Q4123" s="64"/>
      <c r="R4123" s="64"/>
      <c r="S4123" s="64"/>
      <c r="T4123" s="64"/>
      <c r="U4123" s="64"/>
      <c r="V4123" s="64"/>
      <c r="W4123" s="64"/>
      <c r="X4123" s="64"/>
    </row>
    <row r="4124" spans="1:24" s="283" customFormat="1" ht="12" x14ac:dyDescent="0.25">
      <c r="A4124" s="88"/>
      <c r="B4124" s="133"/>
      <c r="C4124" s="168">
        <v>-3</v>
      </c>
      <c r="D4124" s="134" t="s">
        <v>397</v>
      </c>
      <c r="E4124" s="64"/>
      <c r="F4124" s="64"/>
      <c r="G4124" s="64"/>
      <c r="H4124" s="64"/>
      <c r="I4124" s="64"/>
      <c r="J4124" s="64"/>
      <c r="K4124" s="64"/>
      <c r="L4124" s="64"/>
      <c r="M4124" s="64"/>
      <c r="N4124" s="64"/>
      <c r="O4124" s="64"/>
      <c r="P4124" s="64"/>
      <c r="Q4124" s="64"/>
      <c r="R4124" s="64"/>
      <c r="S4124" s="64"/>
      <c r="T4124" s="64"/>
      <c r="U4124" s="64"/>
      <c r="V4124" s="64"/>
      <c r="W4124" s="64"/>
      <c r="X4124" s="64"/>
    </row>
    <row r="4125" spans="1:24" s="283" customFormat="1" ht="12" x14ac:dyDescent="0.25">
      <c r="A4125" s="88"/>
      <c r="B4125" s="133"/>
      <c r="C4125" s="114"/>
      <c r="D4125" s="113"/>
      <c r="E4125" s="64"/>
      <c r="F4125" s="64"/>
      <c r="G4125" s="64"/>
      <c r="H4125" s="64"/>
      <c r="I4125" s="64"/>
      <c r="J4125" s="64"/>
      <c r="K4125" s="64"/>
      <c r="L4125" s="64"/>
      <c r="M4125" s="64"/>
      <c r="N4125" s="64"/>
      <c r="O4125" s="64"/>
      <c r="P4125" s="64"/>
      <c r="Q4125" s="64"/>
      <c r="R4125" s="64"/>
      <c r="S4125" s="64"/>
      <c r="T4125" s="64"/>
      <c r="U4125" s="64"/>
      <c r="V4125" s="64"/>
      <c r="W4125" s="64"/>
      <c r="X4125" s="64"/>
    </row>
    <row r="4126" spans="1:24" s="283" customFormat="1" ht="12" x14ac:dyDescent="0.25">
      <c r="A4126" s="88" t="str">
        <f>HYPERLINK("[Codebook_HIS_2013_ext_v1601.xlsx]NH11_Y","NH11")</f>
        <v>NH11</v>
      </c>
      <c r="B4126" s="133" t="s">
        <v>1553</v>
      </c>
      <c r="C4126" s="168">
        <v>1</v>
      </c>
      <c r="D4126" s="134" t="s">
        <v>1559</v>
      </c>
      <c r="E4126" s="64"/>
      <c r="F4126" s="64"/>
      <c r="G4126" s="64"/>
      <c r="H4126" s="64"/>
      <c r="I4126" s="64"/>
      <c r="J4126" s="64"/>
      <c r="K4126" s="64"/>
      <c r="L4126" s="64"/>
      <c r="M4126" s="64"/>
      <c r="N4126" s="64"/>
      <c r="O4126" s="64"/>
      <c r="P4126" s="64"/>
      <c r="Q4126" s="64"/>
      <c r="R4126" s="64"/>
      <c r="S4126" s="64"/>
      <c r="T4126" s="64"/>
      <c r="U4126" s="64"/>
      <c r="V4126" s="64"/>
      <c r="W4126" s="64"/>
      <c r="X4126" s="64"/>
    </row>
    <row r="4127" spans="1:24" s="283" customFormat="1" ht="12" x14ac:dyDescent="0.25">
      <c r="A4127" s="88"/>
      <c r="B4127" s="133"/>
      <c r="C4127" s="168">
        <v>2</v>
      </c>
      <c r="D4127" s="134" t="s">
        <v>1560</v>
      </c>
      <c r="E4127" s="64"/>
      <c r="F4127" s="64"/>
      <c r="G4127" s="64"/>
      <c r="H4127" s="64"/>
      <c r="I4127" s="64"/>
      <c r="J4127" s="64"/>
      <c r="K4127" s="64"/>
      <c r="L4127" s="64"/>
      <c r="M4127" s="64"/>
      <c r="N4127" s="64"/>
      <c r="O4127" s="64"/>
      <c r="P4127" s="64"/>
      <c r="Q4127" s="64"/>
      <c r="R4127" s="64"/>
      <c r="S4127" s="64"/>
      <c r="T4127" s="64"/>
      <c r="U4127" s="64"/>
      <c r="V4127" s="64"/>
      <c r="W4127" s="64"/>
      <c r="X4127" s="64"/>
    </row>
    <row r="4128" spans="1:24" s="283" customFormat="1" ht="12" x14ac:dyDescent="0.25">
      <c r="A4128" s="88"/>
      <c r="B4128" s="133"/>
      <c r="C4128" s="168">
        <v>3</v>
      </c>
      <c r="D4128" s="134" t="s">
        <v>1561</v>
      </c>
      <c r="E4128" s="64"/>
      <c r="F4128" s="64"/>
      <c r="G4128" s="64"/>
      <c r="H4128" s="64"/>
      <c r="I4128" s="64"/>
      <c r="J4128" s="64"/>
      <c r="K4128" s="64"/>
      <c r="L4128" s="64"/>
      <c r="M4128" s="64"/>
      <c r="N4128" s="64"/>
      <c r="O4128" s="64"/>
      <c r="P4128" s="64"/>
      <c r="Q4128" s="64"/>
      <c r="R4128" s="64"/>
      <c r="S4128" s="64"/>
      <c r="T4128" s="64"/>
      <c r="U4128" s="64"/>
      <c r="V4128" s="64"/>
      <c r="W4128" s="64"/>
      <c r="X4128" s="64"/>
    </row>
    <row r="4129" spans="1:24" s="283" customFormat="1" ht="12" x14ac:dyDescent="0.25">
      <c r="A4129" s="88"/>
      <c r="B4129" s="133"/>
      <c r="C4129" s="168">
        <v>4</v>
      </c>
      <c r="D4129" s="134" t="s">
        <v>1562</v>
      </c>
      <c r="E4129" s="64"/>
      <c r="F4129" s="64"/>
      <c r="G4129" s="64"/>
      <c r="H4129" s="64"/>
      <c r="I4129" s="64"/>
      <c r="J4129" s="64"/>
      <c r="K4129" s="64"/>
      <c r="L4129" s="64"/>
      <c r="M4129" s="64"/>
      <c r="N4129" s="64"/>
      <c r="O4129" s="64"/>
      <c r="P4129" s="64"/>
      <c r="Q4129" s="64"/>
      <c r="R4129" s="64"/>
      <c r="S4129" s="64"/>
      <c r="T4129" s="64"/>
      <c r="U4129" s="64"/>
      <c r="V4129" s="64"/>
      <c r="W4129" s="64"/>
      <c r="X4129" s="64"/>
    </row>
    <row r="4130" spans="1:24" s="283" customFormat="1" ht="12" x14ac:dyDescent="0.25">
      <c r="A4130" s="88"/>
      <c r="B4130" s="133"/>
      <c r="C4130" s="168">
        <v>5</v>
      </c>
      <c r="D4130" s="134" t="s">
        <v>1563</v>
      </c>
      <c r="E4130" s="64"/>
      <c r="F4130" s="64"/>
      <c r="G4130" s="64"/>
      <c r="H4130" s="64"/>
      <c r="I4130" s="64"/>
      <c r="J4130" s="64"/>
      <c r="K4130" s="64"/>
      <c r="L4130" s="64"/>
      <c r="M4130" s="64"/>
      <c r="N4130" s="64"/>
      <c r="O4130" s="64"/>
      <c r="P4130" s="64"/>
      <c r="Q4130" s="64"/>
      <c r="R4130" s="64"/>
      <c r="S4130" s="64"/>
      <c r="T4130" s="64"/>
      <c r="U4130" s="64"/>
      <c r="V4130" s="64"/>
      <c r="W4130" s="64"/>
      <c r="X4130" s="64"/>
    </row>
    <row r="4131" spans="1:24" s="283" customFormat="1" ht="12" x14ac:dyDescent="0.25">
      <c r="A4131" s="88"/>
      <c r="B4131" s="133"/>
      <c r="C4131" s="168">
        <v>6</v>
      </c>
      <c r="D4131" s="134" t="s">
        <v>1564</v>
      </c>
      <c r="E4131" s="64"/>
      <c r="F4131" s="64"/>
      <c r="G4131" s="64"/>
      <c r="H4131" s="64"/>
      <c r="I4131" s="64"/>
      <c r="J4131" s="64"/>
      <c r="K4131" s="64"/>
      <c r="L4131" s="64"/>
      <c r="M4131" s="64"/>
      <c r="N4131" s="64"/>
      <c r="O4131" s="64"/>
      <c r="P4131" s="64"/>
      <c r="Q4131" s="64"/>
      <c r="R4131" s="64"/>
      <c r="S4131" s="64"/>
      <c r="T4131" s="64"/>
      <c r="U4131" s="64"/>
      <c r="V4131" s="64"/>
      <c r="W4131" s="64"/>
      <c r="X4131" s="64"/>
    </row>
    <row r="4132" spans="1:24" s="283" customFormat="1" ht="12" x14ac:dyDescent="0.25">
      <c r="A4132" s="88"/>
      <c r="B4132" s="133"/>
      <c r="C4132" s="168">
        <v>-1</v>
      </c>
      <c r="D4132" s="134" t="s">
        <v>394</v>
      </c>
      <c r="E4132" s="64"/>
      <c r="F4132" s="64"/>
      <c r="G4132" s="64"/>
      <c r="H4132" s="64"/>
      <c r="I4132" s="64"/>
      <c r="J4132" s="64"/>
      <c r="K4132" s="64"/>
      <c r="L4132" s="64"/>
      <c r="M4132" s="64"/>
      <c r="N4132" s="64"/>
      <c r="O4132" s="64"/>
      <c r="P4132" s="64"/>
      <c r="Q4132" s="64"/>
      <c r="R4132" s="64"/>
      <c r="S4132" s="64"/>
      <c r="T4132" s="64"/>
      <c r="U4132" s="64"/>
      <c r="V4132" s="64"/>
      <c r="W4132" s="64"/>
      <c r="X4132" s="64"/>
    </row>
    <row r="4133" spans="1:24" s="283" customFormat="1" ht="12" x14ac:dyDescent="0.25">
      <c r="A4133" s="88"/>
      <c r="B4133" s="133"/>
      <c r="C4133" s="168">
        <v>-3</v>
      </c>
      <c r="D4133" s="134" t="s">
        <v>397</v>
      </c>
      <c r="E4133" s="64"/>
      <c r="F4133" s="64"/>
      <c r="G4133" s="64"/>
      <c r="H4133" s="64"/>
      <c r="I4133" s="64"/>
      <c r="J4133" s="64"/>
      <c r="K4133" s="64"/>
      <c r="L4133" s="64"/>
      <c r="M4133" s="64"/>
      <c r="N4133" s="64"/>
      <c r="O4133" s="64"/>
      <c r="P4133" s="64"/>
      <c r="Q4133" s="64"/>
      <c r="R4133" s="64"/>
      <c r="S4133" s="64"/>
      <c r="T4133" s="64"/>
      <c r="U4133" s="64"/>
      <c r="V4133" s="64"/>
      <c r="W4133" s="64"/>
      <c r="X4133" s="64"/>
    </row>
    <row r="4134" spans="1:24" s="283" customFormat="1" ht="12" x14ac:dyDescent="0.25">
      <c r="A4134" s="88"/>
      <c r="B4134" s="133"/>
      <c r="C4134" s="114"/>
      <c r="D4134" s="113"/>
      <c r="E4134" s="64"/>
      <c r="F4134" s="64"/>
      <c r="G4134" s="64"/>
      <c r="H4134" s="64"/>
      <c r="I4134" s="64"/>
      <c r="J4134" s="64"/>
      <c r="K4134" s="64"/>
      <c r="L4134" s="64"/>
      <c r="M4134" s="64"/>
      <c r="N4134" s="64"/>
      <c r="O4134" s="64"/>
      <c r="P4134" s="64"/>
      <c r="Q4134" s="64"/>
      <c r="R4134" s="64"/>
      <c r="S4134" s="64"/>
      <c r="T4134" s="64"/>
      <c r="U4134" s="64"/>
      <c r="V4134" s="64"/>
      <c r="W4134" s="64"/>
      <c r="X4134" s="64"/>
    </row>
    <row r="4135" spans="1:24" s="283" customFormat="1" ht="12" x14ac:dyDescent="0.25">
      <c r="A4135" s="88" t="str">
        <f>HYPERLINK("[Codebook_HIS_2013_ext_v1601.xlsx]NH11_1_Y","NH11_1")</f>
        <v>NH11_1</v>
      </c>
      <c r="B4135" s="133" t="s">
        <v>1553</v>
      </c>
      <c r="C4135" s="168">
        <v>1</v>
      </c>
      <c r="D4135" s="134" t="s">
        <v>1559</v>
      </c>
      <c r="E4135" s="64"/>
      <c r="F4135" s="64"/>
      <c r="G4135" s="64"/>
      <c r="H4135" s="64"/>
      <c r="I4135" s="64"/>
      <c r="J4135" s="64"/>
      <c r="K4135" s="64"/>
      <c r="L4135" s="64"/>
      <c r="M4135" s="64"/>
      <c r="N4135" s="64"/>
      <c r="O4135" s="64"/>
      <c r="P4135" s="64"/>
      <c r="Q4135" s="64"/>
      <c r="R4135" s="64"/>
      <c r="S4135" s="64"/>
      <c r="T4135" s="64"/>
      <c r="U4135" s="64"/>
      <c r="V4135" s="64"/>
      <c r="W4135" s="64"/>
      <c r="X4135" s="64"/>
    </row>
    <row r="4136" spans="1:24" s="283" customFormat="1" ht="12" x14ac:dyDescent="0.25">
      <c r="A4136" s="88"/>
      <c r="B4136" s="133"/>
      <c r="C4136" s="168">
        <v>2</v>
      </c>
      <c r="D4136" s="134" t="s">
        <v>1560</v>
      </c>
      <c r="E4136" s="64"/>
      <c r="F4136" s="64"/>
      <c r="G4136" s="64"/>
      <c r="H4136" s="64"/>
      <c r="I4136" s="64"/>
      <c r="J4136" s="64"/>
      <c r="K4136" s="64"/>
      <c r="L4136" s="64"/>
      <c r="M4136" s="64"/>
      <c r="N4136" s="64"/>
      <c r="O4136" s="64"/>
      <c r="P4136" s="64"/>
      <c r="Q4136" s="64"/>
      <c r="R4136" s="64"/>
      <c r="S4136" s="64"/>
      <c r="T4136" s="64"/>
      <c r="U4136" s="64"/>
      <c r="V4136" s="64"/>
      <c r="W4136" s="64"/>
      <c r="X4136" s="64"/>
    </row>
    <row r="4137" spans="1:24" s="283" customFormat="1" ht="12" x14ac:dyDescent="0.25">
      <c r="A4137" s="88"/>
      <c r="B4137" s="133"/>
      <c r="C4137" s="168">
        <v>3</v>
      </c>
      <c r="D4137" s="134" t="s">
        <v>1561</v>
      </c>
      <c r="E4137" s="64"/>
      <c r="F4137" s="64"/>
      <c r="G4137" s="64"/>
      <c r="H4137" s="64"/>
      <c r="I4137" s="64"/>
      <c r="J4137" s="64"/>
      <c r="K4137" s="64"/>
      <c r="L4137" s="64"/>
      <c r="M4137" s="64"/>
      <c r="N4137" s="64"/>
      <c r="O4137" s="64"/>
      <c r="P4137" s="64"/>
      <c r="Q4137" s="64"/>
      <c r="R4137" s="64"/>
      <c r="S4137" s="64"/>
      <c r="T4137" s="64"/>
      <c r="U4137" s="64"/>
      <c r="V4137" s="64"/>
      <c r="W4137" s="64"/>
      <c r="X4137" s="64"/>
    </row>
    <row r="4138" spans="1:24" s="283" customFormat="1" ht="13.95" customHeight="1" x14ac:dyDescent="0.25">
      <c r="A4138" s="88"/>
      <c r="B4138" s="133"/>
      <c r="C4138" s="168">
        <v>4</v>
      </c>
      <c r="D4138" s="134" t="s">
        <v>1562</v>
      </c>
      <c r="E4138" s="64"/>
      <c r="F4138" s="64"/>
      <c r="G4138" s="64"/>
      <c r="H4138" s="64"/>
      <c r="I4138" s="64"/>
      <c r="J4138" s="64"/>
      <c r="K4138" s="64"/>
      <c r="L4138" s="64"/>
      <c r="M4138" s="64"/>
      <c r="N4138" s="64"/>
      <c r="O4138" s="64"/>
      <c r="P4138" s="64"/>
      <c r="Q4138" s="64"/>
      <c r="R4138" s="64"/>
      <c r="S4138" s="64"/>
      <c r="T4138" s="64"/>
      <c r="U4138" s="64"/>
      <c r="V4138" s="64"/>
      <c r="W4138" s="64"/>
      <c r="X4138" s="64"/>
    </row>
    <row r="4139" spans="1:24" s="283" customFormat="1" ht="12" x14ac:dyDescent="0.25">
      <c r="A4139" s="88"/>
      <c r="B4139" s="133"/>
      <c r="C4139" s="168">
        <v>5</v>
      </c>
      <c r="D4139" s="134" t="s">
        <v>1563</v>
      </c>
      <c r="E4139" s="64"/>
      <c r="F4139" s="64"/>
      <c r="G4139" s="64"/>
      <c r="H4139" s="64"/>
      <c r="I4139" s="64"/>
      <c r="J4139" s="64"/>
      <c r="K4139" s="64"/>
      <c r="L4139" s="64"/>
      <c r="M4139" s="64"/>
      <c r="N4139" s="64"/>
      <c r="O4139" s="64"/>
      <c r="P4139" s="64"/>
      <c r="Q4139" s="64"/>
      <c r="R4139" s="64"/>
      <c r="S4139" s="64"/>
      <c r="T4139" s="64"/>
      <c r="U4139" s="64"/>
      <c r="V4139" s="64"/>
      <c r="W4139" s="64"/>
      <c r="X4139" s="64"/>
    </row>
    <row r="4140" spans="1:24" s="283" customFormat="1" ht="12" x14ac:dyDescent="0.25">
      <c r="A4140" s="88"/>
      <c r="B4140" s="133"/>
      <c r="C4140" s="168">
        <v>6</v>
      </c>
      <c r="D4140" s="134" t="s">
        <v>1564</v>
      </c>
      <c r="E4140" s="64"/>
      <c r="F4140" s="64"/>
      <c r="G4140" s="64"/>
      <c r="H4140" s="64"/>
      <c r="I4140" s="64"/>
      <c r="J4140" s="64"/>
      <c r="K4140" s="64"/>
      <c r="L4140" s="64"/>
      <c r="M4140" s="64"/>
      <c r="N4140" s="64"/>
      <c r="O4140" s="64"/>
      <c r="P4140" s="64"/>
      <c r="Q4140" s="64"/>
      <c r="R4140" s="64"/>
      <c r="S4140" s="64"/>
      <c r="T4140" s="64"/>
      <c r="U4140" s="64"/>
      <c r="V4140" s="64"/>
      <c r="W4140" s="64"/>
      <c r="X4140" s="64"/>
    </row>
    <row r="4141" spans="1:24" s="283" customFormat="1" ht="12" x14ac:dyDescent="0.25">
      <c r="A4141" s="88"/>
      <c r="B4141" s="133"/>
      <c r="C4141" s="168">
        <v>-1</v>
      </c>
      <c r="D4141" s="134" t="s">
        <v>394</v>
      </c>
      <c r="E4141" s="64"/>
      <c r="F4141" s="64"/>
      <c r="G4141" s="64"/>
      <c r="H4141" s="64"/>
      <c r="I4141" s="64"/>
      <c r="J4141" s="64"/>
      <c r="K4141" s="64"/>
      <c r="L4141" s="64"/>
      <c r="M4141" s="64"/>
      <c r="N4141" s="64"/>
      <c r="O4141" s="64"/>
      <c r="P4141" s="64"/>
      <c r="Q4141" s="64"/>
      <c r="R4141" s="64"/>
      <c r="S4141" s="64"/>
      <c r="T4141" s="64"/>
      <c r="U4141" s="64"/>
      <c r="V4141" s="64"/>
      <c r="W4141" s="64"/>
      <c r="X4141" s="64"/>
    </row>
    <row r="4142" spans="1:24" s="283" customFormat="1" ht="12" x14ac:dyDescent="0.25">
      <c r="A4142" s="88"/>
      <c r="B4142" s="133"/>
      <c r="C4142" s="168">
        <v>-3</v>
      </c>
      <c r="D4142" s="134" t="s">
        <v>397</v>
      </c>
      <c r="E4142" s="64"/>
      <c r="F4142" s="64"/>
      <c r="G4142" s="64"/>
      <c r="H4142" s="64"/>
      <c r="I4142" s="64"/>
      <c r="J4142" s="64"/>
      <c r="K4142" s="64"/>
      <c r="L4142" s="64"/>
      <c r="M4142" s="64"/>
      <c r="N4142" s="64"/>
      <c r="O4142" s="64"/>
      <c r="P4142" s="64"/>
      <c r="Q4142" s="64"/>
      <c r="R4142" s="64"/>
      <c r="S4142" s="64"/>
      <c r="T4142" s="64"/>
      <c r="U4142" s="64"/>
      <c r="V4142" s="64"/>
      <c r="W4142" s="64"/>
      <c r="X4142" s="64"/>
    </row>
    <row r="4143" spans="1:24" s="283" customFormat="1" ht="12" x14ac:dyDescent="0.25">
      <c r="A4143" s="88"/>
      <c r="B4143" s="133"/>
      <c r="C4143" s="114"/>
      <c r="D4143" s="113"/>
      <c r="E4143" s="64"/>
      <c r="F4143" s="64"/>
      <c r="G4143" s="64"/>
      <c r="H4143" s="64"/>
      <c r="I4143" s="64"/>
      <c r="J4143" s="64"/>
      <c r="K4143" s="64"/>
      <c r="L4143" s="64"/>
      <c r="M4143" s="64"/>
      <c r="N4143" s="64"/>
      <c r="O4143" s="64"/>
      <c r="P4143" s="64"/>
      <c r="Q4143" s="64"/>
      <c r="R4143" s="64"/>
      <c r="S4143" s="64"/>
      <c r="T4143" s="64"/>
      <c r="U4143" s="64"/>
      <c r="V4143" s="64"/>
      <c r="W4143" s="64"/>
      <c r="X4143" s="64"/>
    </row>
    <row r="4144" spans="1:24" s="283" customFormat="1" ht="12" x14ac:dyDescent="0.25">
      <c r="A4144" s="88" t="str">
        <f>HYPERLINK("[Codebook_HIS_2013_ext_v1601.xlsx]NH11_2_Y","NH11_2")</f>
        <v>NH11_2</v>
      </c>
      <c r="B4144" s="133" t="s">
        <v>1554</v>
      </c>
      <c r="C4144" s="168">
        <v>1</v>
      </c>
      <c r="D4144" s="134" t="s">
        <v>395</v>
      </c>
      <c r="E4144" s="64"/>
      <c r="F4144" s="64"/>
      <c r="G4144" s="64"/>
      <c r="H4144" s="64"/>
      <c r="I4144" s="64"/>
      <c r="J4144" s="64"/>
      <c r="K4144" s="64"/>
      <c r="L4144" s="64"/>
      <c r="M4144" s="64"/>
      <c r="N4144" s="64"/>
      <c r="O4144" s="64"/>
      <c r="P4144" s="64"/>
      <c r="Q4144" s="64"/>
      <c r="R4144" s="64"/>
      <c r="S4144" s="64"/>
      <c r="T4144" s="64"/>
      <c r="U4144" s="64"/>
      <c r="V4144" s="64"/>
      <c r="W4144" s="64"/>
      <c r="X4144" s="64"/>
    </row>
    <row r="4145" spans="1:24" s="283" customFormat="1" ht="12" x14ac:dyDescent="0.25">
      <c r="A4145" s="88"/>
      <c r="B4145" s="133"/>
      <c r="C4145" s="168">
        <v>2</v>
      </c>
      <c r="D4145" s="134" t="s">
        <v>396</v>
      </c>
      <c r="E4145" s="64"/>
      <c r="F4145" s="64"/>
      <c r="G4145" s="64"/>
      <c r="H4145" s="64"/>
      <c r="I4145" s="64"/>
      <c r="J4145" s="64"/>
      <c r="K4145" s="64"/>
      <c r="L4145" s="64"/>
      <c r="M4145" s="64"/>
      <c r="N4145" s="64"/>
      <c r="O4145" s="64"/>
      <c r="P4145" s="64"/>
      <c r="Q4145" s="64"/>
      <c r="R4145" s="64"/>
      <c r="S4145" s="64"/>
      <c r="T4145" s="64"/>
      <c r="U4145" s="64"/>
      <c r="V4145" s="64"/>
      <c r="W4145" s="64"/>
      <c r="X4145" s="64"/>
    </row>
    <row r="4146" spans="1:24" s="283" customFormat="1" ht="12" x14ac:dyDescent="0.25">
      <c r="A4146" s="88"/>
      <c r="B4146" s="133"/>
      <c r="C4146" s="168">
        <v>-1</v>
      </c>
      <c r="D4146" s="134" t="s">
        <v>394</v>
      </c>
      <c r="E4146" s="64"/>
      <c r="F4146" s="64"/>
      <c r="G4146" s="64"/>
      <c r="H4146" s="64"/>
      <c r="I4146" s="64"/>
      <c r="J4146" s="64"/>
      <c r="K4146" s="64"/>
      <c r="L4146" s="64"/>
      <c r="M4146" s="64"/>
      <c r="N4146" s="64"/>
      <c r="O4146" s="64"/>
      <c r="P4146" s="64"/>
      <c r="Q4146" s="64"/>
      <c r="R4146" s="64"/>
      <c r="S4146" s="64"/>
      <c r="T4146" s="64"/>
      <c r="U4146" s="64"/>
      <c r="V4146" s="64"/>
      <c r="W4146" s="64"/>
      <c r="X4146" s="64"/>
    </row>
    <row r="4147" spans="1:24" s="283" customFormat="1" ht="12" x14ac:dyDescent="0.25">
      <c r="A4147" s="88"/>
      <c r="B4147" s="133"/>
      <c r="C4147" s="168">
        <v>-3</v>
      </c>
      <c r="D4147" s="134" t="s">
        <v>397</v>
      </c>
      <c r="E4147" s="64"/>
      <c r="F4147" s="64"/>
      <c r="G4147" s="64"/>
      <c r="H4147" s="64"/>
      <c r="I4147" s="64"/>
      <c r="J4147" s="64"/>
      <c r="K4147" s="64"/>
      <c r="L4147" s="64"/>
      <c r="M4147" s="64"/>
      <c r="N4147" s="64"/>
      <c r="O4147" s="64"/>
      <c r="P4147" s="64"/>
      <c r="Q4147" s="64"/>
      <c r="R4147" s="64"/>
      <c r="S4147" s="64"/>
      <c r="T4147" s="64"/>
      <c r="U4147" s="64"/>
      <c r="V4147" s="64"/>
      <c r="W4147" s="64"/>
      <c r="X4147" s="64"/>
    </row>
    <row r="4148" spans="1:24" s="283" customFormat="1" ht="12" x14ac:dyDescent="0.25">
      <c r="A4148" s="88"/>
      <c r="B4148" s="133"/>
      <c r="C4148" s="168"/>
      <c r="D4148" s="134"/>
      <c r="E4148" s="64"/>
      <c r="F4148" s="64"/>
      <c r="G4148" s="64"/>
      <c r="H4148" s="64"/>
      <c r="I4148" s="64"/>
      <c r="J4148" s="64"/>
      <c r="K4148" s="64"/>
      <c r="L4148" s="64"/>
      <c r="M4148" s="64"/>
      <c r="N4148" s="64"/>
      <c r="O4148" s="64"/>
      <c r="P4148" s="64"/>
      <c r="Q4148" s="64"/>
      <c r="R4148" s="64"/>
      <c r="S4148" s="64"/>
      <c r="T4148" s="64"/>
      <c r="U4148" s="64"/>
      <c r="V4148" s="64"/>
      <c r="W4148" s="64"/>
      <c r="X4148" s="64"/>
    </row>
    <row r="4149" spans="1:24" s="283" customFormat="1" ht="12" x14ac:dyDescent="0.25">
      <c r="A4149" s="88" t="str">
        <f>HYPERLINK("[Codebook_HIS_2013_ext_v1601.xlsx]NH12_Y","NH12")</f>
        <v>NH12</v>
      </c>
      <c r="B4149" s="133" t="s">
        <v>1925</v>
      </c>
      <c r="C4149" s="168">
        <v>1</v>
      </c>
      <c r="D4149" s="134" t="s">
        <v>395</v>
      </c>
      <c r="E4149" s="64"/>
      <c r="F4149" s="64"/>
      <c r="G4149" s="64"/>
      <c r="H4149" s="64"/>
      <c r="I4149" s="64"/>
      <c r="J4149" s="64"/>
      <c r="K4149" s="64"/>
      <c r="L4149" s="64"/>
      <c r="M4149" s="64"/>
      <c r="N4149" s="64"/>
      <c r="O4149" s="64"/>
      <c r="P4149" s="64"/>
      <c r="Q4149" s="64"/>
      <c r="R4149" s="64"/>
      <c r="S4149" s="64"/>
      <c r="T4149" s="64"/>
      <c r="U4149" s="64"/>
      <c r="V4149" s="64"/>
      <c r="W4149" s="64"/>
      <c r="X4149" s="64"/>
    </row>
    <row r="4150" spans="1:24" s="283" customFormat="1" ht="12" x14ac:dyDescent="0.25">
      <c r="A4150" s="88"/>
      <c r="B4150" s="133"/>
      <c r="C4150" s="168">
        <v>2</v>
      </c>
      <c r="D4150" s="134" t="s">
        <v>396</v>
      </c>
      <c r="E4150" s="64"/>
      <c r="F4150" s="64"/>
      <c r="G4150" s="64"/>
      <c r="H4150" s="64"/>
      <c r="I4150" s="64"/>
      <c r="J4150" s="64"/>
      <c r="K4150" s="64"/>
      <c r="L4150" s="64"/>
      <c r="M4150" s="64"/>
      <c r="N4150" s="64"/>
      <c r="O4150" s="64"/>
      <c r="P4150" s="64"/>
      <c r="Q4150" s="64"/>
      <c r="R4150" s="64"/>
      <c r="S4150" s="64"/>
      <c r="T4150" s="64"/>
      <c r="U4150" s="64"/>
      <c r="V4150" s="64"/>
      <c r="W4150" s="64"/>
      <c r="X4150" s="64"/>
    </row>
    <row r="4151" spans="1:24" s="283" customFormat="1" ht="12" x14ac:dyDescent="0.25">
      <c r="A4151" s="88"/>
      <c r="B4151" s="133"/>
      <c r="C4151" s="168">
        <v>-1</v>
      </c>
      <c r="D4151" s="134" t="s">
        <v>394</v>
      </c>
      <c r="E4151" s="64"/>
      <c r="F4151" s="64"/>
      <c r="G4151" s="64"/>
      <c r="H4151" s="64"/>
      <c r="I4151" s="64"/>
      <c r="J4151" s="64"/>
      <c r="K4151" s="64"/>
      <c r="L4151" s="64"/>
      <c r="M4151" s="64"/>
      <c r="N4151" s="64"/>
      <c r="O4151" s="64"/>
      <c r="P4151" s="64"/>
      <c r="Q4151" s="64"/>
      <c r="R4151" s="64"/>
      <c r="S4151" s="64"/>
      <c r="T4151" s="64"/>
      <c r="U4151" s="64"/>
      <c r="V4151" s="64"/>
      <c r="W4151" s="64"/>
      <c r="X4151" s="64"/>
    </row>
    <row r="4152" spans="1:24" s="283" customFormat="1" ht="12" x14ac:dyDescent="0.25">
      <c r="A4152" s="88"/>
      <c r="B4152" s="133"/>
      <c r="C4152" s="168">
        <v>-3</v>
      </c>
      <c r="D4152" s="134" t="s">
        <v>397</v>
      </c>
      <c r="E4152" s="64"/>
      <c r="F4152" s="64"/>
      <c r="G4152" s="64"/>
      <c r="H4152" s="64"/>
      <c r="I4152" s="64"/>
      <c r="J4152" s="64"/>
      <c r="K4152" s="64"/>
      <c r="L4152" s="64"/>
      <c r="M4152" s="64"/>
      <c r="N4152" s="64"/>
      <c r="O4152" s="64"/>
      <c r="P4152" s="64"/>
      <c r="Q4152" s="64"/>
      <c r="R4152" s="64"/>
      <c r="S4152" s="64"/>
      <c r="T4152" s="64"/>
      <c r="U4152" s="64"/>
      <c r="V4152" s="64"/>
      <c r="W4152" s="64"/>
      <c r="X4152" s="64"/>
    </row>
    <row r="4153" spans="1:24" s="283" customFormat="1" ht="12" x14ac:dyDescent="0.25">
      <c r="A4153" s="88"/>
      <c r="B4153" s="133"/>
      <c r="C4153" s="168"/>
      <c r="D4153" s="134"/>
      <c r="E4153" s="64"/>
      <c r="F4153" s="64"/>
      <c r="G4153" s="64"/>
      <c r="H4153" s="64"/>
      <c r="I4153" s="64"/>
      <c r="J4153" s="64"/>
      <c r="K4153" s="64"/>
      <c r="L4153" s="64"/>
      <c r="M4153" s="64"/>
      <c r="N4153" s="64"/>
      <c r="O4153" s="64"/>
      <c r="P4153" s="64"/>
      <c r="Q4153" s="64"/>
      <c r="R4153" s="64"/>
      <c r="S4153" s="64"/>
      <c r="T4153" s="64"/>
      <c r="U4153" s="64"/>
      <c r="V4153" s="64"/>
      <c r="W4153" s="64"/>
      <c r="X4153" s="64"/>
    </row>
    <row r="4154" spans="1:24" s="283" customFormat="1" ht="12" x14ac:dyDescent="0.25">
      <c r="A4154" s="88" t="str">
        <f>HYPERLINK("[Codebook_HIS_2013_ext_v1601.xlsx]NH12_1_Y","NH12_1")</f>
        <v>NH12_1</v>
      </c>
      <c r="B4154" s="133" t="s">
        <v>1925</v>
      </c>
      <c r="C4154" s="168">
        <v>1</v>
      </c>
      <c r="D4154" s="134" t="s">
        <v>395</v>
      </c>
      <c r="E4154" s="64"/>
      <c r="F4154" s="64"/>
      <c r="G4154" s="64"/>
      <c r="H4154" s="64"/>
      <c r="I4154" s="64"/>
      <c r="J4154" s="64"/>
      <c r="K4154" s="64"/>
      <c r="L4154" s="64"/>
      <c r="M4154" s="64"/>
      <c r="N4154" s="64"/>
      <c r="O4154" s="64"/>
      <c r="P4154" s="64"/>
      <c r="Q4154" s="64"/>
      <c r="R4154" s="64"/>
      <c r="S4154" s="64"/>
      <c r="T4154" s="64"/>
      <c r="U4154" s="64"/>
      <c r="V4154" s="64"/>
      <c r="W4154" s="64"/>
      <c r="X4154" s="64"/>
    </row>
    <row r="4155" spans="1:24" s="283" customFormat="1" ht="12" x14ac:dyDescent="0.25">
      <c r="A4155" s="88"/>
      <c r="B4155" s="133"/>
      <c r="C4155" s="168">
        <v>2</v>
      </c>
      <c r="D4155" s="134" t="s">
        <v>396</v>
      </c>
      <c r="E4155" s="64"/>
      <c r="F4155" s="64"/>
      <c r="G4155" s="64"/>
      <c r="H4155" s="64"/>
      <c r="I4155" s="64"/>
      <c r="J4155" s="64"/>
      <c r="K4155" s="64"/>
      <c r="L4155" s="64"/>
      <c r="M4155" s="64"/>
      <c r="N4155" s="64"/>
      <c r="O4155" s="64"/>
      <c r="P4155" s="64"/>
      <c r="Q4155" s="64"/>
      <c r="R4155" s="64"/>
      <c r="S4155" s="64"/>
      <c r="T4155" s="64"/>
      <c r="U4155" s="64"/>
      <c r="V4155" s="64"/>
      <c r="W4155" s="64"/>
      <c r="X4155" s="64"/>
    </row>
    <row r="4156" spans="1:24" s="283" customFormat="1" ht="12" x14ac:dyDescent="0.25">
      <c r="A4156" s="88"/>
      <c r="B4156" s="133"/>
      <c r="C4156" s="168">
        <v>-1</v>
      </c>
      <c r="D4156" s="134" t="s">
        <v>394</v>
      </c>
      <c r="E4156" s="64"/>
      <c r="F4156" s="64"/>
      <c r="G4156" s="64"/>
      <c r="H4156" s="64"/>
      <c r="I4156" s="64"/>
      <c r="J4156" s="64"/>
      <c r="K4156" s="64"/>
      <c r="L4156" s="64"/>
      <c r="M4156" s="64"/>
      <c r="N4156" s="64"/>
      <c r="O4156" s="64"/>
      <c r="P4156" s="64"/>
      <c r="Q4156" s="64"/>
      <c r="R4156" s="64"/>
      <c r="S4156" s="64"/>
      <c r="T4156" s="64"/>
      <c r="U4156" s="64"/>
      <c r="V4156" s="64"/>
      <c r="W4156" s="64"/>
      <c r="X4156" s="64"/>
    </row>
    <row r="4157" spans="1:24" s="283" customFormat="1" ht="12" x14ac:dyDescent="0.25">
      <c r="A4157" s="88"/>
      <c r="B4157" s="133"/>
      <c r="C4157" s="168">
        <v>-3</v>
      </c>
      <c r="D4157" s="134" t="s">
        <v>397</v>
      </c>
      <c r="E4157" s="64"/>
      <c r="F4157" s="64"/>
      <c r="G4157" s="64"/>
      <c r="H4157" s="64"/>
      <c r="I4157" s="64"/>
      <c r="J4157" s="64"/>
      <c r="K4157" s="64"/>
      <c r="L4157" s="64"/>
      <c r="M4157" s="64"/>
      <c r="N4157" s="64"/>
      <c r="O4157" s="64"/>
      <c r="P4157" s="64"/>
      <c r="Q4157" s="64"/>
      <c r="R4157" s="64"/>
      <c r="S4157" s="64"/>
      <c r="T4157" s="64"/>
      <c r="U4157" s="64"/>
      <c r="V4157" s="64"/>
      <c r="W4157" s="64"/>
      <c r="X4157" s="64"/>
    </row>
    <row r="4158" spans="1:24" s="283" customFormat="1" ht="12" x14ac:dyDescent="0.25">
      <c r="A4158" s="88"/>
      <c r="B4158" s="133"/>
      <c r="C4158" s="168"/>
      <c r="D4158" s="134"/>
      <c r="E4158" s="64"/>
      <c r="F4158" s="64"/>
      <c r="G4158" s="64"/>
      <c r="H4158" s="64"/>
      <c r="I4158" s="64"/>
      <c r="J4158" s="64"/>
      <c r="K4158" s="64"/>
      <c r="L4158" s="64"/>
      <c r="M4158" s="64"/>
      <c r="N4158" s="64"/>
      <c r="O4158" s="64"/>
      <c r="P4158" s="64"/>
      <c r="Q4158" s="64"/>
      <c r="R4158" s="64"/>
      <c r="S4158" s="64"/>
      <c r="T4158" s="64"/>
      <c r="U4158" s="64"/>
      <c r="V4158" s="64"/>
      <c r="W4158" s="64"/>
      <c r="X4158" s="64"/>
    </row>
    <row r="4159" spans="1:24" s="283" customFormat="1" ht="12" x14ac:dyDescent="0.25">
      <c r="A4159" s="88" t="str">
        <f>HYPERLINK("[Codebook_HIS_2013_ext_v1601.xlsx]NH1301_Y","NH1301")</f>
        <v>NH1301</v>
      </c>
      <c r="B4159" s="133" t="s">
        <v>1927</v>
      </c>
      <c r="C4159" s="168">
        <v>1</v>
      </c>
      <c r="D4159" s="134" t="s">
        <v>395</v>
      </c>
      <c r="E4159" s="64"/>
      <c r="F4159" s="64"/>
      <c r="G4159" s="64"/>
      <c r="H4159" s="64"/>
      <c r="I4159" s="64"/>
      <c r="J4159" s="64"/>
      <c r="K4159" s="64"/>
      <c r="L4159" s="64"/>
      <c r="M4159" s="64"/>
      <c r="N4159" s="64"/>
      <c r="O4159" s="64"/>
      <c r="P4159" s="64"/>
      <c r="Q4159" s="64"/>
      <c r="R4159" s="64"/>
      <c r="S4159" s="64"/>
      <c r="T4159" s="64"/>
      <c r="U4159" s="64"/>
      <c r="V4159" s="64"/>
      <c r="W4159" s="64"/>
      <c r="X4159" s="64"/>
    </row>
    <row r="4160" spans="1:24" s="283" customFormat="1" ht="12" x14ac:dyDescent="0.25">
      <c r="A4160" s="88"/>
      <c r="B4160" s="133"/>
      <c r="C4160" s="168">
        <v>2</v>
      </c>
      <c r="D4160" s="134" t="s">
        <v>396</v>
      </c>
      <c r="E4160" s="64"/>
      <c r="F4160" s="64"/>
      <c r="G4160" s="64"/>
      <c r="H4160" s="64"/>
      <c r="I4160" s="64"/>
      <c r="J4160" s="64"/>
      <c r="K4160" s="64"/>
      <c r="L4160" s="64"/>
      <c r="M4160" s="64"/>
      <c r="N4160" s="64"/>
      <c r="O4160" s="64"/>
      <c r="P4160" s="64"/>
      <c r="Q4160" s="64"/>
      <c r="R4160" s="64"/>
      <c r="S4160" s="64"/>
      <c r="T4160" s="64"/>
      <c r="U4160" s="64"/>
      <c r="V4160" s="64"/>
      <c r="W4160" s="64"/>
      <c r="X4160" s="64"/>
    </row>
    <row r="4161" spans="1:24" s="283" customFormat="1" ht="12" x14ac:dyDescent="0.25">
      <c r="A4161" s="88"/>
      <c r="B4161" s="133"/>
      <c r="C4161" s="168">
        <v>-1</v>
      </c>
      <c r="D4161" s="134" t="s">
        <v>394</v>
      </c>
      <c r="E4161" s="64"/>
      <c r="F4161" s="64"/>
      <c r="G4161" s="64"/>
      <c r="H4161" s="64"/>
      <c r="I4161" s="64"/>
      <c r="J4161" s="64"/>
      <c r="K4161" s="64"/>
      <c r="L4161" s="64"/>
      <c r="M4161" s="64"/>
      <c r="N4161" s="64"/>
      <c r="O4161" s="64"/>
      <c r="P4161" s="64"/>
      <c r="Q4161" s="64"/>
      <c r="R4161" s="64"/>
      <c r="S4161" s="64"/>
      <c r="T4161" s="64"/>
      <c r="U4161" s="64"/>
      <c r="V4161" s="64"/>
      <c r="W4161" s="64"/>
      <c r="X4161" s="64"/>
    </row>
    <row r="4162" spans="1:24" s="283" customFormat="1" ht="12" x14ac:dyDescent="0.25">
      <c r="A4162" s="88"/>
      <c r="B4162" s="133"/>
      <c r="C4162" s="168">
        <v>-3</v>
      </c>
      <c r="D4162" s="134" t="s">
        <v>397</v>
      </c>
      <c r="E4162" s="64"/>
      <c r="F4162" s="64"/>
      <c r="G4162" s="64"/>
      <c r="H4162" s="64"/>
      <c r="I4162" s="64"/>
      <c r="J4162" s="64"/>
      <c r="K4162" s="64"/>
      <c r="L4162" s="64"/>
      <c r="M4162" s="64"/>
      <c r="N4162" s="64"/>
      <c r="O4162" s="64"/>
      <c r="P4162" s="64"/>
      <c r="Q4162" s="64"/>
      <c r="R4162" s="64"/>
      <c r="S4162" s="64"/>
      <c r="T4162" s="64"/>
      <c r="U4162" s="64"/>
      <c r="V4162" s="64"/>
      <c r="W4162" s="64"/>
      <c r="X4162" s="64"/>
    </row>
    <row r="4163" spans="1:24" s="283" customFormat="1" ht="12" x14ac:dyDescent="0.25">
      <c r="A4163" s="88"/>
      <c r="B4163" s="133"/>
      <c r="C4163" s="168"/>
      <c r="D4163" s="134"/>
      <c r="E4163" s="64"/>
      <c r="F4163" s="64"/>
      <c r="G4163" s="64"/>
      <c r="H4163" s="64"/>
      <c r="I4163" s="64"/>
      <c r="J4163" s="64"/>
      <c r="K4163" s="64"/>
      <c r="L4163" s="64"/>
      <c r="M4163" s="64"/>
      <c r="N4163" s="64"/>
      <c r="O4163" s="64"/>
      <c r="P4163" s="64"/>
      <c r="Q4163" s="64"/>
      <c r="R4163" s="64"/>
      <c r="S4163" s="64"/>
      <c r="T4163" s="64"/>
      <c r="U4163" s="64"/>
      <c r="V4163" s="64"/>
      <c r="W4163" s="64"/>
      <c r="X4163" s="64"/>
    </row>
    <row r="4164" spans="1:24" s="283" customFormat="1" ht="12" x14ac:dyDescent="0.25">
      <c r="A4164" s="88" t="str">
        <f>HYPERLINK("[Codebook_HIS_2013_ext_v1601.xlsx]NH1301_1_Y","NH1301_1")</f>
        <v>NH1301_1</v>
      </c>
      <c r="B4164" s="133" t="s">
        <v>1927</v>
      </c>
      <c r="C4164" s="168">
        <v>1</v>
      </c>
      <c r="D4164" s="134" t="s">
        <v>395</v>
      </c>
      <c r="E4164" s="64"/>
      <c r="F4164" s="64"/>
      <c r="G4164" s="64"/>
      <c r="H4164" s="64"/>
      <c r="I4164" s="64"/>
      <c r="J4164" s="64"/>
      <c r="K4164" s="64"/>
      <c r="L4164" s="64"/>
      <c r="M4164" s="64"/>
      <c r="N4164" s="64"/>
      <c r="O4164" s="64"/>
      <c r="P4164" s="64"/>
      <c r="Q4164" s="64"/>
      <c r="R4164" s="64"/>
      <c r="S4164" s="64"/>
      <c r="T4164" s="64"/>
      <c r="U4164" s="64"/>
      <c r="V4164" s="64"/>
      <c r="W4164" s="64"/>
      <c r="X4164" s="64"/>
    </row>
    <row r="4165" spans="1:24" s="283" customFormat="1" ht="12" x14ac:dyDescent="0.25">
      <c r="A4165" s="88"/>
      <c r="B4165" s="133"/>
      <c r="C4165" s="168">
        <v>2</v>
      </c>
      <c r="D4165" s="134" t="s">
        <v>396</v>
      </c>
      <c r="E4165" s="64"/>
      <c r="F4165" s="64"/>
      <c r="G4165" s="64"/>
      <c r="H4165" s="64"/>
      <c r="I4165" s="64"/>
      <c r="J4165" s="64"/>
      <c r="K4165" s="64"/>
      <c r="L4165" s="64"/>
      <c r="M4165" s="64"/>
      <c r="N4165" s="64"/>
      <c r="O4165" s="64"/>
      <c r="P4165" s="64"/>
      <c r="Q4165" s="64"/>
      <c r="R4165" s="64"/>
      <c r="S4165" s="64"/>
      <c r="T4165" s="64"/>
      <c r="U4165" s="64"/>
      <c r="V4165" s="64"/>
      <c r="W4165" s="64"/>
      <c r="X4165" s="64"/>
    </row>
    <row r="4166" spans="1:24" s="283" customFormat="1" ht="12" x14ac:dyDescent="0.25">
      <c r="A4166" s="88"/>
      <c r="B4166" s="133"/>
      <c r="C4166" s="168">
        <v>-1</v>
      </c>
      <c r="D4166" s="134" t="s">
        <v>394</v>
      </c>
      <c r="E4166" s="64"/>
      <c r="F4166" s="64"/>
      <c r="G4166" s="64"/>
      <c r="H4166" s="64"/>
      <c r="I4166" s="64"/>
      <c r="J4166" s="64"/>
      <c r="K4166" s="64"/>
      <c r="L4166" s="64"/>
      <c r="M4166" s="64"/>
      <c r="N4166" s="64"/>
      <c r="O4166" s="64"/>
      <c r="P4166" s="64"/>
      <c r="Q4166" s="64"/>
      <c r="R4166" s="64"/>
      <c r="S4166" s="64"/>
      <c r="T4166" s="64"/>
      <c r="U4166" s="64"/>
      <c r="V4166" s="64"/>
      <c r="W4166" s="64"/>
      <c r="X4166" s="64"/>
    </row>
    <row r="4167" spans="1:24" s="283" customFormat="1" ht="12" x14ac:dyDescent="0.25">
      <c r="A4167" s="88"/>
      <c r="B4167" s="133"/>
      <c r="C4167" s="168">
        <v>-3</v>
      </c>
      <c r="D4167" s="134" t="s">
        <v>397</v>
      </c>
      <c r="E4167" s="64"/>
      <c r="F4167" s="64"/>
      <c r="G4167" s="64"/>
      <c r="H4167" s="64"/>
      <c r="I4167" s="64"/>
      <c r="J4167" s="64"/>
      <c r="K4167" s="64"/>
      <c r="L4167" s="64"/>
      <c r="M4167" s="64"/>
      <c r="N4167" s="64"/>
      <c r="O4167" s="64"/>
      <c r="P4167" s="64"/>
      <c r="Q4167" s="64"/>
      <c r="R4167" s="64"/>
      <c r="S4167" s="64"/>
      <c r="T4167" s="64"/>
      <c r="U4167" s="64"/>
      <c r="V4167" s="64"/>
      <c r="W4167" s="64"/>
      <c r="X4167" s="64"/>
    </row>
    <row r="4168" spans="1:24" s="283" customFormat="1" ht="12" x14ac:dyDescent="0.25">
      <c r="A4168" s="88"/>
      <c r="B4168" s="133"/>
      <c r="C4168" s="168"/>
      <c r="D4168" s="134"/>
      <c r="E4168" s="64"/>
      <c r="F4168" s="64"/>
      <c r="G4168" s="64"/>
      <c r="H4168" s="64"/>
      <c r="I4168" s="64"/>
      <c r="J4168" s="64"/>
      <c r="K4168" s="64"/>
      <c r="L4168" s="64"/>
      <c r="M4168" s="64"/>
      <c r="N4168" s="64"/>
      <c r="O4168" s="64"/>
      <c r="P4168" s="64"/>
      <c r="Q4168" s="64"/>
      <c r="R4168" s="64"/>
      <c r="S4168" s="64"/>
      <c r="T4168" s="64"/>
      <c r="U4168" s="64"/>
      <c r="V4168" s="64"/>
      <c r="W4168" s="64"/>
      <c r="X4168" s="64"/>
    </row>
    <row r="4169" spans="1:24" s="283" customFormat="1" ht="12" x14ac:dyDescent="0.25">
      <c r="A4169" s="88" t="str">
        <f>HYPERLINK("[Codebook_HIS_2013_ext_v1601.xlsx]NH1302_Y","NH1302")</f>
        <v>NH1302</v>
      </c>
      <c r="B4169" s="133" t="s">
        <v>1930</v>
      </c>
      <c r="C4169" s="168">
        <v>1</v>
      </c>
      <c r="D4169" s="134" t="s">
        <v>395</v>
      </c>
      <c r="E4169" s="64"/>
      <c r="F4169" s="64"/>
      <c r="G4169" s="64"/>
      <c r="H4169" s="64"/>
      <c r="I4169" s="64"/>
      <c r="J4169" s="64"/>
      <c r="K4169" s="64"/>
      <c r="L4169" s="64"/>
      <c r="M4169" s="64"/>
      <c r="N4169" s="64"/>
      <c r="O4169" s="64"/>
      <c r="P4169" s="64"/>
      <c r="Q4169" s="64"/>
      <c r="R4169" s="64"/>
      <c r="S4169" s="64"/>
      <c r="T4169" s="64"/>
      <c r="U4169" s="64"/>
      <c r="V4169" s="64"/>
      <c r="W4169" s="64"/>
      <c r="X4169" s="64"/>
    </row>
    <row r="4170" spans="1:24" s="283" customFormat="1" ht="12" x14ac:dyDescent="0.25">
      <c r="A4170" s="88"/>
      <c r="B4170" s="133"/>
      <c r="C4170" s="168">
        <v>2</v>
      </c>
      <c r="D4170" s="134" t="s">
        <v>396</v>
      </c>
      <c r="E4170" s="64"/>
      <c r="F4170" s="64"/>
      <c r="G4170" s="64"/>
      <c r="H4170" s="64"/>
      <c r="I4170" s="64"/>
      <c r="J4170" s="64"/>
      <c r="K4170" s="64"/>
      <c r="L4170" s="64"/>
      <c r="M4170" s="64"/>
      <c r="N4170" s="64"/>
      <c r="O4170" s="64"/>
      <c r="P4170" s="64"/>
      <c r="Q4170" s="64"/>
      <c r="R4170" s="64"/>
      <c r="S4170" s="64"/>
      <c r="T4170" s="64"/>
      <c r="U4170" s="64"/>
      <c r="V4170" s="64"/>
      <c r="W4170" s="64"/>
      <c r="X4170" s="64"/>
    </row>
    <row r="4171" spans="1:24" s="283" customFormat="1" ht="12" x14ac:dyDescent="0.25">
      <c r="A4171" s="88"/>
      <c r="B4171" s="133"/>
      <c r="C4171" s="168">
        <v>-1</v>
      </c>
      <c r="D4171" s="134" t="s">
        <v>394</v>
      </c>
      <c r="E4171" s="64"/>
      <c r="F4171" s="64"/>
      <c r="G4171" s="64"/>
      <c r="H4171" s="64"/>
      <c r="I4171" s="64"/>
      <c r="J4171" s="64"/>
      <c r="K4171" s="64"/>
      <c r="L4171" s="64"/>
      <c r="M4171" s="64"/>
      <c r="N4171" s="64"/>
      <c r="O4171" s="64"/>
      <c r="P4171" s="64"/>
      <c r="Q4171" s="64"/>
      <c r="R4171" s="64"/>
      <c r="S4171" s="64"/>
      <c r="T4171" s="64"/>
      <c r="U4171" s="64"/>
      <c r="V4171" s="64"/>
      <c r="W4171" s="64"/>
      <c r="X4171" s="64"/>
    </row>
    <row r="4172" spans="1:24" s="283" customFormat="1" ht="12" x14ac:dyDescent="0.25">
      <c r="A4172" s="88"/>
      <c r="B4172" s="133"/>
      <c r="C4172" s="168">
        <v>-3</v>
      </c>
      <c r="D4172" s="134" t="s">
        <v>397</v>
      </c>
      <c r="E4172" s="64"/>
      <c r="F4172" s="64"/>
      <c r="G4172" s="64"/>
      <c r="H4172" s="64"/>
      <c r="I4172" s="64"/>
      <c r="J4172" s="64"/>
      <c r="K4172" s="64"/>
      <c r="L4172" s="64"/>
      <c r="M4172" s="64"/>
      <c r="N4172" s="64"/>
      <c r="O4172" s="64"/>
      <c r="P4172" s="64"/>
      <c r="Q4172" s="64"/>
      <c r="R4172" s="64"/>
      <c r="S4172" s="64"/>
      <c r="T4172" s="64"/>
      <c r="U4172" s="64"/>
      <c r="V4172" s="64"/>
      <c r="W4172" s="64"/>
      <c r="X4172" s="64"/>
    </row>
    <row r="4173" spans="1:24" s="283" customFormat="1" ht="12" x14ac:dyDescent="0.25">
      <c r="A4173" s="88"/>
      <c r="B4173" s="133"/>
      <c r="C4173" s="168"/>
      <c r="D4173" s="134"/>
      <c r="E4173" s="64"/>
      <c r="F4173" s="64"/>
      <c r="G4173" s="64"/>
      <c r="H4173" s="64"/>
      <c r="I4173" s="64"/>
      <c r="J4173" s="64"/>
      <c r="K4173" s="64"/>
      <c r="L4173" s="64"/>
      <c r="M4173" s="64"/>
      <c r="N4173" s="64"/>
      <c r="O4173" s="64"/>
      <c r="P4173" s="64"/>
      <c r="Q4173" s="64"/>
      <c r="R4173" s="64"/>
      <c r="S4173" s="64"/>
      <c r="T4173" s="64"/>
      <c r="U4173" s="64"/>
      <c r="V4173" s="64"/>
      <c r="W4173" s="64"/>
      <c r="X4173" s="64"/>
    </row>
    <row r="4174" spans="1:24" s="283" customFormat="1" ht="12" x14ac:dyDescent="0.25">
      <c r="A4174" s="88" t="str">
        <f>HYPERLINK("[Codebook_HIS_2013_ext_v1601.xlsx]NH1302_1_Y","NH1302_1")</f>
        <v>NH1302_1</v>
      </c>
      <c r="B4174" s="133" t="s">
        <v>1930</v>
      </c>
      <c r="C4174" s="168">
        <v>1</v>
      </c>
      <c r="D4174" s="134" t="s">
        <v>395</v>
      </c>
      <c r="E4174" s="64"/>
      <c r="F4174" s="64"/>
      <c r="G4174" s="64"/>
      <c r="H4174" s="64"/>
      <c r="I4174" s="64"/>
      <c r="J4174" s="64"/>
      <c r="K4174" s="64"/>
      <c r="L4174" s="64"/>
      <c r="M4174" s="64"/>
      <c r="N4174" s="64"/>
      <c r="O4174" s="64"/>
      <c r="P4174" s="64"/>
      <c r="Q4174" s="64"/>
      <c r="R4174" s="64"/>
      <c r="S4174" s="64"/>
      <c r="T4174" s="64"/>
      <c r="U4174" s="64"/>
      <c r="V4174" s="64"/>
      <c r="W4174" s="64"/>
      <c r="X4174" s="64"/>
    </row>
    <row r="4175" spans="1:24" s="283" customFormat="1" ht="12" x14ac:dyDescent="0.25">
      <c r="A4175" s="88"/>
      <c r="B4175" s="133"/>
      <c r="C4175" s="168">
        <v>2</v>
      </c>
      <c r="D4175" s="134" t="s">
        <v>396</v>
      </c>
      <c r="E4175" s="64"/>
      <c r="F4175" s="64"/>
      <c r="G4175" s="64"/>
      <c r="H4175" s="64"/>
      <c r="I4175" s="64"/>
      <c r="J4175" s="64"/>
      <c r="K4175" s="64"/>
      <c r="L4175" s="64"/>
      <c r="M4175" s="64"/>
      <c r="N4175" s="64"/>
      <c r="O4175" s="64"/>
      <c r="P4175" s="64"/>
      <c r="Q4175" s="64"/>
      <c r="R4175" s="64"/>
      <c r="S4175" s="64"/>
      <c r="T4175" s="64"/>
      <c r="U4175" s="64"/>
      <c r="V4175" s="64"/>
      <c r="W4175" s="64"/>
      <c r="X4175" s="64"/>
    </row>
    <row r="4176" spans="1:24" s="283" customFormat="1" ht="12" x14ac:dyDescent="0.25">
      <c r="A4176" s="88"/>
      <c r="B4176" s="133"/>
      <c r="C4176" s="168">
        <v>-1</v>
      </c>
      <c r="D4176" s="134" t="s">
        <v>394</v>
      </c>
      <c r="E4176" s="64"/>
      <c r="F4176" s="64"/>
      <c r="G4176" s="64"/>
      <c r="H4176" s="64"/>
      <c r="I4176" s="64"/>
      <c r="J4176" s="64"/>
      <c r="K4176" s="64"/>
      <c r="L4176" s="64"/>
      <c r="M4176" s="64"/>
      <c r="N4176" s="64"/>
      <c r="O4176" s="64"/>
      <c r="P4176" s="64"/>
      <c r="Q4176" s="64"/>
      <c r="R4176" s="64"/>
      <c r="S4176" s="64"/>
      <c r="T4176" s="64"/>
      <c r="U4176" s="64"/>
      <c r="V4176" s="64"/>
      <c r="W4176" s="64"/>
      <c r="X4176" s="64"/>
    </row>
    <row r="4177" spans="1:24" s="283" customFormat="1" ht="12" x14ac:dyDescent="0.25">
      <c r="A4177" s="88"/>
      <c r="B4177" s="133"/>
      <c r="C4177" s="168">
        <v>-3</v>
      </c>
      <c r="D4177" s="134" t="s">
        <v>397</v>
      </c>
      <c r="E4177" s="64"/>
      <c r="F4177" s="64"/>
      <c r="G4177" s="64"/>
      <c r="H4177" s="64"/>
      <c r="I4177" s="64"/>
      <c r="J4177" s="64"/>
      <c r="K4177" s="64"/>
      <c r="L4177" s="64"/>
      <c r="M4177" s="64"/>
      <c r="N4177" s="64"/>
      <c r="O4177" s="64"/>
      <c r="P4177" s="64"/>
      <c r="Q4177" s="64"/>
      <c r="R4177" s="64"/>
      <c r="S4177" s="64"/>
      <c r="T4177" s="64"/>
      <c r="U4177" s="64"/>
      <c r="V4177" s="64"/>
      <c r="W4177" s="64"/>
      <c r="X4177" s="64"/>
    </row>
    <row r="4178" spans="1:24" s="283" customFormat="1" ht="12" x14ac:dyDescent="0.25">
      <c r="A4178" s="88"/>
      <c r="B4178" s="133"/>
      <c r="C4178" s="168"/>
      <c r="D4178" s="134"/>
      <c r="E4178" s="64"/>
      <c r="F4178" s="64"/>
      <c r="G4178" s="64"/>
      <c r="H4178" s="64"/>
      <c r="I4178" s="64"/>
      <c r="J4178" s="64"/>
      <c r="K4178" s="64"/>
      <c r="L4178" s="64"/>
      <c r="M4178" s="64"/>
      <c r="N4178" s="64"/>
      <c r="O4178" s="64"/>
      <c r="P4178" s="64"/>
      <c r="Q4178" s="64"/>
      <c r="R4178" s="64"/>
      <c r="S4178" s="64"/>
      <c r="T4178" s="64"/>
      <c r="U4178" s="64"/>
      <c r="V4178" s="64"/>
      <c r="W4178" s="64"/>
      <c r="X4178" s="64"/>
    </row>
    <row r="4179" spans="1:24" s="283" customFormat="1" ht="12" x14ac:dyDescent="0.25">
      <c r="A4179" s="88" t="str">
        <f>HYPERLINK("[Codebook_HIS_2013_ext_v1601.xlsx]NH1303_Y","NH1303")</f>
        <v>NH1303</v>
      </c>
      <c r="B4179" s="133" t="s">
        <v>1933</v>
      </c>
      <c r="C4179" s="168">
        <v>1</v>
      </c>
      <c r="D4179" s="134" t="s">
        <v>395</v>
      </c>
      <c r="E4179" s="64"/>
      <c r="F4179" s="64"/>
      <c r="G4179" s="64"/>
      <c r="H4179" s="64"/>
      <c r="I4179" s="64"/>
      <c r="J4179" s="64"/>
      <c r="K4179" s="64"/>
      <c r="L4179" s="64"/>
      <c r="M4179" s="64"/>
      <c r="N4179" s="64"/>
      <c r="O4179" s="64"/>
      <c r="P4179" s="64"/>
      <c r="Q4179" s="64"/>
      <c r="R4179" s="64"/>
      <c r="S4179" s="64"/>
      <c r="T4179" s="64"/>
      <c r="U4179" s="64"/>
      <c r="V4179" s="64"/>
      <c r="W4179" s="64"/>
      <c r="X4179" s="64"/>
    </row>
    <row r="4180" spans="1:24" s="283" customFormat="1" ht="12" x14ac:dyDescent="0.25">
      <c r="A4180" s="88"/>
      <c r="B4180" s="133"/>
      <c r="C4180" s="168">
        <v>2</v>
      </c>
      <c r="D4180" s="134" t="s">
        <v>396</v>
      </c>
      <c r="E4180" s="64"/>
      <c r="F4180" s="64"/>
      <c r="G4180" s="64"/>
      <c r="H4180" s="64"/>
      <c r="I4180" s="64"/>
      <c r="J4180" s="64"/>
      <c r="K4180" s="64"/>
      <c r="L4180" s="64"/>
      <c r="M4180" s="64"/>
      <c r="N4180" s="64"/>
      <c r="O4180" s="64"/>
      <c r="P4180" s="64"/>
      <c r="Q4180" s="64"/>
      <c r="R4180" s="64"/>
      <c r="S4180" s="64"/>
      <c r="T4180" s="64"/>
      <c r="U4180" s="64"/>
      <c r="V4180" s="64"/>
      <c r="W4180" s="64"/>
      <c r="X4180" s="64"/>
    </row>
    <row r="4181" spans="1:24" s="283" customFormat="1" ht="12" x14ac:dyDescent="0.25">
      <c r="A4181" s="88"/>
      <c r="B4181" s="133"/>
      <c r="C4181" s="168">
        <v>-1</v>
      </c>
      <c r="D4181" s="134" t="s">
        <v>394</v>
      </c>
      <c r="E4181" s="64"/>
      <c r="F4181" s="64"/>
      <c r="G4181" s="64"/>
      <c r="H4181" s="64"/>
      <c r="I4181" s="64"/>
      <c r="J4181" s="64"/>
      <c r="K4181" s="64"/>
      <c r="L4181" s="64"/>
      <c r="M4181" s="64"/>
      <c r="N4181" s="64"/>
      <c r="O4181" s="64"/>
      <c r="P4181" s="64"/>
      <c r="Q4181" s="64"/>
      <c r="R4181" s="64"/>
      <c r="S4181" s="64"/>
      <c r="T4181" s="64"/>
      <c r="U4181" s="64"/>
      <c r="V4181" s="64"/>
      <c r="W4181" s="64"/>
      <c r="X4181" s="64"/>
    </row>
    <row r="4182" spans="1:24" s="283" customFormat="1" ht="12" x14ac:dyDescent="0.25">
      <c r="A4182" s="88"/>
      <c r="B4182" s="133"/>
      <c r="C4182" s="168">
        <v>-3</v>
      </c>
      <c r="D4182" s="134" t="s">
        <v>397</v>
      </c>
      <c r="E4182" s="64"/>
      <c r="F4182" s="64"/>
      <c r="G4182" s="64"/>
      <c r="H4182" s="64"/>
      <c r="I4182" s="64"/>
      <c r="J4182" s="64"/>
      <c r="K4182" s="64"/>
      <c r="L4182" s="64"/>
      <c r="M4182" s="64"/>
      <c r="N4182" s="64"/>
      <c r="O4182" s="64"/>
      <c r="P4182" s="64"/>
      <c r="Q4182" s="64"/>
      <c r="R4182" s="64"/>
      <c r="S4182" s="64"/>
      <c r="T4182" s="64"/>
      <c r="U4182" s="64"/>
      <c r="V4182" s="64"/>
      <c r="W4182" s="64"/>
      <c r="X4182" s="64"/>
    </row>
    <row r="4183" spans="1:24" s="283" customFormat="1" ht="12" x14ac:dyDescent="0.25">
      <c r="A4183" s="88"/>
      <c r="B4183" s="133"/>
      <c r="C4183" s="168"/>
      <c r="D4183" s="134"/>
      <c r="E4183" s="64"/>
      <c r="F4183" s="64"/>
      <c r="G4183" s="64"/>
      <c r="H4183" s="64"/>
      <c r="I4183" s="64"/>
      <c r="J4183" s="64"/>
      <c r="K4183" s="64"/>
      <c r="L4183" s="64"/>
      <c r="M4183" s="64"/>
      <c r="N4183" s="64"/>
      <c r="O4183" s="64"/>
      <c r="P4183" s="64"/>
      <c r="Q4183" s="64"/>
      <c r="R4183" s="64"/>
      <c r="S4183" s="64"/>
      <c r="T4183" s="64"/>
      <c r="U4183" s="64"/>
      <c r="V4183" s="64"/>
      <c r="W4183" s="64"/>
      <c r="X4183" s="64"/>
    </row>
    <row r="4184" spans="1:24" s="283" customFormat="1" ht="12" x14ac:dyDescent="0.25">
      <c r="A4184" s="88" t="str">
        <f>HYPERLINK("[Codebook_HIS_2013_ext_v1601.xlsx]NH1303_1_Y","NH1303_1")</f>
        <v>NH1303_1</v>
      </c>
      <c r="B4184" s="133" t="s">
        <v>1933</v>
      </c>
      <c r="C4184" s="168">
        <v>1</v>
      </c>
      <c r="D4184" s="134" t="s">
        <v>395</v>
      </c>
      <c r="E4184" s="64"/>
      <c r="F4184" s="64"/>
      <c r="G4184" s="64"/>
      <c r="H4184" s="64"/>
      <c r="I4184" s="64"/>
      <c r="J4184" s="64"/>
      <c r="K4184" s="64"/>
      <c r="L4184" s="64"/>
      <c r="M4184" s="64"/>
      <c r="N4184" s="64"/>
      <c r="O4184" s="64"/>
      <c r="P4184" s="64"/>
      <c r="Q4184" s="64"/>
      <c r="R4184" s="64"/>
      <c r="S4184" s="64"/>
      <c r="T4184" s="64"/>
      <c r="U4184" s="64"/>
      <c r="V4184" s="64"/>
      <c r="W4184" s="64"/>
      <c r="X4184" s="64"/>
    </row>
    <row r="4185" spans="1:24" s="283" customFormat="1" ht="12" x14ac:dyDescent="0.25">
      <c r="A4185" s="88"/>
      <c r="B4185" s="133"/>
      <c r="C4185" s="168">
        <v>2</v>
      </c>
      <c r="D4185" s="134" t="s">
        <v>396</v>
      </c>
      <c r="E4185" s="64"/>
      <c r="F4185" s="64"/>
      <c r="G4185" s="64"/>
      <c r="H4185" s="64"/>
      <c r="I4185" s="64"/>
      <c r="J4185" s="64"/>
      <c r="K4185" s="64"/>
      <c r="L4185" s="64"/>
      <c r="M4185" s="64"/>
      <c r="N4185" s="64"/>
      <c r="O4185" s="64"/>
      <c r="P4185" s="64"/>
      <c r="Q4185" s="64"/>
      <c r="R4185" s="64"/>
      <c r="S4185" s="64"/>
      <c r="T4185" s="64"/>
      <c r="U4185" s="64"/>
      <c r="V4185" s="64"/>
      <c r="W4185" s="64"/>
      <c r="X4185" s="64"/>
    </row>
    <row r="4186" spans="1:24" s="283" customFormat="1" ht="12" x14ac:dyDescent="0.25">
      <c r="A4186" s="88"/>
      <c r="B4186" s="133"/>
      <c r="C4186" s="168">
        <v>-1</v>
      </c>
      <c r="D4186" s="134" t="s">
        <v>394</v>
      </c>
      <c r="E4186" s="64"/>
      <c r="F4186" s="64"/>
      <c r="G4186" s="64"/>
      <c r="H4186" s="64"/>
      <c r="I4186" s="64"/>
      <c r="J4186" s="64"/>
      <c r="K4186" s="64"/>
      <c r="L4186" s="64"/>
      <c r="M4186" s="64"/>
      <c r="N4186" s="64"/>
      <c r="O4186" s="64"/>
      <c r="P4186" s="64"/>
      <c r="Q4186" s="64"/>
      <c r="R4186" s="64"/>
      <c r="S4186" s="64"/>
      <c r="T4186" s="64"/>
      <c r="U4186" s="64"/>
      <c r="V4186" s="64"/>
      <c r="W4186" s="64"/>
      <c r="X4186" s="64"/>
    </row>
    <row r="4187" spans="1:24" s="283" customFormat="1" ht="12" x14ac:dyDescent="0.25">
      <c r="A4187" s="88"/>
      <c r="B4187" s="133"/>
      <c r="C4187" s="168">
        <v>-3</v>
      </c>
      <c r="D4187" s="134" t="s">
        <v>397</v>
      </c>
      <c r="E4187" s="64"/>
      <c r="F4187" s="64"/>
      <c r="G4187" s="64"/>
      <c r="H4187" s="64"/>
      <c r="I4187" s="64"/>
      <c r="J4187" s="64"/>
      <c r="K4187" s="64"/>
      <c r="L4187" s="64"/>
      <c r="M4187" s="64"/>
      <c r="N4187" s="64"/>
      <c r="O4187" s="64"/>
      <c r="P4187" s="64"/>
      <c r="Q4187" s="64"/>
      <c r="R4187" s="64"/>
      <c r="S4187" s="64"/>
      <c r="T4187" s="64"/>
      <c r="U4187" s="64"/>
      <c r="V4187" s="64"/>
      <c r="W4187" s="64"/>
      <c r="X4187" s="64"/>
    </row>
    <row r="4188" spans="1:24" s="283" customFormat="1" ht="12" x14ac:dyDescent="0.25">
      <c r="A4188" s="88"/>
      <c r="B4188" s="133"/>
      <c r="C4188" s="168"/>
      <c r="D4188" s="134"/>
      <c r="E4188" s="64"/>
      <c r="F4188" s="64"/>
      <c r="G4188" s="64"/>
      <c r="H4188" s="64"/>
      <c r="I4188" s="64"/>
      <c r="J4188" s="64"/>
      <c r="K4188" s="64"/>
      <c r="L4188" s="64"/>
      <c r="M4188" s="64"/>
      <c r="N4188" s="64"/>
      <c r="O4188" s="64"/>
      <c r="P4188" s="64"/>
      <c r="Q4188" s="64"/>
      <c r="R4188" s="64"/>
      <c r="S4188" s="64"/>
      <c r="T4188" s="64"/>
      <c r="U4188" s="64"/>
      <c r="V4188" s="64"/>
      <c r="W4188" s="64"/>
      <c r="X4188" s="64"/>
    </row>
    <row r="4189" spans="1:24" s="283" customFormat="1" ht="12" x14ac:dyDescent="0.25">
      <c r="A4189" s="88" t="str">
        <f>HYPERLINK("[Codebook_HIS_2013_ext_v1601.xlsx]NH1304_Y","NH1304")</f>
        <v>NH1304</v>
      </c>
      <c r="B4189" s="133" t="s">
        <v>1932</v>
      </c>
      <c r="C4189" s="168">
        <v>1</v>
      </c>
      <c r="D4189" s="134" t="s">
        <v>395</v>
      </c>
      <c r="E4189" s="64"/>
      <c r="F4189" s="64"/>
      <c r="G4189" s="64"/>
      <c r="H4189" s="64"/>
      <c r="I4189" s="64"/>
      <c r="J4189" s="64"/>
      <c r="K4189" s="64"/>
      <c r="L4189" s="64"/>
      <c r="M4189" s="64"/>
      <c r="N4189" s="64"/>
      <c r="O4189" s="64"/>
      <c r="P4189" s="64"/>
      <c r="Q4189" s="64"/>
      <c r="R4189" s="64"/>
      <c r="S4189" s="64"/>
      <c r="T4189" s="64"/>
      <c r="U4189" s="64"/>
      <c r="V4189" s="64"/>
      <c r="W4189" s="64"/>
      <c r="X4189" s="64"/>
    </row>
    <row r="4190" spans="1:24" s="283" customFormat="1" ht="12" x14ac:dyDescent="0.25">
      <c r="A4190" s="88"/>
      <c r="B4190" s="133"/>
      <c r="C4190" s="168">
        <v>2</v>
      </c>
      <c r="D4190" s="134" t="s">
        <v>396</v>
      </c>
      <c r="E4190" s="64"/>
      <c r="F4190" s="64"/>
      <c r="G4190" s="64"/>
      <c r="H4190" s="64"/>
      <c r="I4190" s="64"/>
      <c r="J4190" s="64"/>
      <c r="K4190" s="64"/>
      <c r="L4190" s="64"/>
      <c r="M4190" s="64"/>
      <c r="N4190" s="64"/>
      <c r="O4190" s="64"/>
      <c r="P4190" s="64"/>
      <c r="Q4190" s="64"/>
      <c r="R4190" s="64"/>
      <c r="S4190" s="64"/>
      <c r="T4190" s="64"/>
      <c r="U4190" s="64"/>
      <c r="V4190" s="64"/>
      <c r="W4190" s="64"/>
      <c r="X4190" s="64"/>
    </row>
    <row r="4191" spans="1:24" s="283" customFormat="1" ht="12" x14ac:dyDescent="0.25">
      <c r="A4191" s="88"/>
      <c r="B4191" s="133"/>
      <c r="C4191" s="168">
        <v>-1</v>
      </c>
      <c r="D4191" s="134" t="s">
        <v>394</v>
      </c>
      <c r="E4191" s="64"/>
      <c r="F4191" s="64"/>
      <c r="G4191" s="64"/>
      <c r="H4191" s="64"/>
      <c r="I4191" s="64"/>
      <c r="J4191" s="64"/>
      <c r="K4191" s="64"/>
      <c r="L4191" s="64"/>
      <c r="M4191" s="64"/>
      <c r="N4191" s="64"/>
      <c r="O4191" s="64"/>
      <c r="P4191" s="64"/>
      <c r="Q4191" s="64"/>
      <c r="R4191" s="64"/>
      <c r="S4191" s="64"/>
      <c r="T4191" s="64"/>
      <c r="U4191" s="64"/>
      <c r="V4191" s="64"/>
      <c r="W4191" s="64"/>
      <c r="X4191" s="64"/>
    </row>
    <row r="4192" spans="1:24" s="283" customFormat="1" ht="12" x14ac:dyDescent="0.25">
      <c r="A4192" s="88"/>
      <c r="B4192" s="133"/>
      <c r="C4192" s="168">
        <v>-3</v>
      </c>
      <c r="D4192" s="134" t="s">
        <v>397</v>
      </c>
      <c r="E4192" s="64"/>
      <c r="F4192" s="64"/>
      <c r="G4192" s="64"/>
      <c r="H4192" s="64"/>
      <c r="I4192" s="64"/>
      <c r="J4192" s="64"/>
      <c r="K4192" s="64"/>
      <c r="L4192" s="64"/>
      <c r="M4192" s="64"/>
      <c r="N4192" s="64"/>
      <c r="O4192" s="64"/>
      <c r="P4192" s="64"/>
      <c r="Q4192" s="64"/>
      <c r="R4192" s="64"/>
      <c r="S4192" s="64"/>
      <c r="T4192" s="64"/>
      <c r="U4192" s="64"/>
      <c r="V4192" s="64"/>
      <c r="W4192" s="64"/>
      <c r="X4192" s="64"/>
    </row>
    <row r="4193" spans="1:24" s="283" customFormat="1" ht="12" x14ac:dyDescent="0.25">
      <c r="A4193" s="88"/>
      <c r="B4193" s="133"/>
      <c r="C4193" s="168"/>
      <c r="D4193" s="134"/>
      <c r="E4193" s="64"/>
      <c r="F4193" s="64"/>
      <c r="G4193" s="64"/>
      <c r="H4193" s="64"/>
      <c r="I4193" s="64"/>
      <c r="J4193" s="64"/>
      <c r="K4193" s="64"/>
      <c r="L4193" s="64"/>
      <c r="M4193" s="64"/>
      <c r="N4193" s="64"/>
      <c r="O4193" s="64"/>
      <c r="P4193" s="64"/>
      <c r="Q4193" s="64"/>
      <c r="R4193" s="64"/>
      <c r="S4193" s="64"/>
      <c r="T4193" s="64"/>
      <c r="U4193" s="64"/>
      <c r="V4193" s="64"/>
      <c r="W4193" s="64"/>
      <c r="X4193" s="64"/>
    </row>
    <row r="4194" spans="1:24" s="283" customFormat="1" ht="12" x14ac:dyDescent="0.25">
      <c r="A4194" s="88" t="str">
        <f>HYPERLINK("[Codebook_HIS_2013_ext_v1601.xlsx]NH1304_1_Y","NH1304_1")</f>
        <v>NH1304_1</v>
      </c>
      <c r="B4194" s="133" t="s">
        <v>1932</v>
      </c>
      <c r="C4194" s="168">
        <v>1</v>
      </c>
      <c r="D4194" s="134" t="s">
        <v>395</v>
      </c>
      <c r="E4194" s="64"/>
      <c r="F4194" s="64"/>
      <c r="G4194" s="64"/>
      <c r="H4194" s="64"/>
      <c r="I4194" s="64"/>
      <c r="J4194" s="64"/>
      <c r="K4194" s="64"/>
      <c r="L4194" s="64"/>
      <c r="M4194" s="64"/>
      <c r="N4194" s="64"/>
      <c r="O4194" s="64"/>
      <c r="P4194" s="64"/>
      <c r="Q4194" s="64"/>
      <c r="R4194" s="64"/>
      <c r="S4194" s="64"/>
      <c r="T4194" s="64"/>
      <c r="U4194" s="64"/>
      <c r="V4194" s="64"/>
      <c r="W4194" s="64"/>
      <c r="X4194" s="64"/>
    </row>
    <row r="4195" spans="1:24" s="283" customFormat="1" ht="12" x14ac:dyDescent="0.25">
      <c r="A4195" s="88"/>
      <c r="B4195" s="133"/>
      <c r="C4195" s="168">
        <v>2</v>
      </c>
      <c r="D4195" s="134" t="s">
        <v>396</v>
      </c>
      <c r="E4195" s="64"/>
      <c r="F4195" s="64"/>
      <c r="G4195" s="64"/>
      <c r="H4195" s="64"/>
      <c r="I4195" s="64"/>
      <c r="J4195" s="64"/>
      <c r="K4195" s="64"/>
      <c r="L4195" s="64"/>
      <c r="M4195" s="64"/>
      <c r="N4195" s="64"/>
      <c r="O4195" s="64"/>
      <c r="P4195" s="64"/>
      <c r="Q4195" s="64"/>
      <c r="R4195" s="64"/>
      <c r="S4195" s="64"/>
      <c r="T4195" s="64"/>
      <c r="U4195" s="64"/>
      <c r="V4195" s="64"/>
      <c r="W4195" s="64"/>
      <c r="X4195" s="64"/>
    </row>
    <row r="4196" spans="1:24" s="283" customFormat="1" ht="12" x14ac:dyDescent="0.25">
      <c r="A4196" s="88"/>
      <c r="B4196" s="133"/>
      <c r="C4196" s="168">
        <v>-1</v>
      </c>
      <c r="D4196" s="134" t="s">
        <v>394</v>
      </c>
      <c r="E4196" s="64"/>
      <c r="F4196" s="64"/>
      <c r="G4196" s="64"/>
      <c r="H4196" s="64"/>
      <c r="I4196" s="64"/>
      <c r="J4196" s="64"/>
      <c r="K4196" s="64"/>
      <c r="L4196" s="64"/>
      <c r="M4196" s="64"/>
      <c r="N4196" s="64"/>
      <c r="O4196" s="64"/>
      <c r="P4196" s="64"/>
      <c r="Q4196" s="64"/>
      <c r="R4196" s="64"/>
      <c r="S4196" s="64"/>
      <c r="T4196" s="64"/>
      <c r="U4196" s="64"/>
      <c r="V4196" s="64"/>
      <c r="W4196" s="64"/>
      <c r="X4196" s="64"/>
    </row>
    <row r="4197" spans="1:24" s="283" customFormat="1" ht="12" x14ac:dyDescent="0.25">
      <c r="A4197" s="88"/>
      <c r="B4197" s="133"/>
      <c r="C4197" s="168">
        <v>-3</v>
      </c>
      <c r="D4197" s="134" t="s">
        <v>397</v>
      </c>
      <c r="E4197" s="64"/>
      <c r="F4197" s="64"/>
      <c r="G4197" s="64"/>
      <c r="H4197" s="64"/>
      <c r="I4197" s="64"/>
      <c r="J4197" s="64"/>
      <c r="K4197" s="64"/>
      <c r="L4197" s="64"/>
      <c r="M4197" s="64"/>
      <c r="N4197" s="64"/>
      <c r="O4197" s="64"/>
      <c r="P4197" s="64"/>
      <c r="Q4197" s="64"/>
      <c r="R4197" s="64"/>
      <c r="S4197" s="64"/>
      <c r="T4197" s="64"/>
      <c r="U4197" s="64"/>
      <c r="V4197" s="64"/>
      <c r="W4197" s="64"/>
      <c r="X4197" s="64"/>
    </row>
    <row r="4198" spans="1:24" s="283" customFormat="1" ht="12" x14ac:dyDescent="0.25">
      <c r="A4198" s="88"/>
      <c r="B4198" s="133"/>
      <c r="C4198" s="168"/>
      <c r="D4198" s="134"/>
      <c r="E4198" s="64"/>
      <c r="F4198" s="64"/>
      <c r="G4198" s="64"/>
      <c r="H4198" s="64"/>
      <c r="I4198" s="64"/>
      <c r="J4198" s="64"/>
      <c r="K4198" s="64"/>
      <c r="L4198" s="64"/>
      <c r="M4198" s="64"/>
      <c r="N4198" s="64"/>
      <c r="O4198" s="64"/>
      <c r="P4198" s="64"/>
      <c r="Q4198" s="64"/>
      <c r="R4198" s="64"/>
      <c r="S4198" s="64"/>
      <c r="T4198" s="64"/>
      <c r="U4198" s="64"/>
      <c r="V4198" s="64"/>
      <c r="W4198" s="64"/>
      <c r="X4198" s="64"/>
    </row>
    <row r="4199" spans="1:24" s="283" customFormat="1" ht="12" x14ac:dyDescent="0.25">
      <c r="A4199" s="88" t="str">
        <f>HYPERLINK("[Codebook_HIS_2013_ext_v1601.xlsx]NH1305_Y","NH1305")</f>
        <v>NH1305</v>
      </c>
      <c r="B4199" s="133" t="s">
        <v>1936</v>
      </c>
      <c r="C4199" s="168">
        <v>1</v>
      </c>
      <c r="D4199" s="134" t="s">
        <v>395</v>
      </c>
      <c r="E4199" s="64"/>
      <c r="F4199" s="64"/>
      <c r="G4199" s="64"/>
      <c r="H4199" s="64"/>
      <c r="I4199" s="64"/>
      <c r="J4199" s="64"/>
      <c r="K4199" s="64"/>
      <c r="L4199" s="64"/>
      <c r="M4199" s="64"/>
      <c r="N4199" s="64"/>
      <c r="O4199" s="64"/>
      <c r="P4199" s="64"/>
      <c r="Q4199" s="64"/>
      <c r="R4199" s="64"/>
      <c r="S4199" s="64"/>
      <c r="T4199" s="64"/>
      <c r="U4199" s="64"/>
      <c r="V4199" s="64"/>
      <c r="W4199" s="64"/>
      <c r="X4199" s="64"/>
    </row>
    <row r="4200" spans="1:24" s="283" customFormat="1" ht="12" x14ac:dyDescent="0.25">
      <c r="A4200" s="88"/>
      <c r="B4200" s="133"/>
      <c r="C4200" s="168">
        <v>2</v>
      </c>
      <c r="D4200" s="134" t="s">
        <v>396</v>
      </c>
      <c r="E4200" s="64"/>
      <c r="F4200" s="64"/>
      <c r="G4200" s="64"/>
      <c r="H4200" s="64"/>
      <c r="I4200" s="64"/>
      <c r="J4200" s="64"/>
      <c r="K4200" s="64"/>
      <c r="L4200" s="64"/>
      <c r="M4200" s="64"/>
      <c r="N4200" s="64"/>
      <c r="O4200" s="64"/>
      <c r="P4200" s="64"/>
      <c r="Q4200" s="64"/>
      <c r="R4200" s="64"/>
      <c r="S4200" s="64"/>
      <c r="T4200" s="64"/>
      <c r="U4200" s="64"/>
      <c r="V4200" s="64"/>
      <c r="W4200" s="64"/>
      <c r="X4200" s="64"/>
    </row>
    <row r="4201" spans="1:24" s="283" customFormat="1" ht="12" x14ac:dyDescent="0.25">
      <c r="A4201" s="88"/>
      <c r="B4201" s="133"/>
      <c r="C4201" s="168">
        <v>-1</v>
      </c>
      <c r="D4201" s="134" t="s">
        <v>394</v>
      </c>
      <c r="E4201" s="64"/>
      <c r="F4201" s="64"/>
      <c r="G4201" s="64"/>
      <c r="H4201" s="64"/>
      <c r="I4201" s="64"/>
      <c r="J4201" s="64"/>
      <c r="K4201" s="64"/>
      <c r="L4201" s="64"/>
      <c r="M4201" s="64"/>
      <c r="N4201" s="64"/>
      <c r="O4201" s="64"/>
      <c r="P4201" s="64"/>
      <c r="Q4201" s="64"/>
      <c r="R4201" s="64"/>
      <c r="S4201" s="64"/>
      <c r="T4201" s="64"/>
      <c r="U4201" s="64"/>
      <c r="V4201" s="64"/>
      <c r="W4201" s="64"/>
      <c r="X4201" s="64"/>
    </row>
    <row r="4202" spans="1:24" s="283" customFormat="1" ht="12" x14ac:dyDescent="0.25">
      <c r="A4202" s="88"/>
      <c r="B4202" s="133"/>
      <c r="C4202" s="168">
        <v>-3</v>
      </c>
      <c r="D4202" s="134" t="s">
        <v>397</v>
      </c>
      <c r="E4202" s="64"/>
      <c r="F4202" s="64"/>
      <c r="G4202" s="64"/>
      <c r="H4202" s="64"/>
      <c r="I4202" s="64"/>
      <c r="J4202" s="64"/>
      <c r="K4202" s="64"/>
      <c r="L4202" s="64"/>
      <c r="M4202" s="64"/>
      <c r="N4202" s="64"/>
      <c r="O4202" s="64"/>
      <c r="P4202" s="64"/>
      <c r="Q4202" s="64"/>
      <c r="R4202" s="64"/>
      <c r="S4202" s="64"/>
      <c r="T4202" s="64"/>
      <c r="U4202" s="64"/>
      <c r="V4202" s="64"/>
      <c r="W4202" s="64"/>
      <c r="X4202" s="64"/>
    </row>
    <row r="4203" spans="1:24" s="283" customFormat="1" ht="12" x14ac:dyDescent="0.25">
      <c r="A4203" s="88"/>
      <c r="B4203" s="133"/>
      <c r="C4203" s="168"/>
      <c r="D4203" s="134"/>
      <c r="E4203" s="64"/>
      <c r="F4203" s="64"/>
      <c r="G4203" s="64"/>
      <c r="H4203" s="64"/>
      <c r="I4203" s="64"/>
      <c r="J4203" s="64"/>
      <c r="K4203" s="64"/>
      <c r="L4203" s="64"/>
      <c r="M4203" s="64"/>
      <c r="N4203" s="64"/>
      <c r="O4203" s="64"/>
      <c r="P4203" s="64"/>
      <c r="Q4203" s="64"/>
      <c r="R4203" s="64"/>
      <c r="S4203" s="64"/>
      <c r="T4203" s="64"/>
      <c r="U4203" s="64"/>
      <c r="V4203" s="64"/>
      <c r="W4203" s="64"/>
      <c r="X4203" s="64"/>
    </row>
    <row r="4204" spans="1:24" s="283" customFormat="1" ht="12" x14ac:dyDescent="0.25">
      <c r="A4204" s="88" t="str">
        <f>HYPERLINK("[Codebook_HIS_2013_ext_v1601.xlsx]NH1305_1_Y","NH1305_1")</f>
        <v>NH1305_1</v>
      </c>
      <c r="B4204" s="133" t="s">
        <v>1936</v>
      </c>
      <c r="C4204" s="168">
        <v>1</v>
      </c>
      <c r="D4204" s="134" t="s">
        <v>395</v>
      </c>
      <c r="E4204" s="64"/>
      <c r="F4204" s="64"/>
      <c r="G4204" s="64"/>
      <c r="H4204" s="64"/>
      <c r="I4204" s="64"/>
      <c r="J4204" s="64"/>
      <c r="K4204" s="64"/>
      <c r="L4204" s="64"/>
      <c r="M4204" s="64"/>
      <c r="N4204" s="64"/>
      <c r="O4204" s="64"/>
      <c r="P4204" s="64"/>
      <c r="Q4204" s="64"/>
      <c r="R4204" s="64"/>
      <c r="S4204" s="64"/>
      <c r="T4204" s="64"/>
      <c r="U4204" s="64"/>
      <c r="V4204" s="64"/>
      <c r="W4204" s="64"/>
      <c r="X4204" s="64"/>
    </row>
    <row r="4205" spans="1:24" s="283" customFormat="1" ht="12" x14ac:dyDescent="0.25">
      <c r="A4205" s="88"/>
      <c r="B4205" s="133"/>
      <c r="C4205" s="168">
        <v>2</v>
      </c>
      <c r="D4205" s="134" t="s">
        <v>396</v>
      </c>
      <c r="E4205" s="64"/>
      <c r="F4205" s="64"/>
      <c r="G4205" s="64"/>
      <c r="H4205" s="64"/>
      <c r="I4205" s="64"/>
      <c r="J4205" s="64"/>
      <c r="K4205" s="64"/>
      <c r="L4205" s="64"/>
      <c r="M4205" s="64"/>
      <c r="N4205" s="64"/>
      <c r="O4205" s="64"/>
      <c r="P4205" s="64"/>
      <c r="Q4205" s="64"/>
      <c r="R4205" s="64"/>
      <c r="S4205" s="64"/>
      <c r="T4205" s="64"/>
      <c r="U4205" s="64"/>
      <c r="V4205" s="64"/>
      <c r="W4205" s="64"/>
      <c r="X4205" s="64"/>
    </row>
    <row r="4206" spans="1:24" s="283" customFormat="1" ht="12" x14ac:dyDescent="0.25">
      <c r="A4206" s="88"/>
      <c r="B4206" s="133"/>
      <c r="C4206" s="168">
        <v>-1</v>
      </c>
      <c r="D4206" s="134" t="s">
        <v>394</v>
      </c>
      <c r="E4206" s="64"/>
      <c r="F4206" s="64"/>
      <c r="G4206" s="64"/>
      <c r="H4206" s="64"/>
      <c r="I4206" s="64"/>
      <c r="J4206" s="64"/>
      <c r="K4206" s="64"/>
      <c r="L4206" s="64"/>
      <c r="M4206" s="64"/>
      <c r="N4206" s="64"/>
      <c r="O4206" s="64"/>
      <c r="P4206" s="64"/>
      <c r="Q4206" s="64"/>
      <c r="R4206" s="64"/>
      <c r="S4206" s="64"/>
      <c r="T4206" s="64"/>
      <c r="U4206" s="64"/>
      <c r="V4206" s="64"/>
      <c r="W4206" s="64"/>
      <c r="X4206" s="64"/>
    </row>
    <row r="4207" spans="1:24" s="283" customFormat="1" ht="12" x14ac:dyDescent="0.25">
      <c r="A4207" s="88"/>
      <c r="B4207" s="133"/>
      <c r="C4207" s="168">
        <v>-3</v>
      </c>
      <c r="D4207" s="134" t="s">
        <v>397</v>
      </c>
      <c r="E4207" s="64"/>
      <c r="F4207" s="64"/>
      <c r="G4207" s="64"/>
      <c r="H4207" s="64"/>
      <c r="I4207" s="64"/>
      <c r="J4207" s="64"/>
      <c r="K4207" s="64"/>
      <c r="L4207" s="64"/>
      <c r="M4207" s="64"/>
      <c r="N4207" s="64"/>
      <c r="O4207" s="64"/>
      <c r="P4207" s="64"/>
      <c r="Q4207" s="64"/>
      <c r="R4207" s="64"/>
      <c r="S4207" s="64"/>
      <c r="T4207" s="64"/>
      <c r="U4207" s="64"/>
      <c r="V4207" s="64"/>
      <c r="W4207" s="64"/>
      <c r="X4207" s="64"/>
    </row>
    <row r="4208" spans="1:24" s="283" customFormat="1" ht="12" x14ac:dyDescent="0.25">
      <c r="A4208" s="88"/>
      <c r="B4208" s="133"/>
      <c r="C4208" s="168"/>
      <c r="D4208" s="134"/>
      <c r="E4208" s="64"/>
      <c r="F4208" s="64"/>
      <c r="G4208" s="64"/>
      <c r="H4208" s="64"/>
      <c r="I4208" s="64"/>
      <c r="J4208" s="64"/>
      <c r="K4208" s="64"/>
      <c r="L4208" s="64"/>
      <c r="M4208" s="64"/>
      <c r="N4208" s="64"/>
      <c r="O4208" s="64"/>
      <c r="P4208" s="64"/>
      <c r="Q4208" s="64"/>
      <c r="R4208" s="64"/>
      <c r="S4208" s="64"/>
      <c r="T4208" s="64"/>
      <c r="U4208" s="64"/>
      <c r="V4208" s="64"/>
      <c r="W4208" s="64"/>
      <c r="X4208" s="64"/>
    </row>
    <row r="4209" spans="1:24" s="283" customFormat="1" ht="12" x14ac:dyDescent="0.25">
      <c r="A4209" s="88" t="str">
        <f>HYPERLINK("[Codebook_HIS_2013_ext_v1601.xlsx]NH1306_Y","NH1306")</f>
        <v>NH1306</v>
      </c>
      <c r="B4209" s="133" t="s">
        <v>1938</v>
      </c>
      <c r="C4209" s="168">
        <v>1</v>
      </c>
      <c r="D4209" s="134" t="s">
        <v>395</v>
      </c>
      <c r="E4209" s="64"/>
      <c r="F4209" s="64"/>
      <c r="G4209" s="64"/>
      <c r="H4209" s="64"/>
      <c r="I4209" s="64"/>
      <c r="J4209" s="64"/>
      <c r="K4209" s="64"/>
      <c r="L4209" s="64"/>
      <c r="M4209" s="64"/>
      <c r="N4209" s="64"/>
      <c r="O4209" s="64"/>
      <c r="P4209" s="64"/>
      <c r="Q4209" s="64"/>
      <c r="R4209" s="64"/>
      <c r="S4209" s="64"/>
      <c r="T4209" s="64"/>
      <c r="U4209" s="64"/>
      <c r="V4209" s="64"/>
      <c r="W4209" s="64"/>
      <c r="X4209" s="64"/>
    </row>
    <row r="4210" spans="1:24" s="283" customFormat="1" ht="12" x14ac:dyDescent="0.25">
      <c r="A4210" s="88"/>
      <c r="B4210" s="133"/>
      <c r="C4210" s="168">
        <v>2</v>
      </c>
      <c r="D4210" s="134" t="s">
        <v>396</v>
      </c>
      <c r="E4210" s="64"/>
      <c r="F4210" s="64"/>
      <c r="G4210" s="64"/>
      <c r="H4210" s="64"/>
      <c r="I4210" s="64"/>
      <c r="J4210" s="64"/>
      <c r="K4210" s="64"/>
      <c r="L4210" s="64"/>
      <c r="M4210" s="64"/>
      <c r="N4210" s="64"/>
      <c r="O4210" s="64"/>
      <c r="P4210" s="64"/>
      <c r="Q4210" s="64"/>
      <c r="R4210" s="64"/>
      <c r="S4210" s="64"/>
      <c r="T4210" s="64"/>
      <c r="U4210" s="64"/>
      <c r="V4210" s="64"/>
      <c r="W4210" s="64"/>
      <c r="X4210" s="64"/>
    </row>
    <row r="4211" spans="1:24" s="283" customFormat="1" ht="12" x14ac:dyDescent="0.25">
      <c r="A4211" s="88"/>
      <c r="B4211" s="133"/>
      <c r="C4211" s="168">
        <v>-1</v>
      </c>
      <c r="D4211" s="134" t="s">
        <v>394</v>
      </c>
      <c r="E4211" s="64"/>
      <c r="F4211" s="64"/>
      <c r="G4211" s="64"/>
      <c r="H4211" s="64"/>
      <c r="I4211" s="64"/>
      <c r="J4211" s="64"/>
      <c r="K4211" s="64"/>
      <c r="L4211" s="64"/>
      <c r="M4211" s="64"/>
      <c r="N4211" s="64"/>
      <c r="O4211" s="64"/>
      <c r="P4211" s="64"/>
      <c r="Q4211" s="64"/>
      <c r="R4211" s="64"/>
      <c r="S4211" s="64"/>
      <c r="T4211" s="64"/>
      <c r="U4211" s="64"/>
      <c r="V4211" s="64"/>
      <c r="W4211" s="64"/>
      <c r="X4211" s="64"/>
    </row>
    <row r="4212" spans="1:24" s="283" customFormat="1" ht="12" x14ac:dyDescent="0.25">
      <c r="A4212" s="88"/>
      <c r="B4212" s="133"/>
      <c r="C4212" s="168">
        <v>-3</v>
      </c>
      <c r="D4212" s="134" t="s">
        <v>397</v>
      </c>
      <c r="E4212" s="64"/>
      <c r="F4212" s="64"/>
      <c r="G4212" s="64"/>
      <c r="H4212" s="64"/>
      <c r="I4212" s="64"/>
      <c r="J4212" s="64"/>
      <c r="K4212" s="64"/>
      <c r="L4212" s="64"/>
      <c r="M4212" s="64"/>
      <c r="N4212" s="64"/>
      <c r="O4212" s="64"/>
      <c r="P4212" s="64"/>
      <c r="Q4212" s="64"/>
      <c r="R4212" s="64"/>
      <c r="S4212" s="64"/>
      <c r="T4212" s="64"/>
      <c r="U4212" s="64"/>
      <c r="V4212" s="64"/>
      <c r="W4212" s="64"/>
      <c r="X4212" s="64"/>
    </row>
    <row r="4213" spans="1:24" s="283" customFormat="1" ht="12" x14ac:dyDescent="0.25">
      <c r="A4213" s="88"/>
      <c r="B4213" s="133"/>
      <c r="C4213" s="168"/>
      <c r="D4213" s="134"/>
      <c r="E4213" s="64"/>
      <c r="F4213" s="64"/>
      <c r="G4213" s="64"/>
      <c r="H4213" s="64"/>
      <c r="I4213" s="64"/>
      <c r="J4213" s="64"/>
      <c r="K4213" s="64"/>
      <c r="L4213" s="64"/>
      <c r="M4213" s="64"/>
      <c r="N4213" s="64"/>
      <c r="O4213" s="64"/>
      <c r="P4213" s="64"/>
      <c r="Q4213" s="64"/>
      <c r="R4213" s="64"/>
      <c r="S4213" s="64"/>
      <c r="T4213" s="64"/>
      <c r="U4213" s="64"/>
      <c r="V4213" s="64"/>
      <c r="W4213" s="64"/>
      <c r="X4213" s="64"/>
    </row>
    <row r="4214" spans="1:24" s="283" customFormat="1" ht="12" x14ac:dyDescent="0.25">
      <c r="A4214" s="88" t="str">
        <f>HYPERLINK("[Codebook_HIS_2013_ext_v1601.xlsx]NH1306_1_Y","NH1306_1")</f>
        <v>NH1306_1</v>
      </c>
      <c r="B4214" s="133" t="s">
        <v>1938</v>
      </c>
      <c r="C4214" s="168">
        <v>1</v>
      </c>
      <c r="D4214" s="134" t="s">
        <v>395</v>
      </c>
      <c r="E4214" s="64"/>
      <c r="F4214" s="64"/>
      <c r="G4214" s="64"/>
      <c r="H4214" s="64"/>
      <c r="I4214" s="64"/>
      <c r="J4214" s="64"/>
      <c r="K4214" s="64"/>
      <c r="L4214" s="64"/>
      <c r="M4214" s="64"/>
      <c r="N4214" s="64"/>
      <c r="O4214" s="64"/>
      <c r="P4214" s="64"/>
      <c r="Q4214" s="64"/>
      <c r="R4214" s="64"/>
      <c r="S4214" s="64"/>
      <c r="T4214" s="64"/>
      <c r="U4214" s="64"/>
      <c r="V4214" s="64"/>
      <c r="W4214" s="64"/>
      <c r="X4214" s="64"/>
    </row>
    <row r="4215" spans="1:24" s="283" customFormat="1" ht="12" x14ac:dyDescent="0.25">
      <c r="A4215" s="88"/>
      <c r="B4215" s="133"/>
      <c r="C4215" s="168">
        <v>2</v>
      </c>
      <c r="D4215" s="134" t="s">
        <v>396</v>
      </c>
      <c r="E4215" s="64"/>
      <c r="F4215" s="64"/>
      <c r="G4215" s="64"/>
      <c r="H4215" s="64"/>
      <c r="I4215" s="64"/>
      <c r="J4215" s="64"/>
      <c r="K4215" s="64"/>
      <c r="L4215" s="64"/>
      <c r="M4215" s="64"/>
      <c r="N4215" s="64"/>
      <c r="O4215" s="64"/>
      <c r="P4215" s="64"/>
      <c r="Q4215" s="64"/>
      <c r="R4215" s="64"/>
      <c r="S4215" s="64"/>
      <c r="T4215" s="64"/>
      <c r="U4215" s="64"/>
      <c r="V4215" s="64"/>
      <c r="W4215" s="64"/>
      <c r="X4215" s="64"/>
    </row>
    <row r="4216" spans="1:24" s="283" customFormat="1" ht="12" x14ac:dyDescent="0.25">
      <c r="A4216" s="88"/>
      <c r="B4216" s="133"/>
      <c r="C4216" s="168">
        <v>-1</v>
      </c>
      <c r="D4216" s="134" t="s">
        <v>394</v>
      </c>
      <c r="E4216" s="64"/>
      <c r="F4216" s="64"/>
      <c r="G4216" s="64"/>
      <c r="H4216" s="64"/>
      <c r="I4216" s="64"/>
      <c r="J4216" s="64"/>
      <c r="K4216" s="64"/>
      <c r="L4216" s="64"/>
      <c r="M4216" s="64"/>
      <c r="N4216" s="64"/>
      <c r="O4216" s="64"/>
      <c r="P4216" s="64"/>
      <c r="Q4216" s="64"/>
      <c r="R4216" s="64"/>
      <c r="S4216" s="64"/>
      <c r="T4216" s="64"/>
      <c r="U4216" s="64"/>
      <c r="V4216" s="64"/>
      <c r="W4216" s="64"/>
      <c r="X4216" s="64"/>
    </row>
    <row r="4217" spans="1:24" s="283" customFormat="1" ht="12" x14ac:dyDescent="0.25">
      <c r="A4217" s="88"/>
      <c r="B4217" s="133"/>
      <c r="C4217" s="168">
        <v>-3</v>
      </c>
      <c r="D4217" s="134" t="s">
        <v>397</v>
      </c>
      <c r="E4217" s="64"/>
      <c r="F4217" s="64"/>
      <c r="G4217" s="64"/>
      <c r="H4217" s="64"/>
      <c r="I4217" s="64"/>
      <c r="J4217" s="64"/>
      <c r="K4217" s="64"/>
      <c r="L4217" s="64"/>
      <c r="M4217" s="64"/>
      <c r="N4217" s="64"/>
      <c r="O4217" s="64"/>
      <c r="P4217" s="64"/>
      <c r="Q4217" s="64"/>
      <c r="R4217" s="64"/>
      <c r="S4217" s="64"/>
      <c r="T4217" s="64"/>
      <c r="U4217" s="64"/>
      <c r="V4217" s="64"/>
      <c r="W4217" s="64"/>
      <c r="X4217" s="64"/>
    </row>
    <row r="4218" spans="1:24" s="283" customFormat="1" ht="12" x14ac:dyDescent="0.25">
      <c r="A4218" s="88"/>
      <c r="B4218" s="133"/>
      <c r="C4218" s="168"/>
      <c r="D4218" s="134"/>
      <c r="E4218" s="64"/>
      <c r="F4218" s="64"/>
      <c r="G4218" s="64"/>
      <c r="H4218" s="64"/>
      <c r="I4218" s="64"/>
      <c r="J4218" s="64"/>
      <c r="K4218" s="64"/>
      <c r="L4218" s="64"/>
      <c r="M4218" s="64"/>
      <c r="N4218" s="64"/>
      <c r="O4218" s="64"/>
      <c r="P4218" s="64"/>
      <c r="Q4218" s="64"/>
      <c r="R4218" s="64"/>
      <c r="S4218" s="64"/>
      <c r="T4218" s="64"/>
      <c r="U4218" s="64"/>
      <c r="V4218" s="64"/>
      <c r="W4218" s="64"/>
      <c r="X4218" s="64"/>
    </row>
    <row r="4219" spans="1:24" s="283" customFormat="1" ht="12" x14ac:dyDescent="0.25">
      <c r="A4219" s="88" t="str">
        <f>HYPERLINK("[Codebook_HIS_2013_ext_v1601.xlsx]NH1307_Y","NH1307")</f>
        <v>NH1307</v>
      </c>
      <c r="B4219" s="133" t="s">
        <v>1940</v>
      </c>
      <c r="C4219" s="168">
        <v>1</v>
      </c>
      <c r="D4219" s="134" t="s">
        <v>395</v>
      </c>
      <c r="E4219" s="64"/>
      <c r="F4219" s="64"/>
      <c r="G4219" s="64"/>
      <c r="H4219" s="64"/>
      <c r="I4219" s="64"/>
      <c r="J4219" s="64"/>
      <c r="K4219" s="64"/>
      <c r="L4219" s="64"/>
      <c r="M4219" s="64"/>
      <c r="N4219" s="64"/>
      <c r="O4219" s="64"/>
      <c r="P4219" s="64"/>
      <c r="Q4219" s="64"/>
      <c r="R4219" s="64"/>
      <c r="S4219" s="64"/>
      <c r="T4219" s="64"/>
      <c r="U4219" s="64"/>
      <c r="V4219" s="64"/>
      <c r="W4219" s="64"/>
      <c r="X4219" s="64"/>
    </row>
    <row r="4220" spans="1:24" s="283" customFormat="1" ht="12" x14ac:dyDescent="0.25">
      <c r="A4220" s="88"/>
      <c r="B4220" s="133"/>
      <c r="C4220" s="168">
        <v>2</v>
      </c>
      <c r="D4220" s="134" t="s">
        <v>396</v>
      </c>
      <c r="E4220" s="64"/>
      <c r="F4220" s="64"/>
      <c r="G4220" s="64"/>
      <c r="H4220" s="64"/>
      <c r="I4220" s="64"/>
      <c r="J4220" s="64"/>
      <c r="K4220" s="64"/>
      <c r="L4220" s="64"/>
      <c r="M4220" s="64"/>
      <c r="N4220" s="64"/>
      <c r="O4220" s="64"/>
      <c r="P4220" s="64"/>
      <c r="Q4220" s="64"/>
      <c r="R4220" s="64"/>
      <c r="S4220" s="64"/>
      <c r="T4220" s="64"/>
      <c r="U4220" s="64"/>
      <c r="V4220" s="64"/>
      <c r="W4220" s="64"/>
      <c r="X4220" s="64"/>
    </row>
    <row r="4221" spans="1:24" s="283" customFormat="1" ht="12" x14ac:dyDescent="0.25">
      <c r="A4221" s="88"/>
      <c r="B4221" s="133"/>
      <c r="C4221" s="168">
        <v>-1</v>
      </c>
      <c r="D4221" s="134" t="s">
        <v>394</v>
      </c>
      <c r="E4221" s="64"/>
      <c r="F4221" s="64"/>
      <c r="G4221" s="64"/>
      <c r="H4221" s="64"/>
      <c r="I4221" s="64"/>
      <c r="J4221" s="64"/>
      <c r="K4221" s="64"/>
      <c r="L4221" s="64"/>
      <c r="M4221" s="64"/>
      <c r="N4221" s="64"/>
      <c r="O4221" s="64"/>
      <c r="P4221" s="64"/>
      <c r="Q4221" s="64"/>
      <c r="R4221" s="64"/>
      <c r="S4221" s="64"/>
      <c r="T4221" s="64"/>
      <c r="U4221" s="64"/>
      <c r="V4221" s="64"/>
      <c r="W4221" s="64"/>
      <c r="X4221" s="64"/>
    </row>
    <row r="4222" spans="1:24" s="283" customFormat="1" ht="12" x14ac:dyDescent="0.25">
      <c r="A4222" s="88"/>
      <c r="B4222" s="133"/>
      <c r="C4222" s="168">
        <v>-3</v>
      </c>
      <c r="D4222" s="134" t="s">
        <v>397</v>
      </c>
      <c r="E4222" s="64"/>
      <c r="F4222" s="64"/>
      <c r="G4222" s="64"/>
      <c r="H4222" s="64"/>
      <c r="I4222" s="64"/>
      <c r="J4222" s="64"/>
      <c r="K4222" s="64"/>
      <c r="L4222" s="64"/>
      <c r="M4222" s="64"/>
      <c r="N4222" s="64"/>
      <c r="O4222" s="64"/>
      <c r="P4222" s="64"/>
      <c r="Q4222" s="64"/>
      <c r="R4222" s="64"/>
      <c r="S4222" s="64"/>
      <c r="T4222" s="64"/>
      <c r="U4222" s="64"/>
      <c r="V4222" s="64"/>
      <c r="W4222" s="64"/>
      <c r="X4222" s="64"/>
    </row>
    <row r="4223" spans="1:24" s="283" customFormat="1" ht="12" x14ac:dyDescent="0.25">
      <c r="A4223" s="88"/>
      <c r="B4223" s="133"/>
      <c r="C4223" s="168"/>
      <c r="D4223" s="134"/>
      <c r="E4223" s="64"/>
      <c r="F4223" s="64"/>
      <c r="G4223" s="64"/>
      <c r="H4223" s="64"/>
      <c r="I4223" s="64"/>
      <c r="J4223" s="64"/>
      <c r="K4223" s="64"/>
      <c r="L4223" s="64"/>
      <c r="M4223" s="64"/>
      <c r="N4223" s="64"/>
      <c r="O4223" s="64"/>
      <c r="P4223" s="64"/>
      <c r="Q4223" s="64"/>
      <c r="R4223" s="64"/>
      <c r="S4223" s="64"/>
      <c r="T4223" s="64"/>
      <c r="U4223" s="64"/>
      <c r="V4223" s="64"/>
      <c r="W4223" s="64"/>
      <c r="X4223" s="64"/>
    </row>
    <row r="4224" spans="1:24" s="283" customFormat="1" ht="12" x14ac:dyDescent="0.25">
      <c r="A4224" s="88" t="str">
        <f>HYPERLINK("[Codebook_HIS_2013_ext_v1601.xlsx]NH1307_1_Y","NH1307_1")</f>
        <v>NH1307_1</v>
      </c>
      <c r="B4224" s="133" t="s">
        <v>1940</v>
      </c>
      <c r="C4224" s="168">
        <v>1</v>
      </c>
      <c r="D4224" s="134" t="s">
        <v>395</v>
      </c>
      <c r="E4224" s="64"/>
      <c r="F4224" s="64"/>
      <c r="G4224" s="64"/>
      <c r="H4224" s="64"/>
      <c r="I4224" s="64"/>
      <c r="J4224" s="64"/>
      <c r="K4224" s="64"/>
      <c r="L4224" s="64"/>
      <c r="M4224" s="64"/>
      <c r="N4224" s="64"/>
      <c r="O4224" s="64"/>
      <c r="P4224" s="64"/>
      <c r="Q4224" s="64"/>
      <c r="R4224" s="64"/>
      <c r="S4224" s="64"/>
      <c r="T4224" s="64"/>
      <c r="U4224" s="64"/>
      <c r="V4224" s="64"/>
      <c r="W4224" s="64"/>
      <c r="X4224" s="64"/>
    </row>
    <row r="4225" spans="1:24" s="283" customFormat="1" ht="12" x14ac:dyDescent="0.25">
      <c r="A4225" s="88"/>
      <c r="B4225" s="133"/>
      <c r="C4225" s="168">
        <v>2</v>
      </c>
      <c r="D4225" s="134" t="s">
        <v>396</v>
      </c>
      <c r="E4225" s="64"/>
      <c r="F4225" s="64"/>
      <c r="G4225" s="64"/>
      <c r="H4225" s="64"/>
      <c r="I4225" s="64"/>
      <c r="J4225" s="64"/>
      <c r="K4225" s="64"/>
      <c r="L4225" s="64"/>
      <c r="M4225" s="64"/>
      <c r="N4225" s="64"/>
      <c r="O4225" s="64"/>
      <c r="P4225" s="64"/>
      <c r="Q4225" s="64"/>
      <c r="R4225" s="64"/>
      <c r="S4225" s="64"/>
      <c r="T4225" s="64"/>
      <c r="U4225" s="64"/>
      <c r="V4225" s="64"/>
      <c r="W4225" s="64"/>
      <c r="X4225" s="64"/>
    </row>
    <row r="4226" spans="1:24" s="283" customFormat="1" ht="12" x14ac:dyDescent="0.25">
      <c r="A4226" s="88"/>
      <c r="B4226" s="133"/>
      <c r="C4226" s="168">
        <v>-1</v>
      </c>
      <c r="D4226" s="134" t="s">
        <v>394</v>
      </c>
      <c r="E4226" s="64"/>
      <c r="F4226" s="64"/>
      <c r="G4226" s="64"/>
      <c r="H4226" s="64"/>
      <c r="I4226" s="64"/>
      <c r="J4226" s="64"/>
      <c r="K4226" s="64"/>
      <c r="L4226" s="64"/>
      <c r="M4226" s="64"/>
      <c r="N4226" s="64"/>
      <c r="O4226" s="64"/>
      <c r="P4226" s="64"/>
      <c r="Q4226" s="64"/>
      <c r="R4226" s="64"/>
      <c r="S4226" s="64"/>
      <c r="T4226" s="64"/>
      <c r="U4226" s="64"/>
      <c r="V4226" s="64"/>
      <c r="W4226" s="64"/>
      <c r="X4226" s="64"/>
    </row>
    <row r="4227" spans="1:24" s="283" customFormat="1" ht="12" x14ac:dyDescent="0.25">
      <c r="A4227" s="88"/>
      <c r="B4227" s="133"/>
      <c r="C4227" s="168">
        <v>-3</v>
      </c>
      <c r="D4227" s="134" t="s">
        <v>397</v>
      </c>
      <c r="E4227" s="64"/>
      <c r="F4227" s="64"/>
      <c r="G4227" s="64"/>
      <c r="H4227" s="64"/>
      <c r="I4227" s="64"/>
      <c r="J4227" s="64"/>
      <c r="K4227" s="64"/>
      <c r="L4227" s="64"/>
      <c r="M4227" s="64"/>
      <c r="N4227" s="64"/>
      <c r="O4227" s="64"/>
      <c r="P4227" s="64"/>
      <c r="Q4227" s="64"/>
      <c r="R4227" s="64"/>
      <c r="S4227" s="64"/>
      <c r="T4227" s="64"/>
      <c r="U4227" s="64"/>
      <c r="V4227" s="64"/>
      <c r="W4227" s="64"/>
      <c r="X4227" s="64"/>
    </row>
    <row r="4228" spans="1:24" s="283" customFormat="1" ht="12" x14ac:dyDescent="0.25">
      <c r="A4228" s="88"/>
      <c r="B4228" s="133"/>
      <c r="C4228" s="168"/>
      <c r="D4228" s="134"/>
      <c r="E4228" s="64"/>
      <c r="F4228" s="64"/>
      <c r="G4228" s="64"/>
      <c r="H4228" s="64"/>
      <c r="I4228" s="64"/>
      <c r="J4228" s="64"/>
      <c r="K4228" s="64"/>
      <c r="L4228" s="64"/>
      <c r="M4228" s="64"/>
      <c r="N4228" s="64"/>
      <c r="O4228" s="64"/>
      <c r="P4228" s="64"/>
      <c r="Q4228" s="64"/>
      <c r="R4228" s="64"/>
      <c r="S4228" s="64"/>
      <c r="T4228" s="64"/>
      <c r="U4228" s="64"/>
      <c r="V4228" s="64"/>
      <c r="W4228" s="64"/>
      <c r="X4228" s="64"/>
    </row>
    <row r="4229" spans="1:24" s="283" customFormat="1" ht="12" x14ac:dyDescent="0.25">
      <c r="A4229" s="88" t="str">
        <f>HYPERLINK("[Codebook_HIS_2013_ext_v1601.xlsx]NH1308_Y","NH1308")</f>
        <v>NH1308</v>
      </c>
      <c r="B4229" s="133" t="s">
        <v>1942</v>
      </c>
      <c r="C4229" s="168">
        <v>1</v>
      </c>
      <c r="D4229" s="134" t="s">
        <v>395</v>
      </c>
      <c r="E4229" s="64"/>
      <c r="F4229" s="64"/>
      <c r="G4229" s="64"/>
      <c r="H4229" s="64"/>
      <c r="I4229" s="64"/>
      <c r="J4229" s="64"/>
      <c r="K4229" s="64"/>
      <c r="L4229" s="64"/>
      <c r="M4229" s="64"/>
      <c r="N4229" s="64"/>
      <c r="O4229" s="64"/>
      <c r="P4229" s="64"/>
      <c r="Q4229" s="64"/>
      <c r="R4229" s="64"/>
      <c r="S4229" s="64"/>
      <c r="T4229" s="64"/>
      <c r="U4229" s="64"/>
      <c r="V4229" s="64"/>
      <c r="W4229" s="64"/>
      <c r="X4229" s="64"/>
    </row>
    <row r="4230" spans="1:24" s="283" customFormat="1" ht="12" x14ac:dyDescent="0.25">
      <c r="A4230" s="88"/>
      <c r="B4230" s="133"/>
      <c r="C4230" s="168">
        <v>2</v>
      </c>
      <c r="D4230" s="134" t="s">
        <v>396</v>
      </c>
      <c r="E4230" s="64"/>
      <c r="F4230" s="64"/>
      <c r="G4230" s="64"/>
      <c r="H4230" s="64"/>
      <c r="I4230" s="64"/>
      <c r="J4230" s="64"/>
      <c r="K4230" s="64"/>
      <c r="L4230" s="64"/>
      <c r="M4230" s="64"/>
      <c r="N4230" s="64"/>
      <c r="O4230" s="64"/>
      <c r="P4230" s="64"/>
      <c r="Q4230" s="64"/>
      <c r="R4230" s="64"/>
      <c r="S4230" s="64"/>
      <c r="T4230" s="64"/>
      <c r="U4230" s="64"/>
      <c r="V4230" s="64"/>
      <c r="W4230" s="64"/>
      <c r="X4230" s="64"/>
    </row>
    <row r="4231" spans="1:24" s="283" customFormat="1" ht="12" x14ac:dyDescent="0.25">
      <c r="A4231" s="88"/>
      <c r="B4231" s="133"/>
      <c r="C4231" s="168">
        <v>-1</v>
      </c>
      <c r="D4231" s="134" t="s">
        <v>394</v>
      </c>
      <c r="E4231" s="64"/>
      <c r="F4231" s="64"/>
      <c r="G4231" s="64"/>
      <c r="H4231" s="64"/>
      <c r="I4231" s="64"/>
      <c r="J4231" s="64"/>
      <c r="K4231" s="64"/>
      <c r="L4231" s="64"/>
      <c r="M4231" s="64"/>
      <c r="N4231" s="64"/>
      <c r="O4231" s="64"/>
      <c r="P4231" s="64"/>
      <c r="Q4231" s="64"/>
      <c r="R4231" s="64"/>
      <c r="S4231" s="64"/>
      <c r="T4231" s="64"/>
      <c r="U4231" s="64"/>
      <c r="V4231" s="64"/>
      <c r="W4231" s="64"/>
      <c r="X4231" s="64"/>
    </row>
    <row r="4232" spans="1:24" s="283" customFormat="1" ht="12" x14ac:dyDescent="0.25">
      <c r="A4232" s="88"/>
      <c r="B4232" s="133"/>
      <c r="C4232" s="168">
        <v>-3</v>
      </c>
      <c r="D4232" s="134" t="s">
        <v>397</v>
      </c>
      <c r="E4232" s="64"/>
      <c r="F4232" s="64"/>
      <c r="G4232" s="64"/>
      <c r="H4232" s="64"/>
      <c r="I4232" s="64"/>
      <c r="J4232" s="64"/>
      <c r="K4232" s="64"/>
      <c r="L4232" s="64"/>
      <c r="M4232" s="64"/>
      <c r="N4232" s="64"/>
      <c r="O4232" s="64"/>
      <c r="P4232" s="64"/>
      <c r="Q4232" s="64"/>
      <c r="R4232" s="64"/>
      <c r="S4232" s="64"/>
      <c r="T4232" s="64"/>
      <c r="U4232" s="64"/>
      <c r="V4232" s="64"/>
      <c r="W4232" s="64"/>
      <c r="X4232" s="64"/>
    </row>
    <row r="4233" spans="1:24" s="283" customFormat="1" ht="12" x14ac:dyDescent="0.25">
      <c r="A4233" s="88"/>
      <c r="B4233" s="133"/>
      <c r="C4233" s="168"/>
      <c r="D4233" s="134"/>
      <c r="E4233" s="64"/>
      <c r="F4233" s="64"/>
      <c r="G4233" s="64"/>
      <c r="H4233" s="64"/>
      <c r="I4233" s="64"/>
      <c r="J4233" s="64"/>
      <c r="K4233" s="64"/>
      <c r="L4233" s="64"/>
      <c r="M4233" s="64"/>
      <c r="N4233" s="64"/>
      <c r="O4233" s="64"/>
      <c r="P4233" s="64"/>
      <c r="Q4233" s="64"/>
      <c r="R4233" s="64"/>
      <c r="S4233" s="64"/>
      <c r="T4233" s="64"/>
      <c r="U4233" s="64"/>
      <c r="V4233" s="64"/>
      <c r="W4233" s="64"/>
      <c r="X4233" s="64"/>
    </row>
    <row r="4234" spans="1:24" s="283" customFormat="1" ht="12" x14ac:dyDescent="0.25">
      <c r="A4234" s="88" t="str">
        <f>HYPERLINK("[Codebook_HIS_2013_ext_v1601.xlsx]NH1308_1_Y","NH1308_1")</f>
        <v>NH1308_1</v>
      </c>
      <c r="B4234" s="133" t="s">
        <v>1942</v>
      </c>
      <c r="C4234" s="168">
        <v>1</v>
      </c>
      <c r="D4234" s="134" t="s">
        <v>395</v>
      </c>
      <c r="E4234" s="64"/>
      <c r="F4234" s="64"/>
      <c r="G4234" s="64"/>
      <c r="H4234" s="64"/>
      <c r="I4234" s="64"/>
      <c r="J4234" s="64"/>
      <c r="K4234" s="64"/>
      <c r="L4234" s="64"/>
      <c r="M4234" s="64"/>
      <c r="N4234" s="64"/>
      <c r="O4234" s="64"/>
      <c r="P4234" s="64"/>
      <c r="Q4234" s="64"/>
      <c r="R4234" s="64"/>
      <c r="S4234" s="64"/>
      <c r="T4234" s="64"/>
      <c r="U4234" s="64"/>
      <c r="V4234" s="64"/>
      <c r="W4234" s="64"/>
      <c r="X4234" s="64"/>
    </row>
    <row r="4235" spans="1:24" s="283" customFormat="1" ht="12" x14ac:dyDescent="0.25">
      <c r="A4235" s="88"/>
      <c r="B4235" s="133"/>
      <c r="C4235" s="168">
        <v>2</v>
      </c>
      <c r="D4235" s="134" t="s">
        <v>396</v>
      </c>
      <c r="E4235" s="64"/>
      <c r="F4235" s="64"/>
      <c r="G4235" s="64"/>
      <c r="H4235" s="64"/>
      <c r="I4235" s="64"/>
      <c r="J4235" s="64"/>
      <c r="K4235" s="64"/>
      <c r="L4235" s="64"/>
      <c r="M4235" s="64"/>
      <c r="N4235" s="64"/>
      <c r="O4235" s="64"/>
      <c r="P4235" s="64"/>
      <c r="Q4235" s="64"/>
      <c r="R4235" s="64"/>
      <c r="S4235" s="64"/>
      <c r="T4235" s="64"/>
      <c r="U4235" s="64"/>
      <c r="V4235" s="64"/>
      <c r="W4235" s="64"/>
      <c r="X4235" s="64"/>
    </row>
    <row r="4236" spans="1:24" s="283" customFormat="1" ht="12" x14ac:dyDescent="0.25">
      <c r="A4236" s="88"/>
      <c r="B4236" s="133"/>
      <c r="C4236" s="168">
        <v>-1</v>
      </c>
      <c r="D4236" s="134" t="s">
        <v>394</v>
      </c>
      <c r="E4236" s="64"/>
      <c r="F4236" s="64"/>
      <c r="G4236" s="64"/>
      <c r="H4236" s="64"/>
      <c r="I4236" s="64"/>
      <c r="J4236" s="64"/>
      <c r="K4236" s="64"/>
      <c r="L4236" s="64"/>
      <c r="M4236" s="64"/>
      <c r="N4236" s="64"/>
      <c r="O4236" s="64"/>
      <c r="P4236" s="64"/>
      <c r="Q4236" s="64"/>
      <c r="R4236" s="64"/>
      <c r="S4236" s="64"/>
      <c r="T4236" s="64"/>
      <c r="U4236" s="64"/>
      <c r="V4236" s="64"/>
      <c r="W4236" s="64"/>
      <c r="X4236" s="64"/>
    </row>
    <row r="4237" spans="1:24" s="283" customFormat="1" ht="12" x14ac:dyDescent="0.25">
      <c r="A4237" s="88"/>
      <c r="B4237" s="133"/>
      <c r="C4237" s="168">
        <v>-3</v>
      </c>
      <c r="D4237" s="134" t="s">
        <v>397</v>
      </c>
      <c r="E4237" s="64"/>
      <c r="F4237" s="64"/>
      <c r="G4237" s="64"/>
      <c r="H4237" s="64"/>
      <c r="I4237" s="64"/>
      <c r="J4237" s="64"/>
      <c r="K4237" s="64"/>
      <c r="L4237" s="64"/>
      <c r="M4237" s="64"/>
      <c r="N4237" s="64"/>
      <c r="O4237" s="64"/>
      <c r="P4237" s="64"/>
      <c r="Q4237" s="64"/>
      <c r="R4237" s="64"/>
      <c r="S4237" s="64"/>
      <c r="T4237" s="64"/>
      <c r="U4237" s="64"/>
      <c r="V4237" s="64"/>
      <c r="W4237" s="64"/>
      <c r="X4237" s="64"/>
    </row>
    <row r="4238" spans="1:24" s="283" customFormat="1" ht="12" x14ac:dyDescent="0.25">
      <c r="A4238" s="88"/>
      <c r="B4238" s="133"/>
      <c r="C4238" s="168"/>
      <c r="D4238" s="134"/>
      <c r="E4238" s="64"/>
      <c r="F4238" s="64"/>
      <c r="G4238" s="64"/>
      <c r="H4238" s="64"/>
      <c r="I4238" s="64"/>
      <c r="J4238" s="64"/>
      <c r="K4238" s="64"/>
      <c r="L4238" s="64"/>
      <c r="M4238" s="64"/>
      <c r="N4238" s="64"/>
      <c r="O4238" s="64"/>
      <c r="P4238" s="64"/>
      <c r="Q4238" s="64"/>
      <c r="R4238" s="64"/>
      <c r="S4238" s="64"/>
      <c r="T4238" s="64"/>
      <c r="U4238" s="64"/>
      <c r="V4238" s="64"/>
      <c r="W4238" s="64"/>
      <c r="X4238" s="64"/>
    </row>
    <row r="4239" spans="1:24" s="283" customFormat="1" ht="12" x14ac:dyDescent="0.25">
      <c r="A4239" s="88" t="str">
        <f>HYPERLINK("[Codebook_HIS_2013_ext_v1601.xlsx]NH1309_Y","NH1309")</f>
        <v>NH1309</v>
      </c>
      <c r="B4239" s="133" t="s">
        <v>1944</v>
      </c>
      <c r="C4239" s="168">
        <v>1</v>
      </c>
      <c r="D4239" s="134" t="s">
        <v>395</v>
      </c>
      <c r="E4239" s="64"/>
      <c r="F4239" s="64"/>
      <c r="G4239" s="64"/>
      <c r="H4239" s="64"/>
      <c r="I4239" s="64"/>
      <c r="J4239" s="64"/>
      <c r="K4239" s="64"/>
      <c r="L4239" s="64"/>
      <c r="M4239" s="64"/>
      <c r="N4239" s="64"/>
      <c r="O4239" s="64"/>
      <c r="P4239" s="64"/>
      <c r="Q4239" s="64"/>
      <c r="R4239" s="64"/>
      <c r="S4239" s="64"/>
      <c r="T4239" s="64"/>
      <c r="U4239" s="64"/>
      <c r="V4239" s="64"/>
      <c r="W4239" s="64"/>
      <c r="X4239" s="64"/>
    </row>
    <row r="4240" spans="1:24" s="283" customFormat="1" ht="12" x14ac:dyDescent="0.25">
      <c r="A4240" s="88"/>
      <c r="B4240" s="133"/>
      <c r="C4240" s="168">
        <v>2</v>
      </c>
      <c r="D4240" s="134" t="s">
        <v>396</v>
      </c>
      <c r="E4240" s="64"/>
      <c r="F4240" s="64"/>
      <c r="G4240" s="64"/>
      <c r="H4240" s="64"/>
      <c r="I4240" s="64"/>
      <c r="J4240" s="64"/>
      <c r="K4240" s="64"/>
      <c r="L4240" s="64"/>
      <c r="M4240" s="64"/>
      <c r="N4240" s="64"/>
      <c r="O4240" s="64"/>
      <c r="P4240" s="64"/>
      <c r="Q4240" s="64"/>
      <c r="R4240" s="64"/>
      <c r="S4240" s="64"/>
      <c r="T4240" s="64"/>
      <c r="U4240" s="64"/>
      <c r="V4240" s="64"/>
      <c r="W4240" s="64"/>
      <c r="X4240" s="64"/>
    </row>
    <row r="4241" spans="1:24" s="283" customFormat="1" ht="12" x14ac:dyDescent="0.25">
      <c r="A4241" s="88"/>
      <c r="B4241" s="133"/>
      <c r="C4241" s="168">
        <v>-1</v>
      </c>
      <c r="D4241" s="134" t="s">
        <v>394</v>
      </c>
      <c r="E4241" s="64"/>
      <c r="F4241" s="64"/>
      <c r="G4241" s="64"/>
      <c r="H4241" s="64"/>
      <c r="I4241" s="64"/>
      <c r="J4241" s="64"/>
      <c r="K4241" s="64"/>
      <c r="L4241" s="64"/>
      <c r="M4241" s="64"/>
      <c r="N4241" s="64"/>
      <c r="O4241" s="64"/>
      <c r="P4241" s="64"/>
      <c r="Q4241" s="64"/>
      <c r="R4241" s="64"/>
      <c r="S4241" s="64"/>
      <c r="T4241" s="64"/>
      <c r="U4241" s="64"/>
      <c r="V4241" s="64"/>
      <c r="W4241" s="64"/>
      <c r="X4241" s="64"/>
    </row>
    <row r="4242" spans="1:24" s="283" customFormat="1" ht="12" x14ac:dyDescent="0.25">
      <c r="A4242" s="88"/>
      <c r="B4242" s="133"/>
      <c r="C4242" s="168">
        <v>-3</v>
      </c>
      <c r="D4242" s="134" t="s">
        <v>397</v>
      </c>
      <c r="E4242" s="64"/>
      <c r="F4242" s="64"/>
      <c r="G4242" s="64"/>
      <c r="H4242" s="64"/>
      <c r="I4242" s="64"/>
      <c r="J4242" s="64"/>
      <c r="K4242" s="64"/>
      <c r="L4242" s="64"/>
      <c r="M4242" s="64"/>
      <c r="N4242" s="64"/>
      <c r="O4242" s="64"/>
      <c r="P4242" s="64"/>
      <c r="Q4242" s="64"/>
      <c r="R4242" s="64"/>
      <c r="S4242" s="64"/>
      <c r="T4242" s="64"/>
      <c r="U4242" s="64"/>
      <c r="V4242" s="64"/>
      <c r="W4242" s="64"/>
      <c r="X4242" s="64"/>
    </row>
    <row r="4243" spans="1:24" s="283" customFormat="1" ht="12" x14ac:dyDescent="0.25">
      <c r="A4243" s="88"/>
      <c r="B4243" s="133"/>
      <c r="C4243" s="168"/>
      <c r="D4243" s="134"/>
      <c r="E4243" s="64"/>
      <c r="F4243" s="64"/>
      <c r="G4243" s="64"/>
      <c r="H4243" s="64"/>
      <c r="I4243" s="64"/>
      <c r="J4243" s="64"/>
      <c r="K4243" s="64"/>
      <c r="L4243" s="64"/>
      <c r="M4243" s="64"/>
      <c r="N4243" s="64"/>
      <c r="O4243" s="64"/>
      <c r="P4243" s="64"/>
      <c r="Q4243" s="64"/>
      <c r="R4243" s="64"/>
      <c r="S4243" s="64"/>
      <c r="T4243" s="64"/>
      <c r="U4243" s="64"/>
      <c r="V4243" s="64"/>
      <c r="W4243" s="64"/>
      <c r="X4243" s="64"/>
    </row>
    <row r="4244" spans="1:24" s="283" customFormat="1" ht="12" x14ac:dyDescent="0.25">
      <c r="A4244" s="88" t="str">
        <f>HYPERLINK("[Codebook_HIS_2013_ext_v1601.xlsx]NH1309_1_Y","NH1309_1")</f>
        <v>NH1309_1</v>
      </c>
      <c r="B4244" s="133" t="s">
        <v>1944</v>
      </c>
      <c r="C4244" s="168">
        <v>1</v>
      </c>
      <c r="D4244" s="134" t="s">
        <v>395</v>
      </c>
      <c r="E4244" s="64"/>
      <c r="F4244" s="64"/>
      <c r="G4244" s="64"/>
      <c r="H4244" s="64"/>
      <c r="I4244" s="64"/>
      <c r="J4244" s="64"/>
      <c r="K4244" s="64"/>
      <c r="L4244" s="64"/>
      <c r="M4244" s="64"/>
      <c r="N4244" s="64"/>
      <c r="O4244" s="64"/>
      <c r="P4244" s="64"/>
      <c r="Q4244" s="64"/>
      <c r="R4244" s="64"/>
      <c r="S4244" s="64"/>
      <c r="T4244" s="64"/>
      <c r="U4244" s="64"/>
      <c r="V4244" s="64"/>
      <c r="W4244" s="64"/>
      <c r="X4244" s="64"/>
    </row>
    <row r="4245" spans="1:24" s="283" customFormat="1" ht="12" x14ac:dyDescent="0.25">
      <c r="A4245" s="88"/>
      <c r="B4245" s="133"/>
      <c r="C4245" s="168">
        <v>2</v>
      </c>
      <c r="D4245" s="134" t="s">
        <v>396</v>
      </c>
      <c r="E4245" s="64"/>
      <c r="F4245" s="64"/>
      <c r="G4245" s="64"/>
      <c r="H4245" s="64"/>
      <c r="I4245" s="64"/>
      <c r="J4245" s="64"/>
      <c r="K4245" s="64"/>
      <c r="L4245" s="64"/>
      <c r="M4245" s="64"/>
      <c r="N4245" s="64"/>
      <c r="O4245" s="64"/>
      <c r="P4245" s="64"/>
      <c r="Q4245" s="64"/>
      <c r="R4245" s="64"/>
      <c r="S4245" s="64"/>
      <c r="T4245" s="64"/>
      <c r="U4245" s="64"/>
      <c r="V4245" s="64"/>
      <c r="W4245" s="64"/>
      <c r="X4245" s="64"/>
    </row>
    <row r="4246" spans="1:24" s="283" customFormat="1" ht="12" x14ac:dyDescent="0.25">
      <c r="A4246" s="88"/>
      <c r="B4246" s="133"/>
      <c r="C4246" s="168">
        <v>-1</v>
      </c>
      <c r="D4246" s="134" t="s">
        <v>394</v>
      </c>
      <c r="E4246" s="64"/>
      <c r="F4246" s="64"/>
      <c r="G4246" s="64"/>
      <c r="H4246" s="64"/>
      <c r="I4246" s="64"/>
      <c r="J4246" s="64"/>
      <c r="K4246" s="64"/>
      <c r="L4246" s="64"/>
      <c r="M4246" s="64"/>
      <c r="N4246" s="64"/>
      <c r="O4246" s="64"/>
      <c r="P4246" s="64"/>
      <c r="Q4246" s="64"/>
      <c r="R4246" s="64"/>
      <c r="S4246" s="64"/>
      <c r="T4246" s="64"/>
      <c r="U4246" s="64"/>
      <c r="V4246" s="64"/>
      <c r="W4246" s="64"/>
      <c r="X4246" s="64"/>
    </row>
    <row r="4247" spans="1:24" s="283" customFormat="1" ht="12" x14ac:dyDescent="0.25">
      <c r="A4247" s="88"/>
      <c r="B4247" s="133"/>
      <c r="C4247" s="168">
        <v>-3</v>
      </c>
      <c r="D4247" s="134" t="s">
        <v>397</v>
      </c>
      <c r="E4247" s="64"/>
      <c r="F4247" s="64"/>
      <c r="G4247" s="64"/>
      <c r="H4247" s="64"/>
      <c r="I4247" s="64"/>
      <c r="J4247" s="64"/>
      <c r="K4247" s="64"/>
      <c r="L4247" s="64"/>
      <c r="M4247" s="64"/>
      <c r="N4247" s="64"/>
      <c r="O4247" s="64"/>
      <c r="P4247" s="64"/>
      <c r="Q4247" s="64"/>
      <c r="R4247" s="64"/>
      <c r="S4247" s="64"/>
      <c r="T4247" s="64"/>
      <c r="U4247" s="64"/>
      <c r="V4247" s="64"/>
      <c r="W4247" s="64"/>
      <c r="X4247" s="64"/>
    </row>
    <row r="4248" spans="1:24" s="283" customFormat="1" ht="12" x14ac:dyDescent="0.25">
      <c r="A4248" s="88"/>
      <c r="B4248" s="133"/>
      <c r="C4248" s="168"/>
      <c r="D4248" s="134"/>
      <c r="E4248" s="64"/>
      <c r="F4248" s="64"/>
      <c r="G4248" s="64"/>
      <c r="H4248" s="64"/>
      <c r="I4248" s="64"/>
      <c r="J4248" s="64"/>
      <c r="K4248" s="64"/>
      <c r="L4248" s="64"/>
      <c r="M4248" s="64"/>
      <c r="N4248" s="64"/>
      <c r="O4248" s="64"/>
      <c r="P4248" s="64"/>
      <c r="Q4248" s="64"/>
      <c r="R4248" s="64"/>
      <c r="S4248" s="64"/>
      <c r="T4248" s="64"/>
      <c r="U4248" s="64"/>
      <c r="V4248" s="64"/>
      <c r="W4248" s="64"/>
      <c r="X4248" s="64"/>
    </row>
    <row r="4249" spans="1:24" s="283" customFormat="1" ht="12" x14ac:dyDescent="0.25">
      <c r="A4249" s="88" t="str">
        <f>HYPERLINK("[Codebook_HIS_2013_ext_v1601.xlsx]NH1401_Y","NH1401")</f>
        <v>NH1401</v>
      </c>
      <c r="B4249" s="133" t="s">
        <v>1945</v>
      </c>
      <c r="C4249" s="168">
        <v>1</v>
      </c>
      <c r="D4249" s="134" t="s">
        <v>395</v>
      </c>
      <c r="E4249" s="64"/>
      <c r="F4249" s="64"/>
      <c r="G4249" s="64"/>
      <c r="H4249" s="64"/>
      <c r="I4249" s="64"/>
      <c r="J4249" s="64"/>
      <c r="K4249" s="64"/>
      <c r="L4249" s="64"/>
      <c r="M4249" s="64"/>
      <c r="N4249" s="64"/>
      <c r="O4249" s="64"/>
      <c r="P4249" s="64"/>
      <c r="Q4249" s="64"/>
      <c r="R4249" s="64"/>
      <c r="S4249" s="64"/>
      <c r="T4249" s="64"/>
      <c r="U4249" s="64"/>
      <c r="V4249" s="64"/>
      <c r="W4249" s="64"/>
      <c r="X4249" s="64"/>
    </row>
    <row r="4250" spans="1:24" s="283" customFormat="1" ht="12" x14ac:dyDescent="0.25">
      <c r="A4250" s="88"/>
      <c r="B4250" s="133"/>
      <c r="C4250" s="168">
        <v>2</v>
      </c>
      <c r="D4250" s="134" t="s">
        <v>396</v>
      </c>
      <c r="E4250" s="64"/>
      <c r="F4250" s="64"/>
      <c r="G4250" s="64"/>
      <c r="H4250" s="64"/>
      <c r="I4250" s="64"/>
      <c r="J4250" s="64"/>
      <c r="K4250" s="64"/>
      <c r="L4250" s="64"/>
      <c r="M4250" s="64"/>
      <c r="N4250" s="64"/>
      <c r="O4250" s="64"/>
      <c r="P4250" s="64"/>
      <c r="Q4250" s="64"/>
      <c r="R4250" s="64"/>
      <c r="S4250" s="64"/>
      <c r="T4250" s="64"/>
      <c r="U4250" s="64"/>
      <c r="V4250" s="64"/>
      <c r="W4250" s="64"/>
      <c r="X4250" s="64"/>
    </row>
    <row r="4251" spans="1:24" s="283" customFormat="1" ht="12" x14ac:dyDescent="0.25">
      <c r="A4251" s="88"/>
      <c r="B4251" s="133"/>
      <c r="C4251" s="168">
        <v>-1</v>
      </c>
      <c r="D4251" s="134" t="s">
        <v>394</v>
      </c>
      <c r="E4251" s="64"/>
      <c r="F4251" s="64"/>
      <c r="G4251" s="64"/>
      <c r="H4251" s="64"/>
      <c r="I4251" s="64"/>
      <c r="J4251" s="64"/>
      <c r="K4251" s="64"/>
      <c r="L4251" s="64"/>
      <c r="M4251" s="64"/>
      <c r="N4251" s="64"/>
      <c r="O4251" s="64"/>
      <c r="P4251" s="64"/>
      <c r="Q4251" s="64"/>
      <c r="R4251" s="64"/>
      <c r="S4251" s="64"/>
      <c r="T4251" s="64"/>
      <c r="U4251" s="64"/>
      <c r="V4251" s="64"/>
      <c r="W4251" s="64"/>
      <c r="X4251" s="64"/>
    </row>
    <row r="4252" spans="1:24" s="283" customFormat="1" ht="12" x14ac:dyDescent="0.25">
      <c r="A4252" s="88"/>
      <c r="B4252" s="133"/>
      <c r="C4252" s="168">
        <v>-3</v>
      </c>
      <c r="D4252" s="134" t="s">
        <v>397</v>
      </c>
      <c r="E4252" s="64"/>
      <c r="F4252" s="64"/>
      <c r="G4252" s="64"/>
      <c r="H4252" s="64"/>
      <c r="I4252" s="64"/>
      <c r="J4252" s="64"/>
      <c r="K4252" s="64"/>
      <c r="L4252" s="64"/>
      <c r="M4252" s="64"/>
      <c r="N4252" s="64"/>
      <c r="O4252" s="64"/>
      <c r="P4252" s="64"/>
      <c r="Q4252" s="64"/>
      <c r="R4252" s="64"/>
      <c r="S4252" s="64"/>
      <c r="T4252" s="64"/>
      <c r="U4252" s="64"/>
      <c r="V4252" s="64"/>
      <c r="W4252" s="64"/>
      <c r="X4252" s="64"/>
    </row>
    <row r="4253" spans="1:24" s="283" customFormat="1" ht="12" x14ac:dyDescent="0.25">
      <c r="A4253" s="88"/>
      <c r="B4253" s="133"/>
      <c r="C4253" s="168"/>
      <c r="D4253" s="134"/>
      <c r="E4253" s="64"/>
      <c r="F4253" s="64"/>
      <c r="G4253" s="64"/>
      <c r="H4253" s="64"/>
      <c r="I4253" s="64"/>
      <c r="J4253" s="64"/>
      <c r="K4253" s="64"/>
      <c r="L4253" s="64"/>
      <c r="M4253" s="64"/>
      <c r="N4253" s="64"/>
      <c r="O4253" s="64"/>
      <c r="P4253" s="64"/>
      <c r="Q4253" s="64"/>
      <c r="R4253" s="64"/>
      <c r="S4253" s="64"/>
      <c r="T4253" s="64"/>
      <c r="U4253" s="64"/>
      <c r="V4253" s="64"/>
      <c r="W4253" s="64"/>
      <c r="X4253" s="64"/>
    </row>
    <row r="4254" spans="1:24" s="283" customFormat="1" ht="12" x14ac:dyDescent="0.25">
      <c r="A4254" s="88" t="str">
        <f>HYPERLINK("[Codebook_HIS_2013_ext_v1601.xlsx]NH1401_1_Y","NH1401_1")</f>
        <v>NH1401_1</v>
      </c>
      <c r="B4254" s="133" t="s">
        <v>1945</v>
      </c>
      <c r="C4254" s="168">
        <v>1</v>
      </c>
      <c r="D4254" s="134" t="s">
        <v>395</v>
      </c>
      <c r="E4254" s="64"/>
      <c r="F4254" s="64"/>
      <c r="G4254" s="64"/>
      <c r="H4254" s="64"/>
      <c r="I4254" s="64"/>
      <c r="J4254" s="64"/>
      <c r="K4254" s="64"/>
      <c r="L4254" s="64"/>
      <c r="M4254" s="64"/>
      <c r="N4254" s="64"/>
      <c r="O4254" s="64"/>
      <c r="P4254" s="64"/>
      <c r="Q4254" s="64"/>
      <c r="R4254" s="64"/>
      <c r="S4254" s="64"/>
      <c r="T4254" s="64"/>
      <c r="U4254" s="64"/>
      <c r="V4254" s="64"/>
      <c r="W4254" s="64"/>
      <c r="X4254" s="64"/>
    </row>
    <row r="4255" spans="1:24" s="283" customFormat="1" ht="12" x14ac:dyDescent="0.25">
      <c r="A4255" s="88"/>
      <c r="B4255" s="133"/>
      <c r="C4255" s="168">
        <v>2</v>
      </c>
      <c r="D4255" s="134" t="s">
        <v>396</v>
      </c>
      <c r="E4255" s="64"/>
      <c r="F4255" s="64"/>
      <c r="G4255" s="64"/>
      <c r="H4255" s="64"/>
      <c r="I4255" s="64"/>
      <c r="J4255" s="64"/>
      <c r="K4255" s="64"/>
      <c r="L4255" s="64"/>
      <c r="M4255" s="64"/>
      <c r="N4255" s="64"/>
      <c r="O4255" s="64"/>
      <c r="P4255" s="64"/>
      <c r="Q4255" s="64"/>
      <c r="R4255" s="64"/>
      <c r="S4255" s="64"/>
      <c r="T4255" s="64"/>
      <c r="U4255" s="64"/>
      <c r="V4255" s="64"/>
      <c r="W4255" s="64"/>
      <c r="X4255" s="64"/>
    </row>
    <row r="4256" spans="1:24" s="283" customFormat="1" ht="12" x14ac:dyDescent="0.25">
      <c r="A4256" s="88"/>
      <c r="B4256" s="133"/>
      <c r="C4256" s="168">
        <v>-1</v>
      </c>
      <c r="D4256" s="134" t="s">
        <v>394</v>
      </c>
      <c r="E4256" s="64"/>
      <c r="F4256" s="64"/>
      <c r="G4256" s="64"/>
      <c r="H4256" s="64"/>
      <c r="I4256" s="64"/>
      <c r="J4256" s="64"/>
      <c r="K4256" s="64"/>
      <c r="L4256" s="64"/>
      <c r="M4256" s="64"/>
      <c r="N4256" s="64"/>
      <c r="O4256" s="64"/>
      <c r="P4256" s="64"/>
      <c r="Q4256" s="64"/>
      <c r="R4256" s="64"/>
      <c r="S4256" s="64"/>
      <c r="T4256" s="64"/>
      <c r="U4256" s="64"/>
      <c r="V4256" s="64"/>
      <c r="W4256" s="64"/>
      <c r="X4256" s="64"/>
    </row>
    <row r="4257" spans="1:24" s="283" customFormat="1" ht="12" x14ac:dyDescent="0.25">
      <c r="A4257" s="88"/>
      <c r="B4257" s="133"/>
      <c r="C4257" s="168">
        <v>-3</v>
      </c>
      <c r="D4257" s="134" t="s">
        <v>397</v>
      </c>
      <c r="E4257" s="64"/>
      <c r="F4257" s="64"/>
      <c r="G4257" s="64"/>
      <c r="H4257" s="64"/>
      <c r="I4257" s="64"/>
      <c r="J4257" s="64"/>
      <c r="K4257" s="64"/>
      <c r="L4257" s="64"/>
      <c r="M4257" s="64"/>
      <c r="N4257" s="64"/>
      <c r="O4257" s="64"/>
      <c r="P4257" s="64"/>
      <c r="Q4257" s="64"/>
      <c r="R4257" s="64"/>
      <c r="S4257" s="64"/>
      <c r="T4257" s="64"/>
      <c r="U4257" s="64"/>
      <c r="V4257" s="64"/>
      <c r="W4257" s="64"/>
      <c r="X4257" s="64"/>
    </row>
    <row r="4258" spans="1:24" s="283" customFormat="1" ht="12" x14ac:dyDescent="0.25">
      <c r="A4258" s="88"/>
      <c r="B4258" s="133"/>
      <c r="C4258" s="168"/>
      <c r="D4258" s="134"/>
      <c r="E4258" s="64"/>
      <c r="F4258" s="64"/>
      <c r="G4258" s="64"/>
      <c r="H4258" s="64"/>
      <c r="I4258" s="64"/>
      <c r="J4258" s="64"/>
      <c r="K4258" s="64"/>
      <c r="L4258" s="64"/>
      <c r="M4258" s="64"/>
      <c r="N4258" s="64"/>
      <c r="O4258" s="64"/>
      <c r="P4258" s="64"/>
      <c r="Q4258" s="64"/>
      <c r="R4258" s="64"/>
      <c r="S4258" s="64"/>
      <c r="T4258" s="64"/>
      <c r="U4258" s="64"/>
      <c r="V4258" s="64"/>
      <c r="W4258" s="64"/>
      <c r="X4258" s="64"/>
    </row>
    <row r="4259" spans="1:24" s="283" customFormat="1" ht="12" x14ac:dyDescent="0.25">
      <c r="A4259" s="88" t="str">
        <f>HYPERLINK("[Codebook_HIS_2013_ext_v1601.xlsx]NH1402_Y","NH1402")</f>
        <v>NH1402</v>
      </c>
      <c r="B4259" s="133" t="s">
        <v>1946</v>
      </c>
      <c r="C4259" s="168">
        <v>1</v>
      </c>
      <c r="D4259" s="134" t="s">
        <v>395</v>
      </c>
      <c r="E4259" s="64"/>
      <c r="F4259" s="64"/>
      <c r="G4259" s="64"/>
      <c r="H4259" s="64"/>
      <c r="I4259" s="64"/>
      <c r="J4259" s="64"/>
      <c r="K4259" s="64"/>
      <c r="L4259" s="64"/>
      <c r="M4259" s="64"/>
      <c r="N4259" s="64"/>
      <c r="O4259" s="64"/>
      <c r="P4259" s="64"/>
      <c r="Q4259" s="64"/>
      <c r="R4259" s="64"/>
      <c r="S4259" s="64"/>
      <c r="T4259" s="64"/>
      <c r="U4259" s="64"/>
      <c r="V4259" s="64"/>
      <c r="W4259" s="64"/>
      <c r="X4259" s="64"/>
    </row>
    <row r="4260" spans="1:24" s="283" customFormat="1" ht="12" x14ac:dyDescent="0.25">
      <c r="A4260" s="88"/>
      <c r="B4260" s="133"/>
      <c r="C4260" s="168">
        <v>2</v>
      </c>
      <c r="D4260" s="134" t="s">
        <v>396</v>
      </c>
      <c r="E4260" s="64"/>
      <c r="F4260" s="64"/>
      <c r="G4260" s="64"/>
      <c r="H4260" s="64"/>
      <c r="I4260" s="64"/>
      <c r="J4260" s="64"/>
      <c r="K4260" s="64"/>
      <c r="L4260" s="64"/>
      <c r="M4260" s="64"/>
      <c r="N4260" s="64"/>
      <c r="O4260" s="64"/>
      <c r="P4260" s="64"/>
      <c r="Q4260" s="64"/>
      <c r="R4260" s="64"/>
      <c r="S4260" s="64"/>
      <c r="T4260" s="64"/>
      <c r="U4260" s="64"/>
      <c r="V4260" s="64"/>
      <c r="W4260" s="64"/>
      <c r="X4260" s="64"/>
    </row>
    <row r="4261" spans="1:24" s="283" customFormat="1" ht="12" x14ac:dyDescent="0.25">
      <c r="A4261" s="88"/>
      <c r="B4261" s="133"/>
      <c r="C4261" s="168">
        <v>-1</v>
      </c>
      <c r="D4261" s="134" t="s">
        <v>394</v>
      </c>
      <c r="E4261" s="64"/>
      <c r="F4261" s="64"/>
      <c r="G4261" s="64"/>
      <c r="H4261" s="64"/>
      <c r="I4261" s="64"/>
      <c r="J4261" s="64"/>
      <c r="K4261" s="64"/>
      <c r="L4261" s="64"/>
      <c r="M4261" s="64"/>
      <c r="N4261" s="64"/>
      <c r="O4261" s="64"/>
      <c r="P4261" s="64"/>
      <c r="Q4261" s="64"/>
      <c r="R4261" s="64"/>
      <c r="S4261" s="64"/>
      <c r="T4261" s="64"/>
      <c r="U4261" s="64"/>
      <c r="V4261" s="64"/>
      <c r="W4261" s="64"/>
      <c r="X4261" s="64"/>
    </row>
    <row r="4262" spans="1:24" s="283" customFormat="1" ht="12" x14ac:dyDescent="0.25">
      <c r="A4262" s="88"/>
      <c r="B4262" s="133"/>
      <c r="C4262" s="168">
        <v>-3</v>
      </c>
      <c r="D4262" s="134" t="s">
        <v>397</v>
      </c>
      <c r="E4262" s="64"/>
      <c r="F4262" s="64"/>
      <c r="G4262" s="64"/>
      <c r="H4262" s="64"/>
      <c r="I4262" s="64"/>
      <c r="J4262" s="64"/>
      <c r="K4262" s="64"/>
      <c r="L4262" s="64"/>
      <c r="M4262" s="64"/>
      <c r="N4262" s="64"/>
      <c r="O4262" s="64"/>
      <c r="P4262" s="64"/>
      <c r="Q4262" s="64"/>
      <c r="R4262" s="64"/>
      <c r="S4262" s="64"/>
      <c r="T4262" s="64"/>
      <c r="U4262" s="64"/>
      <c r="V4262" s="64"/>
      <c r="W4262" s="64"/>
      <c r="X4262" s="64"/>
    </row>
    <row r="4263" spans="1:24" s="283" customFormat="1" ht="12" x14ac:dyDescent="0.25">
      <c r="A4263" s="88"/>
      <c r="B4263" s="133"/>
      <c r="C4263" s="168"/>
      <c r="D4263" s="134"/>
      <c r="E4263" s="64"/>
      <c r="F4263" s="64"/>
      <c r="G4263" s="64"/>
      <c r="H4263" s="64"/>
      <c r="I4263" s="64"/>
      <c r="J4263" s="64"/>
      <c r="K4263" s="64"/>
      <c r="L4263" s="64"/>
      <c r="M4263" s="64"/>
      <c r="N4263" s="64"/>
      <c r="O4263" s="64"/>
      <c r="P4263" s="64"/>
      <c r="Q4263" s="64"/>
      <c r="R4263" s="64"/>
      <c r="S4263" s="64"/>
      <c r="T4263" s="64"/>
      <c r="U4263" s="64"/>
      <c r="V4263" s="64"/>
      <c r="W4263" s="64"/>
      <c r="X4263" s="64"/>
    </row>
    <row r="4264" spans="1:24" s="283" customFormat="1" ht="12" x14ac:dyDescent="0.25">
      <c r="A4264" s="88" t="str">
        <f>HYPERLINK("[Codebook_HIS_2013_ext_v1601.xlsx]NH1402_1_Y","NH1402_1")</f>
        <v>NH1402_1</v>
      </c>
      <c r="B4264" s="133" t="s">
        <v>1946</v>
      </c>
      <c r="C4264" s="168">
        <v>1</v>
      </c>
      <c r="D4264" s="134" t="s">
        <v>395</v>
      </c>
      <c r="E4264" s="64"/>
      <c r="F4264" s="64"/>
      <c r="G4264" s="64"/>
      <c r="H4264" s="64"/>
      <c r="I4264" s="64"/>
      <c r="J4264" s="64"/>
      <c r="K4264" s="64"/>
      <c r="L4264" s="64"/>
      <c r="M4264" s="64"/>
      <c r="N4264" s="64"/>
      <c r="O4264" s="64"/>
      <c r="P4264" s="64"/>
      <c r="Q4264" s="64"/>
      <c r="R4264" s="64"/>
      <c r="S4264" s="64"/>
      <c r="T4264" s="64"/>
      <c r="U4264" s="64"/>
      <c r="V4264" s="64"/>
      <c r="W4264" s="64"/>
      <c r="X4264" s="64"/>
    </row>
    <row r="4265" spans="1:24" s="283" customFormat="1" ht="12" x14ac:dyDescent="0.25">
      <c r="A4265" s="88"/>
      <c r="B4265" s="133"/>
      <c r="C4265" s="168">
        <v>2</v>
      </c>
      <c r="D4265" s="134" t="s">
        <v>396</v>
      </c>
      <c r="E4265" s="64"/>
      <c r="F4265" s="64"/>
      <c r="G4265" s="64"/>
      <c r="H4265" s="64"/>
      <c r="I4265" s="64"/>
      <c r="J4265" s="64"/>
      <c r="K4265" s="64"/>
      <c r="L4265" s="64"/>
      <c r="M4265" s="64"/>
      <c r="N4265" s="64"/>
      <c r="O4265" s="64"/>
      <c r="P4265" s="64"/>
      <c r="Q4265" s="64"/>
      <c r="R4265" s="64"/>
      <c r="S4265" s="64"/>
      <c r="T4265" s="64"/>
      <c r="U4265" s="64"/>
      <c r="V4265" s="64"/>
      <c r="W4265" s="64"/>
      <c r="X4265" s="64"/>
    </row>
    <row r="4266" spans="1:24" s="283" customFormat="1" ht="12" x14ac:dyDescent="0.25">
      <c r="A4266" s="88"/>
      <c r="B4266" s="133"/>
      <c r="C4266" s="168">
        <v>-1</v>
      </c>
      <c r="D4266" s="134" t="s">
        <v>394</v>
      </c>
      <c r="E4266" s="64"/>
      <c r="F4266" s="64"/>
      <c r="G4266" s="64"/>
      <c r="H4266" s="64"/>
      <c r="I4266" s="64"/>
      <c r="J4266" s="64"/>
      <c r="K4266" s="64"/>
      <c r="L4266" s="64"/>
      <c r="M4266" s="64"/>
      <c r="N4266" s="64"/>
      <c r="O4266" s="64"/>
      <c r="P4266" s="64"/>
      <c r="Q4266" s="64"/>
      <c r="R4266" s="64"/>
      <c r="S4266" s="64"/>
      <c r="T4266" s="64"/>
      <c r="U4266" s="64"/>
      <c r="V4266" s="64"/>
      <c r="W4266" s="64"/>
      <c r="X4266" s="64"/>
    </row>
    <row r="4267" spans="1:24" s="283" customFormat="1" ht="12" x14ac:dyDescent="0.25">
      <c r="A4267" s="88"/>
      <c r="B4267" s="133"/>
      <c r="C4267" s="168">
        <v>-3</v>
      </c>
      <c r="D4267" s="134" t="s">
        <v>397</v>
      </c>
      <c r="E4267" s="64"/>
      <c r="F4267" s="64"/>
      <c r="G4267" s="64"/>
      <c r="H4267" s="64"/>
      <c r="I4267" s="64"/>
      <c r="J4267" s="64"/>
      <c r="K4267" s="64"/>
      <c r="L4267" s="64"/>
      <c r="M4267" s="64"/>
      <c r="N4267" s="64"/>
      <c r="O4267" s="64"/>
      <c r="P4267" s="64"/>
      <c r="Q4267" s="64"/>
      <c r="R4267" s="64"/>
      <c r="S4267" s="64"/>
      <c r="T4267" s="64"/>
      <c r="U4267" s="64"/>
      <c r="V4267" s="64"/>
      <c r="W4267" s="64"/>
      <c r="X4267" s="64"/>
    </row>
    <row r="4268" spans="1:24" s="283" customFormat="1" ht="12" x14ac:dyDescent="0.25">
      <c r="A4268" s="88"/>
      <c r="B4268" s="133"/>
      <c r="C4268" s="168"/>
      <c r="D4268" s="134"/>
      <c r="E4268" s="64"/>
      <c r="F4268" s="64"/>
      <c r="G4268" s="64"/>
      <c r="H4268" s="64"/>
      <c r="I4268" s="64"/>
      <c r="J4268" s="64"/>
      <c r="K4268" s="64"/>
      <c r="L4268" s="64"/>
      <c r="M4268" s="64"/>
      <c r="N4268" s="64"/>
      <c r="O4268" s="64"/>
      <c r="P4268" s="64"/>
      <c r="Q4268" s="64"/>
      <c r="R4268" s="64"/>
      <c r="S4268" s="64"/>
      <c r="T4268" s="64"/>
      <c r="U4268" s="64"/>
      <c r="V4268" s="64"/>
      <c r="W4268" s="64"/>
      <c r="X4268" s="64"/>
    </row>
    <row r="4269" spans="1:24" s="283" customFormat="1" ht="12" x14ac:dyDescent="0.25">
      <c r="A4269" s="88" t="str">
        <f>HYPERLINK("[Codebook_HIS_2013_ext_v1601.xlsx]NH1403_Y","NH1403")</f>
        <v>NH1403</v>
      </c>
      <c r="B4269" s="133" t="s">
        <v>1947</v>
      </c>
      <c r="C4269" s="168">
        <v>1</v>
      </c>
      <c r="D4269" s="134" t="s">
        <v>395</v>
      </c>
      <c r="E4269" s="64"/>
      <c r="F4269" s="64"/>
      <c r="G4269" s="64"/>
      <c r="H4269" s="64"/>
      <c r="I4269" s="64"/>
      <c r="J4269" s="64"/>
      <c r="K4269" s="64"/>
      <c r="L4269" s="64"/>
      <c r="M4269" s="64"/>
      <c r="N4269" s="64"/>
      <c r="O4269" s="64"/>
      <c r="P4269" s="64"/>
      <c r="Q4269" s="64"/>
      <c r="R4269" s="64"/>
      <c r="S4269" s="64"/>
      <c r="T4269" s="64"/>
      <c r="U4269" s="64"/>
      <c r="V4269" s="64"/>
      <c r="W4269" s="64"/>
      <c r="X4269" s="64"/>
    </row>
    <row r="4270" spans="1:24" s="283" customFormat="1" ht="12" x14ac:dyDescent="0.25">
      <c r="A4270" s="88"/>
      <c r="B4270" s="133"/>
      <c r="C4270" s="168">
        <v>2</v>
      </c>
      <c r="D4270" s="134" t="s">
        <v>396</v>
      </c>
      <c r="E4270" s="64"/>
      <c r="F4270" s="64"/>
      <c r="G4270" s="64"/>
      <c r="H4270" s="64"/>
      <c r="I4270" s="64"/>
      <c r="J4270" s="64"/>
      <c r="K4270" s="64"/>
      <c r="L4270" s="64"/>
      <c r="M4270" s="64"/>
      <c r="N4270" s="64"/>
      <c r="O4270" s="64"/>
      <c r="P4270" s="64"/>
      <c r="Q4270" s="64"/>
      <c r="R4270" s="64"/>
      <c r="S4270" s="64"/>
      <c r="T4270" s="64"/>
      <c r="U4270" s="64"/>
      <c r="V4270" s="64"/>
      <c r="W4270" s="64"/>
      <c r="X4270" s="64"/>
    </row>
    <row r="4271" spans="1:24" s="283" customFormat="1" ht="12" x14ac:dyDescent="0.25">
      <c r="A4271" s="88"/>
      <c r="B4271" s="133"/>
      <c r="C4271" s="168">
        <v>-1</v>
      </c>
      <c r="D4271" s="134" t="s">
        <v>394</v>
      </c>
      <c r="E4271" s="64"/>
      <c r="F4271" s="64"/>
      <c r="G4271" s="64"/>
      <c r="H4271" s="64"/>
      <c r="I4271" s="64"/>
      <c r="J4271" s="64"/>
      <c r="K4271" s="64"/>
      <c r="L4271" s="64"/>
      <c r="M4271" s="64"/>
      <c r="N4271" s="64"/>
      <c r="O4271" s="64"/>
      <c r="P4271" s="64"/>
      <c r="Q4271" s="64"/>
      <c r="R4271" s="64"/>
      <c r="S4271" s="64"/>
      <c r="T4271" s="64"/>
      <c r="U4271" s="64"/>
      <c r="V4271" s="64"/>
      <c r="W4271" s="64"/>
      <c r="X4271" s="64"/>
    </row>
    <row r="4272" spans="1:24" s="283" customFormat="1" ht="12" x14ac:dyDescent="0.25">
      <c r="A4272" s="88"/>
      <c r="B4272" s="133"/>
      <c r="C4272" s="168">
        <v>-3</v>
      </c>
      <c r="D4272" s="134" t="s">
        <v>397</v>
      </c>
      <c r="E4272" s="64"/>
      <c r="F4272" s="64"/>
      <c r="G4272" s="64"/>
      <c r="H4272" s="64"/>
      <c r="I4272" s="64"/>
      <c r="J4272" s="64"/>
      <c r="K4272" s="64"/>
      <c r="L4272" s="64"/>
      <c r="M4272" s="64"/>
      <c r="N4272" s="64"/>
      <c r="O4272" s="64"/>
      <c r="P4272" s="64"/>
      <c r="Q4272" s="64"/>
      <c r="R4272" s="64"/>
      <c r="S4272" s="64"/>
      <c r="T4272" s="64"/>
      <c r="U4272" s="64"/>
      <c r="V4272" s="64"/>
      <c r="W4272" s="64"/>
      <c r="X4272" s="64"/>
    </row>
    <row r="4273" spans="1:24" s="283" customFormat="1" ht="12" x14ac:dyDescent="0.25">
      <c r="A4273" s="88"/>
      <c r="B4273" s="133"/>
      <c r="C4273" s="168"/>
      <c r="D4273" s="134"/>
      <c r="E4273" s="64"/>
      <c r="F4273" s="64"/>
      <c r="G4273" s="64"/>
      <c r="H4273" s="64"/>
      <c r="I4273" s="64"/>
      <c r="J4273" s="64"/>
      <c r="K4273" s="64"/>
      <c r="L4273" s="64"/>
      <c r="M4273" s="64"/>
      <c r="N4273" s="64"/>
      <c r="O4273" s="64"/>
      <c r="P4273" s="64"/>
      <c r="Q4273" s="64"/>
      <c r="R4273" s="64"/>
      <c r="S4273" s="64"/>
      <c r="T4273" s="64"/>
      <c r="U4273" s="64"/>
      <c r="V4273" s="64"/>
      <c r="W4273" s="64"/>
      <c r="X4273" s="64"/>
    </row>
    <row r="4274" spans="1:24" s="283" customFormat="1" ht="12" x14ac:dyDescent="0.25">
      <c r="A4274" s="88" t="str">
        <f>HYPERLINK("[Codebook_HIS_2013_ext_v1601.xlsx]NH1403_1_Y","NH1403_1")</f>
        <v>NH1403_1</v>
      </c>
      <c r="B4274" s="133" t="s">
        <v>1947</v>
      </c>
      <c r="C4274" s="168">
        <v>1</v>
      </c>
      <c r="D4274" s="134" t="s">
        <v>395</v>
      </c>
      <c r="E4274" s="64"/>
      <c r="F4274" s="64"/>
      <c r="G4274" s="64"/>
      <c r="H4274" s="64"/>
      <c r="I4274" s="64"/>
      <c r="J4274" s="64"/>
      <c r="K4274" s="64"/>
      <c r="L4274" s="64"/>
      <c r="M4274" s="64"/>
      <c r="N4274" s="64"/>
      <c r="O4274" s="64"/>
      <c r="P4274" s="64"/>
      <c r="Q4274" s="64"/>
      <c r="R4274" s="64"/>
      <c r="S4274" s="64"/>
      <c r="T4274" s="64"/>
      <c r="U4274" s="64"/>
      <c r="V4274" s="64"/>
      <c r="W4274" s="64"/>
      <c r="X4274" s="64"/>
    </row>
    <row r="4275" spans="1:24" s="283" customFormat="1" ht="12" x14ac:dyDescent="0.25">
      <c r="A4275" s="88"/>
      <c r="B4275" s="133"/>
      <c r="C4275" s="168">
        <v>2</v>
      </c>
      <c r="D4275" s="134" t="s">
        <v>396</v>
      </c>
      <c r="E4275" s="64"/>
      <c r="F4275" s="64"/>
      <c r="G4275" s="64"/>
      <c r="H4275" s="64"/>
      <c r="I4275" s="64"/>
      <c r="J4275" s="64"/>
      <c r="K4275" s="64"/>
      <c r="L4275" s="64"/>
      <c r="M4275" s="64"/>
      <c r="N4275" s="64"/>
      <c r="O4275" s="64"/>
      <c r="P4275" s="64"/>
      <c r="Q4275" s="64"/>
      <c r="R4275" s="64"/>
      <c r="S4275" s="64"/>
      <c r="T4275" s="64"/>
      <c r="U4275" s="64"/>
      <c r="V4275" s="64"/>
      <c r="W4275" s="64"/>
      <c r="X4275" s="64"/>
    </row>
    <row r="4276" spans="1:24" s="283" customFormat="1" ht="12" x14ac:dyDescent="0.25">
      <c r="A4276" s="88"/>
      <c r="B4276" s="133"/>
      <c r="C4276" s="168">
        <v>-1</v>
      </c>
      <c r="D4276" s="134" t="s">
        <v>394</v>
      </c>
      <c r="E4276" s="64"/>
      <c r="F4276" s="64"/>
      <c r="G4276" s="64"/>
      <c r="H4276" s="64"/>
      <c r="I4276" s="64"/>
      <c r="J4276" s="64"/>
      <c r="K4276" s="64"/>
      <c r="L4276" s="64"/>
      <c r="M4276" s="64"/>
      <c r="N4276" s="64"/>
      <c r="O4276" s="64"/>
      <c r="P4276" s="64"/>
      <c r="Q4276" s="64"/>
      <c r="R4276" s="64"/>
      <c r="S4276" s="64"/>
      <c r="T4276" s="64"/>
      <c r="U4276" s="64"/>
      <c r="V4276" s="64"/>
      <c r="W4276" s="64"/>
      <c r="X4276" s="64"/>
    </row>
    <row r="4277" spans="1:24" s="283" customFormat="1" ht="12" x14ac:dyDescent="0.25">
      <c r="A4277" s="88"/>
      <c r="B4277" s="133"/>
      <c r="C4277" s="168">
        <v>-3</v>
      </c>
      <c r="D4277" s="134" t="s">
        <v>397</v>
      </c>
      <c r="E4277" s="64"/>
      <c r="F4277" s="64"/>
      <c r="G4277" s="64"/>
      <c r="H4277" s="64"/>
      <c r="I4277" s="64"/>
      <c r="J4277" s="64"/>
      <c r="K4277" s="64"/>
      <c r="L4277" s="64"/>
      <c r="M4277" s="64"/>
      <c r="N4277" s="64"/>
      <c r="O4277" s="64"/>
      <c r="P4277" s="64"/>
      <c r="Q4277" s="64"/>
      <c r="R4277" s="64"/>
      <c r="S4277" s="64"/>
      <c r="T4277" s="64"/>
      <c r="U4277" s="64"/>
      <c r="V4277" s="64"/>
      <c r="W4277" s="64"/>
      <c r="X4277" s="64"/>
    </row>
    <row r="4278" spans="1:24" s="283" customFormat="1" ht="12" x14ac:dyDescent="0.25">
      <c r="A4278" s="88"/>
      <c r="B4278" s="133"/>
      <c r="C4278" s="168"/>
      <c r="D4278" s="134"/>
      <c r="E4278" s="64"/>
      <c r="F4278" s="64"/>
      <c r="G4278" s="64"/>
      <c r="H4278" s="64"/>
      <c r="I4278" s="64"/>
      <c r="J4278" s="64"/>
      <c r="K4278" s="64"/>
      <c r="L4278" s="64"/>
      <c r="M4278" s="64"/>
      <c r="N4278" s="64"/>
      <c r="O4278" s="64"/>
      <c r="P4278" s="64"/>
      <c r="Q4278" s="64"/>
      <c r="R4278" s="64"/>
      <c r="S4278" s="64"/>
      <c r="T4278" s="64"/>
      <c r="U4278" s="64"/>
      <c r="V4278" s="64"/>
      <c r="W4278" s="64"/>
      <c r="X4278" s="64"/>
    </row>
    <row r="4279" spans="1:24" s="283" customFormat="1" ht="12" x14ac:dyDescent="0.25">
      <c r="A4279" s="88" t="str">
        <f>HYPERLINK("[Codebook_HIS_2013_ext_v1601.xlsx]NH1404_Y","NH1404")</f>
        <v>NH1404</v>
      </c>
      <c r="B4279" s="133" t="s">
        <v>1948</v>
      </c>
      <c r="C4279" s="168">
        <v>1</v>
      </c>
      <c r="D4279" s="134" t="s">
        <v>395</v>
      </c>
      <c r="E4279" s="64"/>
      <c r="F4279" s="64"/>
      <c r="G4279" s="64"/>
      <c r="H4279" s="64"/>
      <c r="I4279" s="64"/>
      <c r="J4279" s="64"/>
      <c r="K4279" s="64"/>
      <c r="L4279" s="64"/>
      <c r="M4279" s="64"/>
      <c r="N4279" s="64"/>
      <c r="O4279" s="64"/>
      <c r="P4279" s="64"/>
      <c r="Q4279" s="64"/>
      <c r="R4279" s="64"/>
      <c r="S4279" s="64"/>
      <c r="T4279" s="64"/>
      <c r="U4279" s="64"/>
      <c r="V4279" s="64"/>
      <c r="W4279" s="64"/>
      <c r="X4279" s="64"/>
    </row>
    <row r="4280" spans="1:24" s="283" customFormat="1" ht="12" x14ac:dyDescent="0.25">
      <c r="A4280" s="88"/>
      <c r="B4280" s="133"/>
      <c r="C4280" s="168">
        <v>2</v>
      </c>
      <c r="D4280" s="134" t="s">
        <v>396</v>
      </c>
      <c r="E4280" s="64"/>
      <c r="F4280" s="64"/>
      <c r="G4280" s="64"/>
      <c r="H4280" s="64"/>
      <c r="I4280" s="64"/>
      <c r="J4280" s="64"/>
      <c r="K4280" s="64"/>
      <c r="L4280" s="64"/>
      <c r="M4280" s="64"/>
      <c r="N4280" s="64"/>
      <c r="O4280" s="64"/>
      <c r="P4280" s="64"/>
      <c r="Q4280" s="64"/>
      <c r="R4280" s="64"/>
      <c r="S4280" s="64"/>
      <c r="T4280" s="64"/>
      <c r="U4280" s="64"/>
      <c r="V4280" s="64"/>
      <c r="W4280" s="64"/>
      <c r="X4280" s="64"/>
    </row>
    <row r="4281" spans="1:24" s="283" customFormat="1" ht="12" x14ac:dyDescent="0.25">
      <c r="A4281" s="88"/>
      <c r="B4281" s="133"/>
      <c r="C4281" s="168">
        <v>-1</v>
      </c>
      <c r="D4281" s="134" t="s">
        <v>394</v>
      </c>
      <c r="E4281" s="64"/>
      <c r="F4281" s="64"/>
      <c r="G4281" s="64"/>
      <c r="H4281" s="64"/>
      <c r="I4281" s="64"/>
      <c r="J4281" s="64"/>
      <c r="K4281" s="64"/>
      <c r="L4281" s="64"/>
      <c r="M4281" s="64"/>
      <c r="N4281" s="64"/>
      <c r="O4281" s="64"/>
      <c r="P4281" s="64"/>
      <c r="Q4281" s="64"/>
      <c r="R4281" s="64"/>
      <c r="S4281" s="64"/>
      <c r="T4281" s="64"/>
      <c r="U4281" s="64"/>
      <c r="V4281" s="64"/>
      <c r="W4281" s="64"/>
      <c r="X4281" s="64"/>
    </row>
    <row r="4282" spans="1:24" s="283" customFormat="1" ht="12" x14ac:dyDescent="0.25">
      <c r="A4282" s="88"/>
      <c r="B4282" s="133"/>
      <c r="C4282" s="168">
        <v>-3</v>
      </c>
      <c r="D4282" s="134" t="s">
        <v>397</v>
      </c>
      <c r="E4282" s="64"/>
      <c r="F4282" s="64"/>
      <c r="G4282" s="64"/>
      <c r="H4282" s="64"/>
      <c r="I4282" s="64"/>
      <c r="J4282" s="64"/>
      <c r="K4282" s="64"/>
      <c r="L4282" s="64"/>
      <c r="M4282" s="64"/>
      <c r="N4282" s="64"/>
      <c r="O4282" s="64"/>
      <c r="P4282" s="64"/>
      <c r="Q4282" s="64"/>
      <c r="R4282" s="64"/>
      <c r="S4282" s="64"/>
      <c r="T4282" s="64"/>
      <c r="U4282" s="64"/>
      <c r="V4282" s="64"/>
      <c r="W4282" s="64"/>
      <c r="X4282" s="64"/>
    </row>
    <row r="4283" spans="1:24" s="283" customFormat="1" ht="12" x14ac:dyDescent="0.25">
      <c r="A4283" s="88"/>
      <c r="B4283" s="133"/>
      <c r="C4283" s="168"/>
      <c r="D4283" s="134"/>
      <c r="E4283" s="64"/>
      <c r="F4283" s="64"/>
      <c r="G4283" s="64"/>
      <c r="H4283" s="64"/>
      <c r="I4283" s="64"/>
      <c r="J4283" s="64"/>
      <c r="K4283" s="64"/>
      <c r="L4283" s="64"/>
      <c r="M4283" s="64"/>
      <c r="N4283" s="64"/>
      <c r="O4283" s="64"/>
      <c r="P4283" s="64"/>
      <c r="Q4283" s="64"/>
      <c r="R4283" s="64"/>
      <c r="S4283" s="64"/>
      <c r="T4283" s="64"/>
      <c r="U4283" s="64"/>
      <c r="V4283" s="64"/>
      <c r="W4283" s="64"/>
      <c r="X4283" s="64"/>
    </row>
    <row r="4284" spans="1:24" s="283" customFormat="1" ht="12" x14ac:dyDescent="0.25">
      <c r="A4284" s="88" t="str">
        <f>HYPERLINK("[Codebook_HIS_2013_ext_v1601.xlsx]NH1404_1_Y","NH1404_1")</f>
        <v>NH1404_1</v>
      </c>
      <c r="B4284" s="133" t="s">
        <v>1948</v>
      </c>
      <c r="C4284" s="168">
        <v>1</v>
      </c>
      <c r="D4284" s="134" t="s">
        <v>395</v>
      </c>
      <c r="E4284" s="64"/>
      <c r="F4284" s="64"/>
      <c r="G4284" s="64"/>
      <c r="H4284" s="64"/>
      <c r="I4284" s="64"/>
      <c r="J4284" s="64"/>
      <c r="K4284" s="64"/>
      <c r="L4284" s="64"/>
      <c r="M4284" s="64"/>
      <c r="N4284" s="64"/>
      <c r="O4284" s="64"/>
      <c r="P4284" s="64"/>
      <c r="Q4284" s="64"/>
      <c r="R4284" s="64"/>
      <c r="S4284" s="64"/>
      <c r="T4284" s="64"/>
      <c r="U4284" s="64"/>
      <c r="V4284" s="64"/>
      <c r="W4284" s="64"/>
      <c r="X4284" s="64"/>
    </row>
    <row r="4285" spans="1:24" s="283" customFormat="1" ht="12" x14ac:dyDescent="0.25">
      <c r="A4285" s="88"/>
      <c r="B4285" s="133"/>
      <c r="C4285" s="168">
        <v>2</v>
      </c>
      <c r="D4285" s="134" t="s">
        <v>396</v>
      </c>
      <c r="E4285" s="64"/>
      <c r="F4285" s="64"/>
      <c r="G4285" s="64"/>
      <c r="H4285" s="64"/>
      <c r="I4285" s="64"/>
      <c r="J4285" s="64"/>
      <c r="K4285" s="64"/>
      <c r="L4285" s="64"/>
      <c r="M4285" s="64"/>
      <c r="N4285" s="64"/>
      <c r="O4285" s="64"/>
      <c r="P4285" s="64"/>
      <c r="Q4285" s="64"/>
      <c r="R4285" s="64"/>
      <c r="S4285" s="64"/>
      <c r="T4285" s="64"/>
      <c r="U4285" s="64"/>
      <c r="V4285" s="64"/>
      <c r="W4285" s="64"/>
      <c r="X4285" s="64"/>
    </row>
    <row r="4286" spans="1:24" s="283" customFormat="1" ht="12" x14ac:dyDescent="0.25">
      <c r="A4286" s="88"/>
      <c r="B4286" s="133"/>
      <c r="C4286" s="168">
        <v>-1</v>
      </c>
      <c r="D4286" s="134" t="s">
        <v>394</v>
      </c>
      <c r="E4286" s="64"/>
      <c r="F4286" s="64"/>
      <c r="G4286" s="64"/>
      <c r="H4286" s="64"/>
      <c r="I4286" s="64"/>
      <c r="J4286" s="64"/>
      <c r="K4286" s="64"/>
      <c r="L4286" s="64"/>
      <c r="M4286" s="64"/>
      <c r="N4286" s="64"/>
      <c r="O4286" s="64"/>
      <c r="P4286" s="64"/>
      <c r="Q4286" s="64"/>
      <c r="R4286" s="64"/>
      <c r="S4286" s="64"/>
      <c r="T4286" s="64"/>
      <c r="U4286" s="64"/>
      <c r="V4286" s="64"/>
      <c r="W4286" s="64"/>
      <c r="X4286" s="64"/>
    </row>
    <row r="4287" spans="1:24" s="283" customFormat="1" ht="12" x14ac:dyDescent="0.25">
      <c r="A4287" s="88"/>
      <c r="B4287" s="133"/>
      <c r="C4287" s="168">
        <v>-3</v>
      </c>
      <c r="D4287" s="134" t="s">
        <v>397</v>
      </c>
      <c r="E4287" s="64"/>
      <c r="F4287" s="64"/>
      <c r="G4287" s="64"/>
      <c r="H4287" s="64"/>
      <c r="I4287" s="64"/>
      <c r="J4287" s="64"/>
      <c r="K4287" s="64"/>
      <c r="L4287" s="64"/>
      <c r="M4287" s="64"/>
      <c r="N4287" s="64"/>
      <c r="O4287" s="64"/>
      <c r="P4287" s="64"/>
      <c r="Q4287" s="64"/>
      <c r="R4287" s="64"/>
      <c r="S4287" s="64"/>
      <c r="T4287" s="64"/>
      <c r="U4287" s="64"/>
      <c r="V4287" s="64"/>
      <c r="W4287" s="64"/>
      <c r="X4287" s="64"/>
    </row>
    <row r="4288" spans="1:24" s="283" customFormat="1" ht="12" x14ac:dyDescent="0.25">
      <c r="A4288" s="88"/>
      <c r="B4288" s="133"/>
      <c r="C4288" s="168"/>
      <c r="D4288" s="134"/>
      <c r="E4288" s="64"/>
      <c r="F4288" s="64"/>
      <c r="G4288" s="64"/>
      <c r="H4288" s="64"/>
      <c r="I4288" s="64"/>
      <c r="J4288" s="64"/>
      <c r="K4288" s="64"/>
      <c r="L4288" s="64"/>
      <c r="M4288" s="64"/>
      <c r="N4288" s="64"/>
      <c r="O4288" s="64"/>
      <c r="P4288" s="64"/>
      <c r="Q4288" s="64"/>
      <c r="R4288" s="64"/>
      <c r="S4288" s="64"/>
      <c r="T4288" s="64"/>
      <c r="U4288" s="64"/>
      <c r="V4288" s="64"/>
      <c r="W4288" s="64"/>
      <c r="X4288" s="64"/>
    </row>
    <row r="4289" spans="1:24" s="283" customFormat="1" ht="12" x14ac:dyDescent="0.25">
      <c r="A4289" s="88" t="str">
        <f>HYPERLINK("[Codebook_HIS_2013_ext_v1601.xlsx]NH1405_Y","NH1405")</f>
        <v>NH1405</v>
      </c>
      <c r="B4289" s="133" t="s">
        <v>1949</v>
      </c>
      <c r="C4289" s="168">
        <v>1</v>
      </c>
      <c r="D4289" s="134" t="s">
        <v>395</v>
      </c>
      <c r="E4289" s="64"/>
      <c r="F4289" s="64"/>
      <c r="G4289" s="64"/>
      <c r="H4289" s="64"/>
      <c r="I4289" s="64"/>
      <c r="J4289" s="64"/>
      <c r="K4289" s="64"/>
      <c r="L4289" s="64"/>
      <c r="M4289" s="64"/>
      <c r="N4289" s="64"/>
      <c r="O4289" s="64"/>
      <c r="P4289" s="64"/>
      <c r="Q4289" s="64"/>
      <c r="R4289" s="64"/>
      <c r="S4289" s="64"/>
      <c r="T4289" s="64"/>
      <c r="U4289" s="64"/>
      <c r="V4289" s="64"/>
      <c r="W4289" s="64"/>
      <c r="X4289" s="64"/>
    </row>
    <row r="4290" spans="1:24" s="283" customFormat="1" ht="12" x14ac:dyDescent="0.25">
      <c r="A4290" s="88"/>
      <c r="B4290" s="133"/>
      <c r="C4290" s="168">
        <v>2</v>
      </c>
      <c r="D4290" s="134" t="s">
        <v>396</v>
      </c>
      <c r="E4290" s="64"/>
      <c r="F4290" s="64"/>
      <c r="G4290" s="64"/>
      <c r="H4290" s="64"/>
      <c r="I4290" s="64"/>
      <c r="J4290" s="64"/>
      <c r="K4290" s="64"/>
      <c r="L4290" s="64"/>
      <c r="M4290" s="64"/>
      <c r="N4290" s="64"/>
      <c r="O4290" s="64"/>
      <c r="P4290" s="64"/>
      <c r="Q4290" s="64"/>
      <c r="R4290" s="64"/>
      <c r="S4290" s="64"/>
      <c r="T4290" s="64"/>
      <c r="U4290" s="64"/>
      <c r="V4290" s="64"/>
      <c r="W4290" s="64"/>
      <c r="X4290" s="64"/>
    </row>
    <row r="4291" spans="1:24" s="283" customFormat="1" ht="12" x14ac:dyDescent="0.25">
      <c r="A4291" s="88"/>
      <c r="B4291" s="133"/>
      <c r="C4291" s="168">
        <v>-1</v>
      </c>
      <c r="D4291" s="134" t="s">
        <v>394</v>
      </c>
      <c r="E4291" s="64"/>
      <c r="F4291" s="64"/>
      <c r="G4291" s="64"/>
      <c r="H4291" s="64"/>
      <c r="I4291" s="64"/>
      <c r="J4291" s="64"/>
      <c r="K4291" s="64"/>
      <c r="L4291" s="64"/>
      <c r="M4291" s="64"/>
      <c r="N4291" s="64"/>
      <c r="O4291" s="64"/>
      <c r="P4291" s="64"/>
      <c r="Q4291" s="64"/>
      <c r="R4291" s="64"/>
      <c r="S4291" s="64"/>
      <c r="T4291" s="64"/>
      <c r="U4291" s="64"/>
      <c r="V4291" s="64"/>
      <c r="W4291" s="64"/>
      <c r="X4291" s="64"/>
    </row>
    <row r="4292" spans="1:24" s="283" customFormat="1" ht="12" x14ac:dyDescent="0.25">
      <c r="A4292" s="88"/>
      <c r="B4292" s="133"/>
      <c r="C4292" s="168">
        <v>-3</v>
      </c>
      <c r="D4292" s="134" t="s">
        <v>397</v>
      </c>
      <c r="E4292" s="64"/>
      <c r="F4292" s="64"/>
      <c r="G4292" s="64"/>
      <c r="H4292" s="64"/>
      <c r="I4292" s="64"/>
      <c r="J4292" s="64"/>
      <c r="K4292" s="64"/>
      <c r="L4292" s="64"/>
      <c r="M4292" s="64"/>
      <c r="N4292" s="64"/>
      <c r="O4292" s="64"/>
      <c r="P4292" s="64"/>
      <c r="Q4292" s="64"/>
      <c r="R4292" s="64"/>
      <c r="S4292" s="64"/>
      <c r="T4292" s="64"/>
      <c r="U4292" s="64"/>
      <c r="V4292" s="64"/>
      <c r="W4292" s="64"/>
      <c r="X4292" s="64"/>
    </row>
    <row r="4293" spans="1:24" s="283" customFormat="1" ht="12" x14ac:dyDescent="0.25">
      <c r="A4293" s="88"/>
      <c r="B4293" s="133"/>
      <c r="C4293" s="168"/>
      <c r="D4293" s="134"/>
      <c r="E4293" s="64"/>
      <c r="F4293" s="64"/>
      <c r="G4293" s="64"/>
      <c r="H4293" s="64"/>
      <c r="I4293" s="64"/>
      <c r="J4293" s="64"/>
      <c r="K4293" s="64"/>
      <c r="L4293" s="64"/>
      <c r="M4293" s="64"/>
      <c r="N4293" s="64"/>
      <c r="O4293" s="64"/>
      <c r="P4293" s="64"/>
      <c r="Q4293" s="64"/>
      <c r="R4293" s="64"/>
      <c r="S4293" s="64"/>
      <c r="T4293" s="64"/>
      <c r="U4293" s="64"/>
      <c r="V4293" s="64"/>
      <c r="W4293" s="64"/>
      <c r="X4293" s="64"/>
    </row>
    <row r="4294" spans="1:24" s="283" customFormat="1" ht="12" x14ac:dyDescent="0.25">
      <c r="A4294" s="88" t="str">
        <f>HYPERLINK("[Codebook_HIS_2013_ext_v1601.xlsx]NH1405_1_Y","NH1405_1")</f>
        <v>NH1405_1</v>
      </c>
      <c r="B4294" s="133" t="s">
        <v>1949</v>
      </c>
      <c r="C4294" s="168">
        <v>1</v>
      </c>
      <c r="D4294" s="134" t="s">
        <v>395</v>
      </c>
      <c r="E4294" s="64"/>
      <c r="F4294" s="64"/>
      <c r="G4294" s="64"/>
      <c r="H4294" s="64"/>
      <c r="I4294" s="64"/>
      <c r="J4294" s="64"/>
      <c r="K4294" s="64"/>
      <c r="L4294" s="64"/>
      <c r="M4294" s="64"/>
      <c r="N4294" s="64"/>
      <c r="O4294" s="64"/>
      <c r="P4294" s="64"/>
      <c r="Q4294" s="64"/>
      <c r="R4294" s="64"/>
      <c r="S4294" s="64"/>
      <c r="T4294" s="64"/>
      <c r="U4294" s="64"/>
      <c r="V4294" s="64"/>
      <c r="W4294" s="64"/>
      <c r="X4294" s="64"/>
    </row>
    <row r="4295" spans="1:24" s="283" customFormat="1" ht="12" x14ac:dyDescent="0.25">
      <c r="A4295" s="88"/>
      <c r="B4295" s="133"/>
      <c r="C4295" s="168">
        <v>2</v>
      </c>
      <c r="D4295" s="134" t="s">
        <v>396</v>
      </c>
      <c r="E4295" s="64"/>
      <c r="F4295" s="64"/>
      <c r="G4295" s="64"/>
      <c r="H4295" s="64"/>
      <c r="I4295" s="64"/>
      <c r="J4295" s="64"/>
      <c r="K4295" s="64"/>
      <c r="L4295" s="64"/>
      <c r="M4295" s="64"/>
      <c r="N4295" s="64"/>
      <c r="O4295" s="64"/>
      <c r="P4295" s="64"/>
      <c r="Q4295" s="64"/>
      <c r="R4295" s="64"/>
      <c r="S4295" s="64"/>
      <c r="T4295" s="64"/>
      <c r="U4295" s="64"/>
      <c r="V4295" s="64"/>
      <c r="W4295" s="64"/>
      <c r="X4295" s="64"/>
    </row>
    <row r="4296" spans="1:24" s="283" customFormat="1" ht="12" x14ac:dyDescent="0.25">
      <c r="A4296" s="88"/>
      <c r="B4296" s="133"/>
      <c r="C4296" s="168">
        <v>-1</v>
      </c>
      <c r="D4296" s="134" t="s">
        <v>394</v>
      </c>
      <c r="E4296" s="64"/>
      <c r="F4296" s="64"/>
      <c r="G4296" s="64"/>
      <c r="H4296" s="64"/>
      <c r="I4296" s="64"/>
      <c r="J4296" s="64"/>
      <c r="K4296" s="64"/>
      <c r="L4296" s="64"/>
      <c r="M4296" s="64"/>
      <c r="N4296" s="64"/>
      <c r="O4296" s="64"/>
      <c r="P4296" s="64"/>
      <c r="Q4296" s="64"/>
      <c r="R4296" s="64"/>
      <c r="S4296" s="64"/>
      <c r="T4296" s="64"/>
      <c r="U4296" s="64"/>
      <c r="V4296" s="64"/>
      <c r="W4296" s="64"/>
      <c r="X4296" s="64"/>
    </row>
    <row r="4297" spans="1:24" s="283" customFormat="1" ht="12" x14ac:dyDescent="0.25">
      <c r="A4297" s="88"/>
      <c r="B4297" s="133"/>
      <c r="C4297" s="168">
        <v>-3</v>
      </c>
      <c r="D4297" s="134" t="s">
        <v>397</v>
      </c>
      <c r="E4297" s="64"/>
      <c r="F4297" s="64"/>
      <c r="G4297" s="64"/>
      <c r="H4297" s="64"/>
      <c r="I4297" s="64"/>
      <c r="J4297" s="64"/>
      <c r="K4297" s="64"/>
      <c r="L4297" s="64"/>
      <c r="M4297" s="64"/>
      <c r="N4297" s="64"/>
      <c r="O4297" s="64"/>
      <c r="P4297" s="64"/>
      <c r="Q4297" s="64"/>
      <c r="R4297" s="64"/>
      <c r="S4297" s="64"/>
      <c r="T4297" s="64"/>
      <c r="U4297" s="64"/>
      <c r="V4297" s="64"/>
      <c r="W4297" s="64"/>
      <c r="X4297" s="64"/>
    </row>
    <row r="4298" spans="1:24" s="283" customFormat="1" ht="12" x14ac:dyDescent="0.25">
      <c r="A4298" s="88"/>
      <c r="B4298" s="133"/>
      <c r="C4298" s="168"/>
      <c r="D4298" s="134"/>
      <c r="E4298" s="64"/>
      <c r="F4298" s="64"/>
      <c r="G4298" s="64"/>
      <c r="H4298" s="64"/>
      <c r="I4298" s="64"/>
      <c r="J4298" s="64"/>
      <c r="K4298" s="64"/>
      <c r="L4298" s="64"/>
      <c r="M4298" s="64"/>
      <c r="N4298" s="64"/>
      <c r="O4298" s="64"/>
      <c r="P4298" s="64"/>
      <c r="Q4298" s="64"/>
      <c r="R4298" s="64"/>
      <c r="S4298" s="64"/>
      <c r="T4298" s="64"/>
      <c r="U4298" s="64"/>
      <c r="V4298" s="64"/>
      <c r="W4298" s="64"/>
      <c r="X4298" s="64"/>
    </row>
    <row r="4299" spans="1:24" s="283" customFormat="1" ht="12" x14ac:dyDescent="0.25">
      <c r="A4299" s="88" t="str">
        <f>HYPERLINK("[Codebook_HIS_2013_ext_v1601.xlsx]NH1406_Y","NH1406")</f>
        <v>NH1406</v>
      </c>
      <c r="B4299" s="133" t="s">
        <v>1950</v>
      </c>
      <c r="C4299" s="168">
        <v>1</v>
      </c>
      <c r="D4299" s="134" t="s">
        <v>395</v>
      </c>
      <c r="E4299" s="64"/>
      <c r="F4299" s="64"/>
      <c r="G4299" s="64"/>
      <c r="H4299" s="64"/>
      <c r="I4299" s="64"/>
      <c r="J4299" s="64"/>
      <c r="K4299" s="64"/>
      <c r="L4299" s="64"/>
      <c r="M4299" s="64"/>
      <c r="N4299" s="64"/>
      <c r="O4299" s="64"/>
      <c r="P4299" s="64"/>
      <c r="Q4299" s="64"/>
      <c r="R4299" s="64"/>
      <c r="S4299" s="64"/>
      <c r="T4299" s="64"/>
      <c r="U4299" s="64"/>
      <c r="V4299" s="64"/>
      <c r="W4299" s="64"/>
      <c r="X4299" s="64"/>
    </row>
    <row r="4300" spans="1:24" s="283" customFormat="1" ht="12" x14ac:dyDescent="0.25">
      <c r="A4300" s="88"/>
      <c r="B4300" s="133"/>
      <c r="C4300" s="168">
        <v>2</v>
      </c>
      <c r="D4300" s="134" t="s">
        <v>396</v>
      </c>
      <c r="E4300" s="64"/>
      <c r="F4300" s="64"/>
      <c r="G4300" s="64"/>
      <c r="H4300" s="64"/>
      <c r="I4300" s="64"/>
      <c r="J4300" s="64"/>
      <c r="K4300" s="64"/>
      <c r="L4300" s="64"/>
      <c r="M4300" s="64"/>
      <c r="N4300" s="64"/>
      <c r="O4300" s="64"/>
      <c r="P4300" s="64"/>
      <c r="Q4300" s="64"/>
      <c r="R4300" s="64"/>
      <c r="S4300" s="64"/>
      <c r="T4300" s="64"/>
      <c r="U4300" s="64"/>
      <c r="V4300" s="64"/>
      <c r="W4300" s="64"/>
      <c r="X4300" s="64"/>
    </row>
    <row r="4301" spans="1:24" s="283" customFormat="1" ht="12" x14ac:dyDescent="0.25">
      <c r="A4301" s="88"/>
      <c r="B4301" s="133"/>
      <c r="C4301" s="168">
        <v>-1</v>
      </c>
      <c r="D4301" s="134" t="s">
        <v>394</v>
      </c>
      <c r="E4301" s="64"/>
      <c r="F4301" s="64"/>
      <c r="G4301" s="64"/>
      <c r="H4301" s="64"/>
      <c r="I4301" s="64"/>
      <c r="J4301" s="64"/>
      <c r="K4301" s="64"/>
      <c r="L4301" s="64"/>
      <c r="M4301" s="64"/>
      <c r="N4301" s="64"/>
      <c r="O4301" s="64"/>
      <c r="P4301" s="64"/>
      <c r="Q4301" s="64"/>
      <c r="R4301" s="64"/>
      <c r="S4301" s="64"/>
      <c r="T4301" s="64"/>
      <c r="U4301" s="64"/>
      <c r="V4301" s="64"/>
      <c r="W4301" s="64"/>
      <c r="X4301" s="64"/>
    </row>
    <row r="4302" spans="1:24" s="283" customFormat="1" ht="12" x14ac:dyDescent="0.25">
      <c r="A4302" s="88"/>
      <c r="B4302" s="133"/>
      <c r="C4302" s="168">
        <v>-3</v>
      </c>
      <c r="D4302" s="134" t="s">
        <v>397</v>
      </c>
      <c r="E4302" s="64"/>
      <c r="F4302" s="64"/>
      <c r="G4302" s="64"/>
      <c r="H4302" s="64"/>
      <c r="I4302" s="64"/>
      <c r="J4302" s="64"/>
      <c r="K4302" s="64"/>
      <c r="L4302" s="64"/>
      <c r="M4302" s="64"/>
      <c r="N4302" s="64"/>
      <c r="O4302" s="64"/>
      <c r="P4302" s="64"/>
      <c r="Q4302" s="64"/>
      <c r="R4302" s="64"/>
      <c r="S4302" s="64"/>
      <c r="T4302" s="64"/>
      <c r="U4302" s="64"/>
      <c r="V4302" s="64"/>
      <c r="W4302" s="64"/>
      <c r="X4302" s="64"/>
    </row>
    <row r="4303" spans="1:24" s="283" customFormat="1" ht="12" x14ac:dyDescent="0.25">
      <c r="A4303" s="88"/>
      <c r="B4303" s="133"/>
      <c r="C4303" s="168"/>
      <c r="D4303" s="134"/>
      <c r="E4303" s="64"/>
      <c r="F4303" s="64"/>
      <c r="G4303" s="64"/>
      <c r="H4303" s="64"/>
      <c r="I4303" s="64"/>
      <c r="J4303" s="64"/>
      <c r="K4303" s="64"/>
      <c r="L4303" s="64"/>
      <c r="M4303" s="64"/>
      <c r="N4303" s="64"/>
      <c r="O4303" s="64"/>
      <c r="P4303" s="64"/>
      <c r="Q4303" s="64"/>
      <c r="R4303" s="64"/>
      <c r="S4303" s="64"/>
      <c r="T4303" s="64"/>
      <c r="U4303" s="64"/>
      <c r="V4303" s="64"/>
      <c r="W4303" s="64"/>
      <c r="X4303" s="64"/>
    </row>
    <row r="4304" spans="1:24" s="283" customFormat="1" ht="12" x14ac:dyDescent="0.25">
      <c r="A4304" s="88" t="str">
        <f>HYPERLINK("[Codebook_HIS_2013_ext_v1601.xlsx]NH1406_1_Y","NH1406_1")</f>
        <v>NH1406_1</v>
      </c>
      <c r="B4304" s="133" t="s">
        <v>1950</v>
      </c>
      <c r="C4304" s="168">
        <v>1</v>
      </c>
      <c r="D4304" s="134" t="s">
        <v>395</v>
      </c>
      <c r="E4304" s="64"/>
      <c r="F4304" s="64"/>
      <c r="G4304" s="64"/>
      <c r="H4304" s="64"/>
      <c r="I4304" s="64"/>
      <c r="J4304" s="64"/>
      <c r="K4304" s="64"/>
      <c r="L4304" s="64"/>
      <c r="M4304" s="64"/>
      <c r="N4304" s="64"/>
      <c r="O4304" s="64"/>
      <c r="P4304" s="64"/>
      <c r="Q4304" s="64"/>
      <c r="R4304" s="64"/>
      <c r="S4304" s="64"/>
      <c r="T4304" s="64"/>
      <c r="U4304" s="64"/>
      <c r="V4304" s="64"/>
      <c r="W4304" s="64"/>
      <c r="X4304" s="64"/>
    </row>
    <row r="4305" spans="1:24" s="283" customFormat="1" ht="12" x14ac:dyDescent="0.25">
      <c r="A4305" s="88"/>
      <c r="B4305" s="133"/>
      <c r="C4305" s="168">
        <v>2</v>
      </c>
      <c r="D4305" s="134" t="s">
        <v>396</v>
      </c>
      <c r="E4305" s="64"/>
      <c r="F4305" s="64"/>
      <c r="G4305" s="64"/>
      <c r="H4305" s="64"/>
      <c r="I4305" s="64"/>
      <c r="J4305" s="64"/>
      <c r="K4305" s="64"/>
      <c r="L4305" s="64"/>
      <c r="M4305" s="64"/>
      <c r="N4305" s="64"/>
      <c r="O4305" s="64"/>
      <c r="P4305" s="64"/>
      <c r="Q4305" s="64"/>
      <c r="R4305" s="64"/>
      <c r="S4305" s="64"/>
      <c r="T4305" s="64"/>
      <c r="U4305" s="64"/>
      <c r="V4305" s="64"/>
      <c r="W4305" s="64"/>
      <c r="X4305" s="64"/>
    </row>
    <row r="4306" spans="1:24" s="283" customFormat="1" ht="12" x14ac:dyDescent="0.25">
      <c r="A4306" s="88"/>
      <c r="B4306" s="133"/>
      <c r="C4306" s="168">
        <v>-1</v>
      </c>
      <c r="D4306" s="134" t="s">
        <v>394</v>
      </c>
      <c r="E4306" s="64"/>
      <c r="F4306" s="64"/>
      <c r="G4306" s="64"/>
      <c r="H4306" s="64"/>
      <c r="I4306" s="64"/>
      <c r="J4306" s="64"/>
      <c r="K4306" s="64"/>
      <c r="L4306" s="64"/>
      <c r="M4306" s="64"/>
      <c r="N4306" s="64"/>
      <c r="O4306" s="64"/>
      <c r="P4306" s="64"/>
      <c r="Q4306" s="64"/>
      <c r="R4306" s="64"/>
      <c r="S4306" s="64"/>
      <c r="T4306" s="64"/>
      <c r="U4306" s="64"/>
      <c r="V4306" s="64"/>
      <c r="W4306" s="64"/>
      <c r="X4306" s="64"/>
    </row>
    <row r="4307" spans="1:24" s="283" customFormat="1" ht="12" x14ac:dyDescent="0.25">
      <c r="A4307" s="88"/>
      <c r="B4307" s="133"/>
      <c r="C4307" s="168">
        <v>-3</v>
      </c>
      <c r="D4307" s="134" t="s">
        <v>397</v>
      </c>
      <c r="E4307" s="64"/>
      <c r="F4307" s="64"/>
      <c r="G4307" s="64"/>
      <c r="H4307" s="64"/>
      <c r="I4307" s="64"/>
      <c r="J4307" s="64"/>
      <c r="K4307" s="64"/>
      <c r="L4307" s="64"/>
      <c r="M4307" s="64"/>
      <c r="N4307" s="64"/>
      <c r="O4307" s="64"/>
      <c r="P4307" s="64"/>
      <c r="Q4307" s="64"/>
      <c r="R4307" s="64"/>
      <c r="S4307" s="64"/>
      <c r="T4307" s="64"/>
      <c r="U4307" s="64"/>
      <c r="V4307" s="64"/>
      <c r="W4307" s="64"/>
      <c r="X4307" s="64"/>
    </row>
    <row r="4308" spans="1:24" s="283" customFormat="1" ht="12" x14ac:dyDescent="0.25">
      <c r="A4308" s="88"/>
      <c r="B4308" s="133"/>
      <c r="C4308" s="168"/>
      <c r="D4308" s="134"/>
      <c r="E4308" s="64"/>
      <c r="F4308" s="64"/>
      <c r="G4308" s="64"/>
      <c r="H4308" s="64"/>
      <c r="I4308" s="64"/>
      <c r="J4308" s="64"/>
      <c r="K4308" s="64"/>
      <c r="L4308" s="64"/>
      <c r="M4308" s="64"/>
      <c r="N4308" s="64"/>
      <c r="O4308" s="64"/>
      <c r="P4308" s="64"/>
      <c r="Q4308" s="64"/>
      <c r="R4308" s="64"/>
      <c r="S4308" s="64"/>
      <c r="T4308" s="64"/>
      <c r="U4308" s="64"/>
      <c r="V4308" s="64"/>
      <c r="W4308" s="64"/>
      <c r="X4308" s="64"/>
    </row>
    <row r="4309" spans="1:24" s="283" customFormat="1" ht="12" x14ac:dyDescent="0.25">
      <c r="A4309" s="88" t="str">
        <f>HYPERLINK("[Codebook_HIS_2013_ext_v1601.xlsx]NH1407_Y","NH1407")</f>
        <v>NH1407</v>
      </c>
      <c r="B4309" s="133" t="s">
        <v>1951</v>
      </c>
      <c r="C4309" s="168">
        <v>1</v>
      </c>
      <c r="D4309" s="134" t="s">
        <v>395</v>
      </c>
      <c r="E4309" s="64"/>
      <c r="F4309" s="64"/>
      <c r="G4309" s="64"/>
      <c r="H4309" s="64"/>
      <c r="I4309" s="64"/>
      <c r="J4309" s="64"/>
      <c r="K4309" s="64"/>
      <c r="L4309" s="64"/>
      <c r="M4309" s="64"/>
      <c r="N4309" s="64"/>
      <c r="O4309" s="64"/>
      <c r="P4309" s="64"/>
      <c r="Q4309" s="64"/>
      <c r="R4309" s="64"/>
      <c r="S4309" s="64"/>
      <c r="T4309" s="64"/>
      <c r="U4309" s="64"/>
      <c r="V4309" s="64"/>
      <c r="W4309" s="64"/>
      <c r="X4309" s="64"/>
    </row>
    <row r="4310" spans="1:24" s="283" customFormat="1" ht="12" x14ac:dyDescent="0.25">
      <c r="A4310" s="88"/>
      <c r="B4310" s="133"/>
      <c r="C4310" s="168">
        <v>2</v>
      </c>
      <c r="D4310" s="134" t="s">
        <v>396</v>
      </c>
      <c r="E4310" s="64"/>
      <c r="F4310" s="64"/>
      <c r="G4310" s="64"/>
      <c r="H4310" s="64"/>
      <c r="I4310" s="64"/>
      <c r="J4310" s="64"/>
      <c r="K4310" s="64"/>
      <c r="L4310" s="64"/>
      <c r="M4310" s="64"/>
      <c r="N4310" s="64"/>
      <c r="O4310" s="64"/>
      <c r="P4310" s="64"/>
      <c r="Q4310" s="64"/>
      <c r="R4310" s="64"/>
      <c r="S4310" s="64"/>
      <c r="T4310" s="64"/>
      <c r="U4310" s="64"/>
      <c r="V4310" s="64"/>
      <c r="W4310" s="64"/>
      <c r="X4310" s="64"/>
    </row>
    <row r="4311" spans="1:24" s="283" customFormat="1" ht="12" x14ac:dyDescent="0.25">
      <c r="A4311" s="88"/>
      <c r="B4311" s="133"/>
      <c r="C4311" s="168">
        <v>-1</v>
      </c>
      <c r="D4311" s="134" t="s">
        <v>394</v>
      </c>
      <c r="E4311" s="64"/>
      <c r="F4311" s="64"/>
      <c r="G4311" s="64"/>
      <c r="H4311" s="64"/>
      <c r="I4311" s="64"/>
      <c r="J4311" s="64"/>
      <c r="K4311" s="64"/>
      <c r="L4311" s="64"/>
      <c r="M4311" s="64"/>
      <c r="N4311" s="64"/>
      <c r="O4311" s="64"/>
      <c r="P4311" s="64"/>
      <c r="Q4311" s="64"/>
      <c r="R4311" s="64"/>
      <c r="S4311" s="64"/>
      <c r="T4311" s="64"/>
      <c r="U4311" s="64"/>
      <c r="V4311" s="64"/>
      <c r="W4311" s="64"/>
      <c r="X4311" s="64"/>
    </row>
    <row r="4312" spans="1:24" s="283" customFormat="1" ht="12" x14ac:dyDescent="0.25">
      <c r="A4312" s="88"/>
      <c r="B4312" s="133"/>
      <c r="C4312" s="168">
        <v>-3</v>
      </c>
      <c r="D4312" s="134" t="s">
        <v>397</v>
      </c>
      <c r="E4312" s="64"/>
      <c r="F4312" s="64"/>
      <c r="G4312" s="64"/>
      <c r="H4312" s="64"/>
      <c r="I4312" s="64"/>
      <c r="J4312" s="64"/>
      <c r="K4312" s="64"/>
      <c r="L4312" s="64"/>
      <c r="M4312" s="64"/>
      <c r="N4312" s="64"/>
      <c r="O4312" s="64"/>
      <c r="P4312" s="64"/>
      <c r="Q4312" s="64"/>
      <c r="R4312" s="64"/>
      <c r="S4312" s="64"/>
      <c r="T4312" s="64"/>
      <c r="U4312" s="64"/>
      <c r="V4312" s="64"/>
      <c r="W4312" s="64"/>
      <c r="X4312" s="64"/>
    </row>
    <row r="4313" spans="1:24" s="283" customFormat="1" ht="12" x14ac:dyDescent="0.25">
      <c r="A4313" s="88"/>
      <c r="B4313" s="133"/>
      <c r="C4313" s="168"/>
      <c r="D4313" s="134"/>
      <c r="E4313" s="64"/>
      <c r="F4313" s="64"/>
      <c r="G4313" s="64"/>
      <c r="H4313" s="64"/>
      <c r="I4313" s="64"/>
      <c r="J4313" s="64"/>
      <c r="K4313" s="64"/>
      <c r="L4313" s="64"/>
      <c r="M4313" s="64"/>
      <c r="N4313" s="64"/>
      <c r="O4313" s="64"/>
      <c r="P4313" s="64"/>
      <c r="Q4313" s="64"/>
      <c r="R4313" s="64"/>
      <c r="S4313" s="64"/>
      <c r="T4313" s="64"/>
      <c r="U4313" s="64"/>
      <c r="V4313" s="64"/>
      <c r="W4313" s="64"/>
      <c r="X4313" s="64"/>
    </row>
    <row r="4314" spans="1:24" s="283" customFormat="1" ht="12" x14ac:dyDescent="0.25">
      <c r="A4314" s="88" t="str">
        <f>HYPERLINK("[Codebook_HIS_2013_ext_v1601.xlsx]NH1407_1_Y","NH1407_1")</f>
        <v>NH1407_1</v>
      </c>
      <c r="B4314" s="133" t="s">
        <v>1951</v>
      </c>
      <c r="C4314" s="168">
        <v>1</v>
      </c>
      <c r="D4314" s="134" t="s">
        <v>395</v>
      </c>
      <c r="E4314" s="64"/>
      <c r="F4314" s="64"/>
      <c r="G4314" s="64"/>
      <c r="H4314" s="64"/>
      <c r="I4314" s="64"/>
      <c r="J4314" s="64"/>
      <c r="K4314" s="64"/>
      <c r="L4314" s="64"/>
      <c r="M4314" s="64"/>
      <c r="N4314" s="64"/>
      <c r="O4314" s="64"/>
      <c r="P4314" s="64"/>
      <c r="Q4314" s="64"/>
      <c r="R4314" s="64"/>
      <c r="S4314" s="64"/>
      <c r="T4314" s="64"/>
      <c r="U4314" s="64"/>
      <c r="V4314" s="64"/>
      <c r="W4314" s="64"/>
      <c r="X4314" s="64"/>
    </row>
    <row r="4315" spans="1:24" s="283" customFormat="1" ht="12" x14ac:dyDescent="0.25">
      <c r="A4315" s="88"/>
      <c r="B4315" s="133"/>
      <c r="C4315" s="168">
        <v>2</v>
      </c>
      <c r="D4315" s="134" t="s">
        <v>396</v>
      </c>
      <c r="E4315" s="64"/>
      <c r="F4315" s="64"/>
      <c r="G4315" s="64"/>
      <c r="H4315" s="64"/>
      <c r="I4315" s="64"/>
      <c r="J4315" s="64"/>
      <c r="K4315" s="64"/>
      <c r="L4315" s="64"/>
      <c r="M4315" s="64"/>
      <c r="N4315" s="64"/>
      <c r="O4315" s="64"/>
      <c r="P4315" s="64"/>
      <c r="Q4315" s="64"/>
      <c r="R4315" s="64"/>
      <c r="S4315" s="64"/>
      <c r="T4315" s="64"/>
      <c r="U4315" s="64"/>
      <c r="V4315" s="64"/>
      <c r="W4315" s="64"/>
      <c r="X4315" s="64"/>
    </row>
    <row r="4316" spans="1:24" s="283" customFormat="1" ht="12" x14ac:dyDescent="0.25">
      <c r="A4316" s="88"/>
      <c r="B4316" s="133"/>
      <c r="C4316" s="168">
        <v>-1</v>
      </c>
      <c r="D4316" s="134" t="s">
        <v>394</v>
      </c>
      <c r="E4316" s="64"/>
      <c r="F4316" s="64"/>
      <c r="G4316" s="64"/>
      <c r="H4316" s="64"/>
      <c r="I4316" s="64"/>
      <c r="J4316" s="64"/>
      <c r="K4316" s="64"/>
      <c r="L4316" s="64"/>
      <c r="M4316" s="64"/>
      <c r="N4316" s="64"/>
      <c r="O4316" s="64"/>
      <c r="P4316" s="64"/>
      <c r="Q4316" s="64"/>
      <c r="R4316" s="64"/>
      <c r="S4316" s="64"/>
      <c r="T4316" s="64"/>
      <c r="U4316" s="64"/>
      <c r="V4316" s="64"/>
      <c r="W4316" s="64"/>
      <c r="X4316" s="64"/>
    </row>
    <row r="4317" spans="1:24" s="283" customFormat="1" ht="12" x14ac:dyDescent="0.25">
      <c r="A4317" s="88"/>
      <c r="B4317" s="133"/>
      <c r="C4317" s="168">
        <v>-3</v>
      </c>
      <c r="D4317" s="134" t="s">
        <v>397</v>
      </c>
      <c r="E4317" s="64"/>
      <c r="F4317" s="64"/>
      <c r="G4317" s="64"/>
      <c r="H4317" s="64"/>
      <c r="I4317" s="64"/>
      <c r="J4317" s="64"/>
      <c r="K4317" s="64"/>
      <c r="L4317" s="64"/>
      <c r="M4317" s="64"/>
      <c r="N4317" s="64"/>
      <c r="O4317" s="64"/>
      <c r="P4317" s="64"/>
      <c r="Q4317" s="64"/>
      <c r="R4317" s="64"/>
      <c r="S4317" s="64"/>
      <c r="T4317" s="64"/>
      <c r="U4317" s="64"/>
      <c r="V4317" s="64"/>
      <c r="W4317" s="64"/>
      <c r="X4317" s="64"/>
    </row>
    <row r="4318" spans="1:24" s="283" customFormat="1" ht="12" x14ac:dyDescent="0.25">
      <c r="A4318" s="88"/>
      <c r="B4318" s="133"/>
      <c r="C4318" s="168"/>
      <c r="D4318" s="134"/>
      <c r="E4318" s="64"/>
      <c r="F4318" s="64"/>
      <c r="G4318" s="64"/>
      <c r="H4318" s="64"/>
      <c r="I4318" s="64"/>
      <c r="J4318" s="64"/>
      <c r="K4318" s="64"/>
      <c r="L4318" s="64"/>
      <c r="M4318" s="64"/>
      <c r="N4318" s="64"/>
      <c r="O4318" s="64"/>
      <c r="P4318" s="64"/>
      <c r="Q4318" s="64"/>
      <c r="R4318" s="64"/>
      <c r="S4318" s="64"/>
      <c r="T4318" s="64"/>
      <c r="U4318" s="64"/>
      <c r="V4318" s="64"/>
      <c r="W4318" s="64"/>
      <c r="X4318" s="64"/>
    </row>
    <row r="4319" spans="1:24" s="283" customFormat="1" ht="12" x14ac:dyDescent="0.25">
      <c r="A4319" s="88" t="str">
        <f>HYPERLINK("[Codebook_HIS_2013_ext_v1601.xlsx]NH1408_Y","NH1408")</f>
        <v>NH1408</v>
      </c>
      <c r="B4319" s="133" t="s">
        <v>1952</v>
      </c>
      <c r="C4319" s="168">
        <v>1</v>
      </c>
      <c r="D4319" s="134" t="s">
        <v>395</v>
      </c>
      <c r="E4319" s="64"/>
      <c r="F4319" s="64"/>
      <c r="G4319" s="64"/>
      <c r="H4319" s="64"/>
      <c r="I4319" s="64"/>
      <c r="J4319" s="64"/>
      <c r="K4319" s="64"/>
      <c r="L4319" s="64"/>
      <c r="M4319" s="64"/>
      <c r="N4319" s="64"/>
      <c r="O4319" s="64"/>
      <c r="P4319" s="64"/>
      <c r="Q4319" s="64"/>
      <c r="R4319" s="64"/>
      <c r="S4319" s="64"/>
      <c r="T4319" s="64"/>
      <c r="U4319" s="64"/>
      <c r="V4319" s="64"/>
      <c r="W4319" s="64"/>
      <c r="X4319" s="64"/>
    </row>
    <row r="4320" spans="1:24" s="283" customFormat="1" ht="12" x14ac:dyDescent="0.25">
      <c r="A4320" s="88"/>
      <c r="B4320" s="133"/>
      <c r="C4320" s="168">
        <v>2</v>
      </c>
      <c r="D4320" s="134" t="s">
        <v>396</v>
      </c>
      <c r="E4320" s="64"/>
      <c r="F4320" s="64"/>
      <c r="G4320" s="64"/>
      <c r="H4320" s="64"/>
      <c r="I4320" s="64"/>
      <c r="J4320" s="64"/>
      <c r="K4320" s="64"/>
      <c r="L4320" s="64"/>
      <c r="M4320" s="64"/>
      <c r="N4320" s="64"/>
      <c r="O4320" s="64"/>
      <c r="P4320" s="64"/>
      <c r="Q4320" s="64"/>
      <c r="R4320" s="64"/>
      <c r="S4320" s="64"/>
      <c r="T4320" s="64"/>
      <c r="U4320" s="64"/>
      <c r="V4320" s="64"/>
      <c r="W4320" s="64"/>
      <c r="X4320" s="64"/>
    </row>
    <row r="4321" spans="1:24" s="283" customFormat="1" ht="12" x14ac:dyDescent="0.25">
      <c r="A4321" s="88"/>
      <c r="B4321" s="133"/>
      <c r="C4321" s="168">
        <v>-1</v>
      </c>
      <c r="D4321" s="134" t="s">
        <v>394</v>
      </c>
      <c r="E4321" s="64"/>
      <c r="F4321" s="64"/>
      <c r="G4321" s="64"/>
      <c r="H4321" s="64"/>
      <c r="I4321" s="64"/>
      <c r="J4321" s="64"/>
      <c r="K4321" s="64"/>
      <c r="L4321" s="64"/>
      <c r="M4321" s="64"/>
      <c r="N4321" s="64"/>
      <c r="O4321" s="64"/>
      <c r="P4321" s="64"/>
      <c r="Q4321" s="64"/>
      <c r="R4321" s="64"/>
      <c r="S4321" s="64"/>
      <c r="T4321" s="64"/>
      <c r="U4321" s="64"/>
      <c r="V4321" s="64"/>
      <c r="W4321" s="64"/>
      <c r="X4321" s="64"/>
    </row>
    <row r="4322" spans="1:24" s="283" customFormat="1" ht="12" x14ac:dyDescent="0.25">
      <c r="A4322" s="88"/>
      <c r="B4322" s="133"/>
      <c r="C4322" s="168">
        <v>-3</v>
      </c>
      <c r="D4322" s="134" t="s">
        <v>397</v>
      </c>
      <c r="E4322" s="64"/>
      <c r="F4322" s="64"/>
      <c r="G4322" s="64"/>
      <c r="H4322" s="64"/>
      <c r="I4322" s="64"/>
      <c r="J4322" s="64"/>
      <c r="K4322" s="64"/>
      <c r="L4322" s="64"/>
      <c r="M4322" s="64"/>
      <c r="N4322" s="64"/>
      <c r="O4322" s="64"/>
      <c r="P4322" s="64"/>
      <c r="Q4322" s="64"/>
      <c r="R4322" s="64"/>
      <c r="S4322" s="64"/>
      <c r="T4322" s="64"/>
      <c r="U4322" s="64"/>
      <c r="V4322" s="64"/>
      <c r="W4322" s="64"/>
      <c r="X4322" s="64"/>
    </row>
    <row r="4323" spans="1:24" s="283" customFormat="1" ht="12" x14ac:dyDescent="0.25">
      <c r="A4323" s="88"/>
      <c r="B4323" s="133"/>
      <c r="C4323" s="168"/>
      <c r="D4323" s="134"/>
      <c r="E4323" s="64"/>
      <c r="F4323" s="64"/>
      <c r="G4323" s="64"/>
      <c r="H4323" s="64"/>
      <c r="I4323" s="64"/>
      <c r="J4323" s="64"/>
      <c r="K4323" s="64"/>
      <c r="L4323" s="64"/>
      <c r="M4323" s="64"/>
      <c r="N4323" s="64"/>
      <c r="O4323" s="64"/>
      <c r="P4323" s="64"/>
      <c r="Q4323" s="64"/>
      <c r="R4323" s="64"/>
      <c r="S4323" s="64"/>
      <c r="T4323" s="64"/>
      <c r="U4323" s="64"/>
      <c r="V4323" s="64"/>
      <c r="W4323" s="64"/>
      <c r="X4323" s="64"/>
    </row>
    <row r="4324" spans="1:24" s="283" customFormat="1" ht="12" x14ac:dyDescent="0.25">
      <c r="A4324" s="88" t="str">
        <f>HYPERLINK("[Codebook_HIS_2013_ext_v1601.xlsx]NH1408_1_Y","NH1408_1")</f>
        <v>NH1408_1</v>
      </c>
      <c r="B4324" s="133" t="s">
        <v>1952</v>
      </c>
      <c r="C4324" s="168">
        <v>1</v>
      </c>
      <c r="D4324" s="134" t="s">
        <v>395</v>
      </c>
      <c r="E4324" s="64"/>
      <c r="F4324" s="64"/>
      <c r="G4324" s="64"/>
      <c r="H4324" s="64"/>
      <c r="I4324" s="64"/>
      <c r="J4324" s="64"/>
      <c r="K4324" s="64"/>
      <c r="L4324" s="64"/>
      <c r="M4324" s="64"/>
      <c r="N4324" s="64"/>
      <c r="O4324" s="64"/>
      <c r="P4324" s="64"/>
      <c r="Q4324" s="64"/>
      <c r="R4324" s="64"/>
      <c r="S4324" s="64"/>
      <c r="T4324" s="64"/>
      <c r="U4324" s="64"/>
      <c r="V4324" s="64"/>
      <c r="W4324" s="64"/>
      <c r="X4324" s="64"/>
    </row>
    <row r="4325" spans="1:24" s="283" customFormat="1" ht="12" x14ac:dyDescent="0.25">
      <c r="A4325" s="88"/>
      <c r="B4325" s="133"/>
      <c r="C4325" s="168">
        <v>2</v>
      </c>
      <c r="D4325" s="134" t="s">
        <v>396</v>
      </c>
      <c r="E4325" s="64"/>
      <c r="F4325" s="64"/>
      <c r="G4325" s="64"/>
      <c r="H4325" s="64"/>
      <c r="I4325" s="64"/>
      <c r="J4325" s="64"/>
      <c r="K4325" s="64"/>
      <c r="L4325" s="64"/>
      <c r="M4325" s="64"/>
      <c r="N4325" s="64"/>
      <c r="O4325" s="64"/>
      <c r="P4325" s="64"/>
      <c r="Q4325" s="64"/>
      <c r="R4325" s="64"/>
      <c r="S4325" s="64"/>
      <c r="T4325" s="64"/>
      <c r="U4325" s="64"/>
      <c r="V4325" s="64"/>
      <c r="W4325" s="64"/>
      <c r="X4325" s="64"/>
    </row>
    <row r="4326" spans="1:24" s="283" customFormat="1" ht="12" x14ac:dyDescent="0.25">
      <c r="A4326" s="88"/>
      <c r="B4326" s="133"/>
      <c r="C4326" s="168">
        <v>-1</v>
      </c>
      <c r="D4326" s="134" t="s">
        <v>394</v>
      </c>
      <c r="E4326" s="64"/>
      <c r="F4326" s="64"/>
      <c r="G4326" s="64"/>
      <c r="H4326" s="64"/>
      <c r="I4326" s="64"/>
      <c r="J4326" s="64"/>
      <c r="K4326" s="64"/>
      <c r="L4326" s="64"/>
      <c r="M4326" s="64"/>
      <c r="N4326" s="64"/>
      <c r="O4326" s="64"/>
      <c r="P4326" s="64"/>
      <c r="Q4326" s="64"/>
      <c r="R4326" s="64"/>
      <c r="S4326" s="64"/>
      <c r="T4326" s="64"/>
      <c r="U4326" s="64"/>
      <c r="V4326" s="64"/>
      <c r="W4326" s="64"/>
      <c r="X4326" s="64"/>
    </row>
    <row r="4327" spans="1:24" s="283" customFormat="1" ht="12" x14ac:dyDescent="0.25">
      <c r="A4327" s="88"/>
      <c r="B4327" s="133"/>
      <c r="C4327" s="168">
        <v>-3</v>
      </c>
      <c r="D4327" s="134" t="s">
        <v>397</v>
      </c>
      <c r="E4327" s="64"/>
      <c r="F4327" s="64"/>
      <c r="G4327" s="64"/>
      <c r="H4327" s="64"/>
      <c r="I4327" s="64"/>
      <c r="J4327" s="64"/>
      <c r="K4327" s="64"/>
      <c r="L4327" s="64"/>
      <c r="M4327" s="64"/>
      <c r="N4327" s="64"/>
      <c r="O4327" s="64"/>
      <c r="P4327" s="64"/>
      <c r="Q4327" s="64"/>
      <c r="R4327" s="64"/>
      <c r="S4327" s="64"/>
      <c r="T4327" s="64"/>
      <c r="U4327" s="64"/>
      <c r="V4327" s="64"/>
      <c r="W4327" s="64"/>
      <c r="X4327" s="64"/>
    </row>
    <row r="4328" spans="1:24" s="283" customFormat="1" ht="12" x14ac:dyDescent="0.25">
      <c r="A4328" s="88"/>
      <c r="B4328" s="133"/>
      <c r="C4328" s="168"/>
      <c r="D4328" s="134"/>
      <c r="E4328" s="64"/>
      <c r="F4328" s="64"/>
      <c r="G4328" s="64"/>
      <c r="H4328" s="64"/>
      <c r="I4328" s="64"/>
      <c r="J4328" s="64"/>
      <c r="K4328" s="64"/>
      <c r="L4328" s="64"/>
      <c r="M4328" s="64"/>
      <c r="N4328" s="64"/>
      <c r="O4328" s="64"/>
      <c r="P4328" s="64"/>
      <c r="Q4328" s="64"/>
      <c r="R4328" s="64"/>
      <c r="S4328" s="64"/>
      <c r="T4328" s="64"/>
      <c r="U4328" s="64"/>
      <c r="V4328" s="64"/>
      <c r="W4328" s="64"/>
      <c r="X4328" s="64"/>
    </row>
    <row r="4329" spans="1:24" s="283" customFormat="1" ht="12" x14ac:dyDescent="0.25">
      <c r="A4329" s="88" t="str">
        <f>HYPERLINK("[Codebook_HIS_2013_ext_v1601.xlsx]NH1409_Y","NH1409")</f>
        <v>NH1409</v>
      </c>
      <c r="B4329" s="133" t="s">
        <v>1953</v>
      </c>
      <c r="C4329" s="168">
        <v>1</v>
      </c>
      <c r="D4329" s="134" t="s">
        <v>395</v>
      </c>
      <c r="E4329" s="64"/>
      <c r="F4329" s="64"/>
      <c r="G4329" s="64"/>
      <c r="H4329" s="64"/>
      <c r="I4329" s="64"/>
      <c r="J4329" s="64"/>
      <c r="K4329" s="64"/>
      <c r="L4329" s="64"/>
      <c r="M4329" s="64"/>
      <c r="N4329" s="64"/>
      <c r="O4329" s="64"/>
      <c r="P4329" s="64"/>
      <c r="Q4329" s="64"/>
      <c r="R4329" s="64"/>
      <c r="S4329" s="64"/>
      <c r="T4329" s="64"/>
      <c r="U4329" s="64"/>
      <c r="V4329" s="64"/>
      <c r="W4329" s="64"/>
      <c r="X4329" s="64"/>
    </row>
    <row r="4330" spans="1:24" s="283" customFormat="1" ht="12" x14ac:dyDescent="0.25">
      <c r="A4330" s="88"/>
      <c r="B4330" s="133"/>
      <c r="C4330" s="168">
        <v>2</v>
      </c>
      <c r="D4330" s="134" t="s">
        <v>396</v>
      </c>
      <c r="E4330" s="64"/>
      <c r="F4330" s="64"/>
      <c r="G4330" s="64"/>
      <c r="H4330" s="64"/>
      <c r="I4330" s="64"/>
      <c r="J4330" s="64"/>
      <c r="K4330" s="64"/>
      <c r="L4330" s="64"/>
      <c r="M4330" s="64"/>
      <c r="N4330" s="64"/>
      <c r="O4330" s="64"/>
      <c r="P4330" s="64"/>
      <c r="Q4330" s="64"/>
      <c r="R4330" s="64"/>
      <c r="S4330" s="64"/>
      <c r="T4330" s="64"/>
      <c r="U4330" s="64"/>
      <c r="V4330" s="64"/>
      <c r="W4330" s="64"/>
      <c r="X4330" s="64"/>
    </row>
    <row r="4331" spans="1:24" s="283" customFormat="1" ht="12" x14ac:dyDescent="0.25">
      <c r="A4331" s="88"/>
      <c r="B4331" s="133"/>
      <c r="C4331" s="168">
        <v>-1</v>
      </c>
      <c r="D4331" s="134" t="s">
        <v>394</v>
      </c>
      <c r="E4331" s="64"/>
      <c r="F4331" s="64"/>
      <c r="G4331" s="64"/>
      <c r="H4331" s="64"/>
      <c r="I4331" s="64"/>
      <c r="J4331" s="64"/>
      <c r="K4331" s="64"/>
      <c r="L4331" s="64"/>
      <c r="M4331" s="64"/>
      <c r="N4331" s="64"/>
      <c r="O4331" s="64"/>
      <c r="P4331" s="64"/>
      <c r="Q4331" s="64"/>
      <c r="R4331" s="64"/>
      <c r="S4331" s="64"/>
      <c r="T4331" s="64"/>
      <c r="U4331" s="64"/>
      <c r="V4331" s="64"/>
      <c r="W4331" s="64"/>
      <c r="X4331" s="64"/>
    </row>
    <row r="4332" spans="1:24" s="283" customFormat="1" ht="12" x14ac:dyDescent="0.25">
      <c r="A4332" s="88"/>
      <c r="B4332" s="133"/>
      <c r="C4332" s="168">
        <v>-3</v>
      </c>
      <c r="D4332" s="134" t="s">
        <v>397</v>
      </c>
      <c r="E4332" s="64"/>
      <c r="F4332" s="64"/>
      <c r="G4332" s="64"/>
      <c r="H4332" s="64"/>
      <c r="I4332" s="64"/>
      <c r="J4332" s="64"/>
      <c r="K4332" s="64"/>
      <c r="L4332" s="64"/>
      <c r="M4332" s="64"/>
      <c r="N4332" s="64"/>
      <c r="O4332" s="64"/>
      <c r="P4332" s="64"/>
      <c r="Q4332" s="64"/>
      <c r="R4332" s="64"/>
      <c r="S4332" s="64"/>
      <c r="T4332" s="64"/>
      <c r="U4332" s="64"/>
      <c r="V4332" s="64"/>
      <c r="W4332" s="64"/>
      <c r="X4332" s="64"/>
    </row>
    <row r="4333" spans="1:24" s="283" customFormat="1" ht="12" x14ac:dyDescent="0.25">
      <c r="A4333" s="88"/>
      <c r="B4333" s="133"/>
      <c r="C4333" s="168"/>
      <c r="D4333" s="134"/>
      <c r="E4333" s="64"/>
      <c r="F4333" s="64"/>
      <c r="G4333" s="64"/>
      <c r="H4333" s="64"/>
      <c r="I4333" s="64"/>
      <c r="J4333" s="64"/>
      <c r="K4333" s="64"/>
      <c r="L4333" s="64"/>
      <c r="M4333" s="64"/>
      <c r="N4333" s="64"/>
      <c r="O4333" s="64"/>
      <c r="P4333" s="64"/>
      <c r="Q4333" s="64"/>
      <c r="R4333" s="64"/>
      <c r="S4333" s="64"/>
      <c r="T4333" s="64"/>
      <c r="U4333" s="64"/>
      <c r="V4333" s="64"/>
      <c r="W4333" s="64"/>
      <c r="X4333" s="64"/>
    </row>
    <row r="4334" spans="1:24" s="283" customFormat="1" ht="12" x14ac:dyDescent="0.25">
      <c r="A4334" s="88" t="str">
        <f>HYPERLINK("[Codebook_HIS_2013_ext_v1601.xlsx]NH1409_1_Y","NH1409_1")</f>
        <v>NH1409_1</v>
      </c>
      <c r="B4334" s="133" t="s">
        <v>1953</v>
      </c>
      <c r="C4334" s="168">
        <v>1</v>
      </c>
      <c r="D4334" s="134" t="s">
        <v>395</v>
      </c>
      <c r="E4334" s="64"/>
      <c r="F4334" s="64"/>
      <c r="G4334" s="64"/>
      <c r="H4334" s="64"/>
      <c r="I4334" s="64"/>
      <c r="J4334" s="64"/>
      <c r="K4334" s="64"/>
      <c r="L4334" s="64"/>
      <c r="M4334" s="64"/>
      <c r="N4334" s="64"/>
      <c r="O4334" s="64"/>
      <c r="P4334" s="64"/>
      <c r="Q4334" s="64"/>
      <c r="R4334" s="64"/>
      <c r="S4334" s="64"/>
      <c r="T4334" s="64"/>
      <c r="U4334" s="64"/>
      <c r="V4334" s="64"/>
      <c r="W4334" s="64"/>
      <c r="X4334" s="64"/>
    </row>
    <row r="4335" spans="1:24" s="283" customFormat="1" ht="12" x14ac:dyDescent="0.25">
      <c r="A4335" s="88"/>
      <c r="B4335" s="133"/>
      <c r="C4335" s="168">
        <v>2</v>
      </c>
      <c r="D4335" s="134" t="s">
        <v>396</v>
      </c>
      <c r="E4335" s="64"/>
      <c r="F4335" s="64"/>
      <c r="G4335" s="64"/>
      <c r="H4335" s="64"/>
      <c r="I4335" s="64"/>
      <c r="J4335" s="64"/>
      <c r="K4335" s="64"/>
      <c r="L4335" s="64"/>
      <c r="M4335" s="64"/>
      <c r="N4335" s="64"/>
      <c r="O4335" s="64"/>
      <c r="P4335" s="64"/>
      <c r="Q4335" s="64"/>
      <c r="R4335" s="64"/>
      <c r="S4335" s="64"/>
      <c r="T4335" s="64"/>
      <c r="U4335" s="64"/>
      <c r="V4335" s="64"/>
      <c r="W4335" s="64"/>
      <c r="X4335" s="64"/>
    </row>
    <row r="4336" spans="1:24" s="283" customFormat="1" ht="12" x14ac:dyDescent="0.25">
      <c r="A4336" s="88"/>
      <c r="B4336" s="133"/>
      <c r="C4336" s="168">
        <v>-1</v>
      </c>
      <c r="D4336" s="134" t="s">
        <v>394</v>
      </c>
      <c r="E4336" s="64"/>
      <c r="F4336" s="64"/>
      <c r="G4336" s="64"/>
      <c r="H4336" s="64"/>
      <c r="I4336" s="64"/>
      <c r="J4336" s="64"/>
      <c r="K4336" s="64"/>
      <c r="L4336" s="64"/>
      <c r="M4336" s="64"/>
      <c r="N4336" s="64"/>
      <c r="O4336" s="64"/>
      <c r="P4336" s="64"/>
      <c r="Q4336" s="64"/>
      <c r="R4336" s="64"/>
      <c r="S4336" s="64"/>
      <c r="T4336" s="64"/>
      <c r="U4336" s="64"/>
      <c r="V4336" s="64"/>
      <c r="W4336" s="64"/>
      <c r="X4336" s="64"/>
    </row>
    <row r="4337" spans="1:24" s="283" customFormat="1" ht="12" x14ac:dyDescent="0.25">
      <c r="A4337" s="88"/>
      <c r="B4337" s="133"/>
      <c r="C4337" s="168">
        <v>-3</v>
      </c>
      <c r="D4337" s="134" t="s">
        <v>397</v>
      </c>
      <c r="E4337" s="64"/>
      <c r="F4337" s="64"/>
      <c r="G4337" s="64"/>
      <c r="H4337" s="64"/>
      <c r="I4337" s="64"/>
      <c r="J4337" s="64"/>
      <c r="K4337" s="64"/>
      <c r="L4337" s="64"/>
      <c r="M4337" s="64"/>
      <c r="N4337" s="64"/>
      <c r="O4337" s="64"/>
      <c r="P4337" s="64"/>
      <c r="Q4337" s="64"/>
      <c r="R4337" s="64"/>
      <c r="S4337" s="64"/>
      <c r="T4337" s="64"/>
      <c r="U4337" s="64"/>
      <c r="V4337" s="64"/>
      <c r="W4337" s="64"/>
      <c r="X4337" s="64"/>
    </row>
    <row r="4338" spans="1:24" s="283" customFormat="1" ht="12" x14ac:dyDescent="0.25">
      <c r="A4338" s="88"/>
      <c r="B4338" s="133"/>
      <c r="C4338" s="168"/>
      <c r="D4338" s="134"/>
      <c r="E4338" s="64"/>
      <c r="F4338" s="64"/>
      <c r="G4338" s="64"/>
      <c r="H4338" s="64"/>
      <c r="I4338" s="64"/>
      <c r="J4338" s="64"/>
      <c r="K4338" s="64"/>
      <c r="L4338" s="64"/>
      <c r="M4338" s="64"/>
      <c r="N4338" s="64"/>
      <c r="O4338" s="64"/>
      <c r="P4338" s="64"/>
      <c r="Q4338" s="64"/>
      <c r="R4338" s="64"/>
      <c r="S4338" s="64"/>
      <c r="T4338" s="64"/>
      <c r="U4338" s="64"/>
      <c r="V4338" s="64"/>
      <c r="W4338" s="64"/>
      <c r="X4338" s="64"/>
    </row>
    <row r="4339" spans="1:24" s="283" customFormat="1" ht="12" x14ac:dyDescent="0.25">
      <c r="A4339" s="88" t="str">
        <f>HYPERLINK("[Codebook_HIS_2013_ext_v1601.xlsx]NH14_1_Y","NH14_1")</f>
        <v>NH14_1</v>
      </c>
      <c r="B4339" s="133" t="s">
        <v>1963</v>
      </c>
      <c r="C4339" s="168">
        <v>1</v>
      </c>
      <c r="D4339" s="134" t="s">
        <v>395</v>
      </c>
      <c r="E4339" s="64"/>
      <c r="F4339" s="64"/>
      <c r="G4339" s="64"/>
      <c r="H4339" s="64"/>
      <c r="I4339" s="64"/>
      <c r="J4339" s="64"/>
      <c r="K4339" s="64"/>
      <c r="L4339" s="64"/>
      <c r="M4339" s="64"/>
      <c r="N4339" s="64"/>
      <c r="O4339" s="64"/>
      <c r="P4339" s="64"/>
      <c r="Q4339" s="64"/>
      <c r="R4339" s="64"/>
      <c r="S4339" s="64"/>
      <c r="T4339" s="64"/>
      <c r="U4339" s="64"/>
      <c r="V4339" s="64"/>
      <c r="W4339" s="64"/>
      <c r="X4339" s="64"/>
    </row>
    <row r="4340" spans="1:24" s="283" customFormat="1" ht="12" x14ac:dyDescent="0.25">
      <c r="A4340" s="88"/>
      <c r="B4340" s="133"/>
      <c r="C4340" s="168">
        <v>2</v>
      </c>
      <c r="D4340" s="134" t="s">
        <v>396</v>
      </c>
      <c r="E4340" s="64"/>
      <c r="F4340" s="64"/>
      <c r="G4340" s="64"/>
      <c r="H4340" s="64"/>
      <c r="I4340" s="64"/>
      <c r="J4340" s="64"/>
      <c r="K4340" s="64"/>
      <c r="L4340" s="64"/>
      <c r="M4340" s="64"/>
      <c r="N4340" s="64"/>
      <c r="O4340" s="64"/>
      <c r="P4340" s="64"/>
      <c r="Q4340" s="64"/>
      <c r="R4340" s="64"/>
      <c r="S4340" s="64"/>
      <c r="T4340" s="64"/>
      <c r="U4340" s="64"/>
      <c r="V4340" s="64"/>
      <c r="W4340" s="64"/>
      <c r="X4340" s="64"/>
    </row>
    <row r="4341" spans="1:24" s="283" customFormat="1" ht="12" x14ac:dyDescent="0.25">
      <c r="A4341" s="88"/>
      <c r="B4341" s="133"/>
      <c r="C4341" s="168">
        <v>-1</v>
      </c>
      <c r="D4341" s="134" t="s">
        <v>394</v>
      </c>
      <c r="E4341" s="64"/>
      <c r="F4341" s="64"/>
      <c r="G4341" s="64"/>
      <c r="H4341" s="64"/>
      <c r="I4341" s="64"/>
      <c r="J4341" s="64"/>
      <c r="K4341" s="64"/>
      <c r="L4341" s="64"/>
      <c r="M4341" s="64"/>
      <c r="N4341" s="64"/>
      <c r="O4341" s="64"/>
      <c r="P4341" s="64"/>
      <c r="Q4341" s="64"/>
      <c r="R4341" s="64"/>
      <c r="S4341" s="64"/>
      <c r="T4341" s="64"/>
      <c r="U4341" s="64"/>
      <c r="V4341" s="64"/>
      <c r="W4341" s="64"/>
      <c r="X4341" s="64"/>
    </row>
    <row r="4342" spans="1:24" s="283" customFormat="1" ht="12" x14ac:dyDescent="0.25">
      <c r="A4342" s="88"/>
      <c r="B4342" s="133"/>
      <c r="C4342" s="168">
        <v>-3</v>
      </c>
      <c r="D4342" s="134" t="s">
        <v>397</v>
      </c>
      <c r="E4342" s="64"/>
      <c r="F4342" s="64"/>
      <c r="G4342" s="64"/>
      <c r="H4342" s="64"/>
      <c r="I4342" s="64"/>
      <c r="J4342" s="64"/>
      <c r="K4342" s="64"/>
      <c r="L4342" s="64"/>
      <c r="M4342" s="64"/>
      <c r="N4342" s="64"/>
      <c r="O4342" s="64"/>
      <c r="P4342" s="64"/>
      <c r="Q4342" s="64"/>
      <c r="R4342" s="64"/>
      <c r="S4342" s="64"/>
      <c r="T4342" s="64"/>
      <c r="U4342" s="64"/>
      <c r="V4342" s="64"/>
      <c r="W4342" s="64"/>
      <c r="X4342" s="64"/>
    </row>
    <row r="4343" spans="1:24" s="283" customFormat="1" ht="12" x14ac:dyDescent="0.25">
      <c r="A4343" s="88"/>
      <c r="B4343" s="133"/>
      <c r="C4343" s="168"/>
      <c r="D4343" s="134"/>
      <c r="E4343" s="64"/>
      <c r="F4343" s="64"/>
      <c r="G4343" s="64"/>
      <c r="H4343" s="64"/>
      <c r="I4343" s="64"/>
      <c r="J4343" s="64"/>
      <c r="K4343" s="64"/>
      <c r="L4343" s="64"/>
      <c r="M4343" s="64"/>
      <c r="N4343" s="64"/>
      <c r="O4343" s="64"/>
      <c r="P4343" s="64"/>
      <c r="Q4343" s="64"/>
      <c r="R4343" s="64"/>
      <c r="S4343" s="64"/>
      <c r="T4343" s="64"/>
      <c r="U4343" s="64"/>
      <c r="V4343" s="64"/>
      <c r="W4343" s="64"/>
      <c r="X4343" s="64"/>
    </row>
    <row r="4344" spans="1:24" x14ac:dyDescent="0.2">
      <c r="A4344" s="88" t="s">
        <v>3798</v>
      </c>
      <c r="B4344" s="75" t="s">
        <v>3526</v>
      </c>
      <c r="C4344" s="75">
        <v>1</v>
      </c>
      <c r="D4344" s="87" t="s">
        <v>293</v>
      </c>
    </row>
    <row r="4345" spans="1:24" x14ac:dyDescent="0.2">
      <c r="A4345" s="88"/>
      <c r="B4345" s="75"/>
      <c r="C4345" s="75">
        <v>2</v>
      </c>
      <c r="D4345" s="87" t="s">
        <v>396</v>
      </c>
    </row>
    <row r="4346" spans="1:24" x14ac:dyDescent="0.2">
      <c r="A4346" s="88"/>
      <c r="B4346" s="75"/>
      <c r="C4346" s="75">
        <v>-1</v>
      </c>
      <c r="D4346" s="113" t="s">
        <v>394</v>
      </c>
    </row>
    <row r="4347" spans="1:24" x14ac:dyDescent="0.2">
      <c r="A4347" s="88"/>
      <c r="B4347" s="75"/>
      <c r="C4347" s="75">
        <v>-3</v>
      </c>
      <c r="D4347" s="113" t="s">
        <v>397</v>
      </c>
    </row>
    <row r="4348" spans="1:24" s="283" customFormat="1" ht="12" x14ac:dyDescent="0.25">
      <c r="A4348" s="88"/>
      <c r="B4348" s="133"/>
      <c r="C4348" s="168"/>
      <c r="D4348" s="134"/>
      <c r="E4348" s="64"/>
      <c r="F4348" s="64"/>
      <c r="G4348" s="64"/>
      <c r="H4348" s="64"/>
      <c r="I4348" s="64"/>
      <c r="J4348" s="64"/>
      <c r="K4348" s="64"/>
      <c r="L4348" s="64"/>
      <c r="M4348" s="64"/>
      <c r="N4348" s="64"/>
      <c r="O4348" s="64"/>
      <c r="P4348" s="64"/>
      <c r="Q4348" s="64"/>
      <c r="R4348" s="64"/>
      <c r="S4348" s="64"/>
      <c r="T4348" s="64"/>
      <c r="U4348" s="64"/>
      <c r="V4348" s="64"/>
      <c r="W4348" s="64"/>
      <c r="X4348" s="64"/>
    </row>
    <row r="4349" spans="1:24" s="283" customFormat="1" ht="12" x14ac:dyDescent="0.25">
      <c r="A4349" s="88" t="str">
        <f>HYPERLINK("[Codebook_HIS_2013_ext_v1601.xlsx]NR02_Y","NR02")</f>
        <v>NR02</v>
      </c>
      <c r="B4349" s="88" t="s">
        <v>1507</v>
      </c>
      <c r="C4349" s="85">
        <v>1</v>
      </c>
      <c r="D4349" s="96" t="s">
        <v>1668</v>
      </c>
      <c r="E4349" s="64"/>
      <c r="F4349" s="64"/>
      <c r="G4349" s="64"/>
      <c r="H4349" s="64"/>
      <c r="I4349" s="64"/>
      <c r="J4349" s="64"/>
      <c r="K4349" s="64"/>
      <c r="L4349" s="64"/>
      <c r="M4349" s="64"/>
      <c r="N4349" s="64"/>
      <c r="O4349" s="64"/>
      <c r="P4349" s="64"/>
      <c r="Q4349" s="64"/>
      <c r="R4349" s="64"/>
      <c r="S4349" s="64"/>
      <c r="T4349" s="64"/>
      <c r="U4349" s="64"/>
      <c r="V4349" s="64"/>
      <c r="W4349" s="64"/>
      <c r="X4349" s="64"/>
    </row>
    <row r="4350" spans="1:24" s="283" customFormat="1" ht="12" x14ac:dyDescent="0.25">
      <c r="A4350" s="88"/>
      <c r="B4350" s="88"/>
      <c r="C4350" s="85">
        <v>2</v>
      </c>
      <c r="D4350" s="96" t="s">
        <v>1669</v>
      </c>
      <c r="E4350" s="64"/>
      <c r="F4350" s="64"/>
      <c r="G4350" s="64"/>
      <c r="H4350" s="64"/>
      <c r="I4350" s="64"/>
      <c r="J4350" s="64"/>
      <c r="K4350" s="64"/>
      <c r="L4350" s="64"/>
      <c r="M4350" s="64"/>
      <c r="N4350" s="64"/>
      <c r="O4350" s="64"/>
      <c r="P4350" s="64"/>
      <c r="Q4350" s="64"/>
      <c r="R4350" s="64"/>
      <c r="S4350" s="64"/>
      <c r="T4350" s="64"/>
      <c r="U4350" s="64"/>
      <c r="V4350" s="64"/>
      <c r="W4350" s="64"/>
      <c r="X4350" s="64"/>
    </row>
    <row r="4351" spans="1:24" s="283" customFormat="1" ht="12" x14ac:dyDescent="0.25">
      <c r="A4351" s="88"/>
      <c r="B4351" s="88"/>
      <c r="C4351" s="85">
        <v>3</v>
      </c>
      <c r="D4351" s="137" t="s">
        <v>1670</v>
      </c>
      <c r="E4351" s="64"/>
      <c r="F4351" s="64"/>
      <c r="G4351" s="64"/>
      <c r="H4351" s="64"/>
      <c r="I4351" s="64"/>
      <c r="J4351" s="64"/>
      <c r="K4351" s="64"/>
      <c r="L4351" s="64"/>
      <c r="M4351" s="64"/>
      <c r="N4351" s="64"/>
      <c r="O4351" s="64"/>
      <c r="P4351" s="64"/>
      <c r="Q4351" s="64"/>
      <c r="R4351" s="64"/>
      <c r="S4351" s="64"/>
      <c r="T4351" s="64"/>
      <c r="U4351" s="64"/>
      <c r="V4351" s="64"/>
      <c r="W4351" s="64"/>
      <c r="X4351" s="64"/>
    </row>
    <row r="4352" spans="1:24" s="283" customFormat="1" ht="12" x14ac:dyDescent="0.25">
      <c r="A4352" s="88"/>
      <c r="B4352" s="88"/>
      <c r="C4352" s="85">
        <v>-1</v>
      </c>
      <c r="D4352" s="96" t="s">
        <v>394</v>
      </c>
      <c r="E4352" s="64"/>
      <c r="F4352" s="64"/>
      <c r="G4352" s="64"/>
      <c r="H4352" s="64"/>
      <c r="I4352" s="64"/>
      <c r="J4352" s="64"/>
      <c r="K4352" s="64"/>
      <c r="L4352" s="64"/>
      <c r="M4352" s="64"/>
      <c r="N4352" s="64"/>
      <c r="O4352" s="64"/>
      <c r="P4352" s="64"/>
      <c r="Q4352" s="64"/>
      <c r="R4352" s="64"/>
      <c r="S4352" s="64"/>
      <c r="T4352" s="64"/>
      <c r="U4352" s="64"/>
      <c r="V4352" s="64"/>
      <c r="W4352" s="64"/>
      <c r="X4352" s="64"/>
    </row>
    <row r="4353" spans="1:24" s="283" customFormat="1" ht="12" x14ac:dyDescent="0.25">
      <c r="A4353" s="88"/>
      <c r="B4353" s="88"/>
      <c r="C4353" s="85">
        <v>-3</v>
      </c>
      <c r="D4353" s="96" t="s">
        <v>397</v>
      </c>
      <c r="E4353" s="64"/>
      <c r="F4353" s="64"/>
      <c r="G4353" s="64"/>
      <c r="H4353" s="64"/>
      <c r="I4353" s="64"/>
      <c r="J4353" s="64"/>
      <c r="K4353" s="64"/>
      <c r="L4353" s="64"/>
      <c r="M4353" s="64"/>
      <c r="N4353" s="64"/>
      <c r="O4353" s="64"/>
      <c r="P4353" s="64"/>
      <c r="Q4353" s="64"/>
      <c r="R4353" s="64"/>
      <c r="S4353" s="64"/>
      <c r="T4353" s="64"/>
      <c r="U4353" s="64"/>
      <c r="V4353" s="64"/>
      <c r="W4353" s="64"/>
      <c r="X4353" s="64"/>
    </row>
    <row r="4354" spans="1:24" s="283" customFormat="1" ht="12" x14ac:dyDescent="0.25">
      <c r="A4354" s="88"/>
      <c r="B4354" s="88"/>
      <c r="C4354" s="114"/>
      <c r="D4354" s="113"/>
      <c r="E4354" s="64"/>
      <c r="F4354" s="64"/>
      <c r="G4354" s="64"/>
      <c r="H4354" s="64"/>
      <c r="I4354" s="64"/>
      <c r="J4354" s="64"/>
      <c r="K4354" s="64"/>
      <c r="L4354" s="64"/>
      <c r="M4354" s="64"/>
      <c r="N4354" s="64"/>
      <c r="O4354" s="64"/>
      <c r="P4354" s="64"/>
      <c r="Q4354" s="64"/>
      <c r="R4354" s="64"/>
      <c r="S4354" s="64"/>
      <c r="T4354" s="64"/>
      <c r="U4354" s="64"/>
      <c r="V4354" s="64"/>
      <c r="W4354" s="64"/>
      <c r="X4354" s="64"/>
    </row>
    <row r="4355" spans="1:24" s="283" customFormat="1" ht="12" x14ac:dyDescent="0.25">
      <c r="A4355" s="88" t="str">
        <f>HYPERLINK("[Codebook_HIS_2013_ext_v1601.xlsx]NR03_Y","NR03")</f>
        <v>NR03</v>
      </c>
      <c r="B4355" s="88" t="s">
        <v>364</v>
      </c>
      <c r="C4355" s="154">
        <v>1</v>
      </c>
      <c r="D4355" s="77" t="s">
        <v>1671</v>
      </c>
      <c r="E4355" s="64"/>
      <c r="F4355" s="64"/>
      <c r="G4355" s="64"/>
      <c r="H4355" s="64"/>
      <c r="I4355" s="64"/>
      <c r="J4355" s="64"/>
      <c r="K4355" s="64"/>
      <c r="L4355" s="64"/>
      <c r="M4355" s="64"/>
      <c r="N4355" s="64"/>
      <c r="O4355" s="64"/>
      <c r="P4355" s="64"/>
      <c r="Q4355" s="64"/>
      <c r="R4355" s="64"/>
      <c r="S4355" s="64"/>
      <c r="T4355" s="64"/>
      <c r="U4355" s="64"/>
      <c r="V4355" s="64"/>
      <c r="W4355" s="64"/>
      <c r="X4355" s="64"/>
    </row>
    <row r="4356" spans="1:24" s="283" customFormat="1" ht="12" x14ac:dyDescent="0.25">
      <c r="A4356" s="88"/>
      <c r="B4356" s="88"/>
      <c r="C4356" s="154">
        <v>2</v>
      </c>
      <c r="D4356" s="77" t="s">
        <v>1672</v>
      </c>
      <c r="E4356" s="64"/>
      <c r="F4356" s="64"/>
      <c r="G4356" s="64"/>
      <c r="H4356" s="64"/>
      <c r="I4356" s="64"/>
      <c r="J4356" s="64"/>
      <c r="K4356" s="64"/>
      <c r="L4356" s="64"/>
      <c r="M4356" s="64"/>
      <c r="N4356" s="64"/>
      <c r="O4356" s="64"/>
      <c r="P4356" s="64"/>
      <c r="Q4356" s="64"/>
      <c r="R4356" s="64"/>
      <c r="S4356" s="64"/>
      <c r="T4356" s="64"/>
      <c r="U4356" s="64"/>
      <c r="V4356" s="64"/>
      <c r="W4356" s="64"/>
      <c r="X4356" s="64"/>
    </row>
    <row r="4357" spans="1:24" s="283" customFormat="1" ht="12" x14ac:dyDescent="0.25">
      <c r="A4357" s="88"/>
      <c r="B4357" s="88"/>
      <c r="C4357" s="154">
        <v>3</v>
      </c>
      <c r="D4357" s="77" t="s">
        <v>1673</v>
      </c>
      <c r="E4357" s="64"/>
      <c r="F4357" s="64"/>
      <c r="G4357" s="64"/>
      <c r="H4357" s="64"/>
      <c r="I4357" s="64"/>
      <c r="J4357" s="64"/>
      <c r="K4357" s="64"/>
      <c r="L4357" s="64"/>
      <c r="M4357" s="64"/>
      <c r="N4357" s="64"/>
      <c r="O4357" s="64"/>
      <c r="P4357" s="64"/>
      <c r="Q4357" s="64"/>
      <c r="R4357" s="64"/>
      <c r="S4357" s="64"/>
      <c r="T4357" s="64"/>
      <c r="U4357" s="64"/>
      <c r="V4357" s="64"/>
      <c r="W4357" s="64"/>
      <c r="X4357" s="64"/>
    </row>
    <row r="4358" spans="1:24" s="283" customFormat="1" ht="12" x14ac:dyDescent="0.25">
      <c r="A4358" s="88"/>
      <c r="B4358" s="88"/>
      <c r="C4358" s="154">
        <v>-1</v>
      </c>
      <c r="D4358" s="77" t="s">
        <v>394</v>
      </c>
      <c r="E4358" s="64"/>
      <c r="F4358" s="64"/>
      <c r="G4358" s="64"/>
      <c r="H4358" s="64"/>
      <c r="I4358" s="64"/>
      <c r="J4358" s="64"/>
      <c r="K4358" s="64"/>
      <c r="L4358" s="64"/>
      <c r="M4358" s="64"/>
      <c r="N4358" s="64"/>
      <c r="O4358" s="64"/>
      <c r="P4358" s="64"/>
      <c r="Q4358" s="64"/>
      <c r="R4358" s="64"/>
      <c r="S4358" s="64"/>
      <c r="T4358" s="64"/>
      <c r="U4358" s="64"/>
      <c r="V4358" s="64"/>
      <c r="W4358" s="64"/>
      <c r="X4358" s="64"/>
    </row>
    <row r="4359" spans="1:24" s="283" customFormat="1" ht="12" x14ac:dyDescent="0.25">
      <c r="A4359" s="88"/>
      <c r="B4359" s="88"/>
      <c r="C4359" s="154">
        <v>-3</v>
      </c>
      <c r="D4359" s="77" t="s">
        <v>397</v>
      </c>
      <c r="E4359" s="64"/>
      <c r="F4359" s="64"/>
      <c r="G4359" s="64"/>
      <c r="H4359" s="64"/>
      <c r="I4359" s="64"/>
      <c r="J4359" s="64"/>
      <c r="K4359" s="64"/>
      <c r="L4359" s="64"/>
      <c r="M4359" s="64"/>
      <c r="N4359" s="64"/>
      <c r="O4359" s="64"/>
      <c r="P4359" s="64"/>
      <c r="Q4359" s="64"/>
      <c r="R4359" s="64"/>
      <c r="S4359" s="64"/>
      <c r="T4359" s="64"/>
      <c r="U4359" s="64"/>
      <c r="V4359" s="64"/>
      <c r="W4359" s="64"/>
      <c r="X4359" s="64"/>
    </row>
    <row r="4360" spans="1:24" s="283" customFormat="1" ht="12" x14ac:dyDescent="0.25">
      <c r="A4360" s="88"/>
      <c r="B4360" s="88"/>
      <c r="C4360" s="154"/>
      <c r="D4360" s="77"/>
      <c r="E4360" s="64"/>
      <c r="F4360" s="64"/>
      <c r="G4360" s="64"/>
      <c r="H4360" s="64"/>
      <c r="I4360" s="64"/>
      <c r="J4360" s="64"/>
      <c r="K4360" s="64"/>
      <c r="L4360" s="64"/>
      <c r="M4360" s="64"/>
      <c r="N4360" s="64"/>
      <c r="O4360" s="64"/>
      <c r="P4360" s="64"/>
      <c r="Q4360" s="64"/>
      <c r="R4360" s="64"/>
      <c r="S4360" s="64"/>
      <c r="T4360" s="64"/>
      <c r="U4360" s="64"/>
      <c r="V4360" s="64"/>
      <c r="W4360" s="64"/>
      <c r="X4360" s="64"/>
    </row>
    <row r="4361" spans="1:24" s="283" customFormat="1" ht="12" x14ac:dyDescent="0.25">
      <c r="A4361" s="88" t="str">
        <f>HYPERLINK("[Codebook_HIS_2013_ext_v1601.xlsx]NR03_1_Y","NR03_1")</f>
        <v>NR03_1</v>
      </c>
      <c r="B4361" s="88" t="s">
        <v>364</v>
      </c>
      <c r="C4361" s="94">
        <v>1</v>
      </c>
      <c r="D4361" s="87" t="s">
        <v>1736</v>
      </c>
      <c r="E4361" s="64"/>
      <c r="F4361" s="64"/>
      <c r="G4361" s="64"/>
      <c r="H4361" s="64"/>
      <c r="I4361" s="64"/>
      <c r="J4361" s="64"/>
      <c r="K4361" s="64"/>
      <c r="L4361" s="64"/>
      <c r="M4361" s="64"/>
      <c r="N4361" s="64"/>
      <c r="O4361" s="64"/>
      <c r="P4361" s="64"/>
      <c r="Q4361" s="64"/>
      <c r="R4361" s="64"/>
      <c r="S4361" s="64"/>
      <c r="T4361" s="64"/>
      <c r="U4361" s="64"/>
      <c r="V4361" s="64"/>
      <c r="W4361" s="64"/>
      <c r="X4361" s="64"/>
    </row>
    <row r="4362" spans="1:24" s="283" customFormat="1" ht="12" x14ac:dyDescent="0.25">
      <c r="A4362" s="88"/>
      <c r="B4362" s="88"/>
      <c r="C4362" s="154">
        <v>2</v>
      </c>
      <c r="D4362" s="77" t="s">
        <v>1671</v>
      </c>
      <c r="E4362" s="64"/>
      <c r="F4362" s="64"/>
      <c r="G4362" s="64"/>
      <c r="H4362" s="64"/>
      <c r="I4362" s="64"/>
      <c r="J4362" s="64"/>
      <c r="K4362" s="64"/>
      <c r="L4362" s="64"/>
      <c r="M4362" s="64"/>
      <c r="N4362" s="64"/>
      <c r="O4362" s="64"/>
      <c r="P4362" s="64"/>
      <c r="Q4362" s="64"/>
      <c r="R4362" s="64"/>
      <c r="S4362" s="64"/>
      <c r="T4362" s="64"/>
      <c r="U4362" s="64"/>
      <c r="V4362" s="64"/>
      <c r="W4362" s="64"/>
      <c r="X4362" s="64"/>
    </row>
    <row r="4363" spans="1:24" s="283" customFormat="1" ht="12" x14ac:dyDescent="0.25">
      <c r="A4363" s="88"/>
      <c r="B4363" s="88"/>
      <c r="C4363" s="154">
        <v>3</v>
      </c>
      <c r="D4363" s="77" t="s">
        <v>1672</v>
      </c>
      <c r="E4363" s="64"/>
      <c r="F4363" s="64"/>
      <c r="G4363" s="64"/>
      <c r="H4363" s="64"/>
      <c r="I4363" s="64"/>
      <c r="J4363" s="64"/>
      <c r="K4363" s="64"/>
      <c r="L4363" s="64"/>
      <c r="M4363" s="64"/>
      <c r="N4363" s="64"/>
      <c r="O4363" s="64"/>
      <c r="P4363" s="64"/>
      <c r="Q4363" s="64"/>
      <c r="R4363" s="64"/>
      <c r="S4363" s="64"/>
      <c r="T4363" s="64"/>
      <c r="U4363" s="64"/>
      <c r="V4363" s="64"/>
      <c r="W4363" s="64"/>
      <c r="X4363" s="64"/>
    </row>
    <row r="4364" spans="1:24" s="283" customFormat="1" ht="12" x14ac:dyDescent="0.25">
      <c r="A4364" s="88"/>
      <c r="B4364" s="88"/>
      <c r="C4364" s="154">
        <v>4</v>
      </c>
      <c r="D4364" s="77" t="s">
        <v>1673</v>
      </c>
      <c r="E4364" s="64"/>
      <c r="F4364" s="64"/>
      <c r="G4364" s="64"/>
      <c r="H4364" s="64"/>
      <c r="I4364" s="64"/>
      <c r="J4364" s="64"/>
      <c r="K4364" s="64"/>
      <c r="L4364" s="64"/>
      <c r="M4364" s="64"/>
      <c r="N4364" s="64"/>
      <c r="O4364" s="64"/>
      <c r="P4364" s="64"/>
      <c r="Q4364" s="64"/>
      <c r="R4364" s="64"/>
      <c r="S4364" s="64"/>
      <c r="T4364" s="64"/>
      <c r="U4364" s="64"/>
      <c r="V4364" s="64"/>
      <c r="W4364" s="64"/>
      <c r="X4364" s="64"/>
    </row>
    <row r="4365" spans="1:24" s="283" customFormat="1" ht="12" x14ac:dyDescent="0.25">
      <c r="A4365" s="88"/>
      <c r="B4365" s="88"/>
      <c r="C4365" s="154">
        <v>-1</v>
      </c>
      <c r="D4365" s="77" t="s">
        <v>394</v>
      </c>
      <c r="E4365" s="64"/>
      <c r="F4365" s="64"/>
      <c r="G4365" s="64"/>
      <c r="H4365" s="64"/>
      <c r="I4365" s="64"/>
      <c r="J4365" s="64"/>
      <c r="K4365" s="64"/>
      <c r="L4365" s="64"/>
      <c r="M4365" s="64"/>
      <c r="N4365" s="64"/>
      <c r="O4365" s="64"/>
      <c r="P4365" s="64"/>
      <c r="Q4365" s="64"/>
      <c r="R4365" s="64"/>
      <c r="S4365" s="64"/>
      <c r="T4365" s="64"/>
      <c r="U4365" s="64"/>
      <c r="V4365" s="64"/>
      <c r="W4365" s="64"/>
      <c r="X4365" s="64"/>
    </row>
    <row r="4366" spans="1:24" s="283" customFormat="1" ht="12" x14ac:dyDescent="0.25">
      <c r="A4366" s="88"/>
      <c r="B4366" s="88"/>
      <c r="C4366" s="154">
        <v>-3</v>
      </c>
      <c r="D4366" s="77" t="s">
        <v>397</v>
      </c>
      <c r="E4366" s="64"/>
      <c r="F4366" s="64"/>
      <c r="G4366" s="64"/>
      <c r="H4366" s="64"/>
      <c r="I4366" s="64"/>
      <c r="J4366" s="64"/>
      <c r="K4366" s="64"/>
      <c r="L4366" s="64"/>
      <c r="M4366" s="64"/>
      <c r="N4366" s="64"/>
      <c r="O4366" s="64"/>
      <c r="P4366" s="64"/>
      <c r="Q4366" s="64"/>
      <c r="R4366" s="64"/>
      <c r="S4366" s="64"/>
      <c r="T4366" s="64"/>
      <c r="U4366" s="64"/>
      <c r="V4366" s="64"/>
      <c r="W4366" s="64"/>
      <c r="X4366" s="64"/>
    </row>
    <row r="4367" spans="1:24" s="283" customFormat="1" ht="12" x14ac:dyDescent="0.25">
      <c r="A4367" s="88"/>
      <c r="B4367" s="88"/>
      <c r="C4367" s="114"/>
      <c r="D4367" s="113"/>
      <c r="E4367" s="64"/>
      <c r="F4367" s="64"/>
      <c r="G4367" s="64"/>
      <c r="H4367" s="64"/>
      <c r="I4367" s="64"/>
      <c r="J4367" s="64"/>
      <c r="K4367" s="64"/>
      <c r="L4367" s="64"/>
      <c r="M4367" s="64"/>
      <c r="N4367" s="64"/>
      <c r="O4367" s="64"/>
      <c r="P4367" s="64"/>
      <c r="Q4367" s="64"/>
      <c r="R4367" s="64"/>
      <c r="S4367" s="64"/>
      <c r="T4367" s="64"/>
      <c r="U4367" s="64"/>
      <c r="V4367" s="64"/>
      <c r="W4367" s="64"/>
      <c r="X4367" s="64"/>
    </row>
    <row r="4368" spans="1:24" s="283" customFormat="1" ht="12" x14ac:dyDescent="0.25">
      <c r="A4368" s="88" t="str">
        <f>HYPERLINK("[Codebook_HIS_2013_ext_v1601.xlsx]NR04_Y","NR04")</f>
        <v>NR04</v>
      </c>
      <c r="B4368" s="88" t="s">
        <v>1510</v>
      </c>
      <c r="C4368" s="154">
        <v>1</v>
      </c>
      <c r="D4368" s="77" t="s">
        <v>1674</v>
      </c>
      <c r="E4368" s="64"/>
      <c r="F4368" s="64"/>
      <c r="G4368" s="64"/>
      <c r="H4368" s="64"/>
      <c r="I4368" s="64"/>
      <c r="J4368" s="64"/>
      <c r="K4368" s="64"/>
      <c r="L4368" s="64"/>
      <c r="M4368" s="64"/>
      <c r="N4368" s="64"/>
      <c r="O4368" s="64"/>
      <c r="P4368" s="64"/>
      <c r="Q4368" s="64"/>
      <c r="R4368" s="64"/>
      <c r="S4368" s="64"/>
      <c r="T4368" s="64"/>
      <c r="U4368" s="64"/>
      <c r="V4368" s="64"/>
      <c r="W4368" s="64"/>
      <c r="X4368" s="64"/>
    </row>
    <row r="4369" spans="1:24" s="283" customFormat="1" ht="12" x14ac:dyDescent="0.25">
      <c r="A4369" s="88"/>
      <c r="B4369" s="88"/>
      <c r="C4369" s="154">
        <v>2</v>
      </c>
      <c r="D4369" s="77" t="s">
        <v>1675</v>
      </c>
      <c r="E4369" s="64"/>
      <c r="F4369" s="64"/>
      <c r="G4369" s="64"/>
      <c r="H4369" s="64"/>
      <c r="I4369" s="64"/>
      <c r="J4369" s="64"/>
      <c r="K4369" s="64"/>
      <c r="L4369" s="64"/>
      <c r="M4369" s="64"/>
      <c r="N4369" s="64"/>
      <c r="O4369" s="64"/>
      <c r="P4369" s="64"/>
      <c r="Q4369" s="64"/>
      <c r="R4369" s="64"/>
      <c r="S4369" s="64"/>
      <c r="T4369" s="64"/>
      <c r="U4369" s="64"/>
      <c r="V4369" s="64"/>
      <c r="W4369" s="64"/>
      <c r="X4369" s="64"/>
    </row>
    <row r="4370" spans="1:24" s="283" customFormat="1" ht="12" x14ac:dyDescent="0.25">
      <c r="A4370" s="88"/>
      <c r="B4370" s="88"/>
      <c r="C4370" s="154">
        <v>3</v>
      </c>
      <c r="D4370" s="77" t="s">
        <v>1676</v>
      </c>
      <c r="E4370" s="64"/>
      <c r="F4370" s="64"/>
      <c r="G4370" s="64"/>
      <c r="H4370" s="64"/>
      <c r="I4370" s="64"/>
      <c r="J4370" s="64"/>
      <c r="K4370" s="64"/>
      <c r="L4370" s="64"/>
      <c r="M4370" s="64"/>
      <c r="N4370" s="64"/>
      <c r="O4370" s="64"/>
      <c r="P4370" s="64"/>
      <c r="Q4370" s="64"/>
      <c r="R4370" s="64"/>
      <c r="S4370" s="64"/>
      <c r="T4370" s="64"/>
      <c r="U4370" s="64"/>
      <c r="V4370" s="64"/>
      <c r="W4370" s="64"/>
      <c r="X4370" s="64"/>
    </row>
    <row r="4371" spans="1:24" s="283" customFormat="1" ht="12" x14ac:dyDescent="0.25">
      <c r="A4371" s="88"/>
      <c r="B4371" s="88"/>
      <c r="C4371" s="154">
        <v>-1</v>
      </c>
      <c r="D4371" s="77" t="s">
        <v>394</v>
      </c>
      <c r="E4371" s="64"/>
      <c r="F4371" s="64"/>
      <c r="G4371" s="64"/>
      <c r="H4371" s="64"/>
      <c r="I4371" s="64"/>
      <c r="J4371" s="64"/>
      <c r="K4371" s="64"/>
      <c r="L4371" s="64"/>
      <c r="M4371" s="64"/>
      <c r="N4371" s="64"/>
      <c r="O4371" s="64"/>
      <c r="P4371" s="64"/>
      <c r="Q4371" s="64"/>
      <c r="R4371" s="64"/>
      <c r="S4371" s="64"/>
      <c r="T4371" s="64"/>
      <c r="U4371" s="64"/>
      <c r="V4371" s="64"/>
      <c r="W4371" s="64"/>
      <c r="X4371" s="64"/>
    </row>
    <row r="4372" spans="1:24" s="283" customFormat="1" ht="12" x14ac:dyDescent="0.25">
      <c r="A4372" s="88"/>
      <c r="B4372" s="88"/>
      <c r="C4372" s="154">
        <v>-3</v>
      </c>
      <c r="D4372" s="77" t="s">
        <v>397</v>
      </c>
      <c r="E4372" s="64"/>
      <c r="F4372" s="64"/>
      <c r="G4372" s="64"/>
      <c r="H4372" s="64"/>
      <c r="I4372" s="64"/>
      <c r="J4372" s="64"/>
      <c r="K4372" s="64"/>
      <c r="L4372" s="64"/>
      <c r="M4372" s="64"/>
      <c r="N4372" s="64"/>
      <c r="O4372" s="64"/>
      <c r="P4372" s="64"/>
      <c r="Q4372" s="64"/>
      <c r="R4372" s="64"/>
      <c r="S4372" s="64"/>
      <c r="T4372" s="64"/>
      <c r="U4372" s="64"/>
      <c r="V4372" s="64"/>
      <c r="W4372" s="64"/>
      <c r="X4372" s="64"/>
    </row>
    <row r="4373" spans="1:24" s="283" customFormat="1" ht="12" x14ac:dyDescent="0.25">
      <c r="A4373" s="88"/>
      <c r="B4373" s="88"/>
      <c r="C4373" s="114"/>
      <c r="D4373" s="113"/>
      <c r="E4373" s="64"/>
      <c r="F4373" s="64"/>
      <c r="G4373" s="64"/>
      <c r="H4373" s="64"/>
      <c r="I4373" s="64"/>
      <c r="J4373" s="64"/>
      <c r="K4373" s="64"/>
      <c r="L4373" s="64"/>
      <c r="M4373" s="64"/>
      <c r="N4373" s="64"/>
      <c r="O4373" s="64"/>
      <c r="P4373" s="64"/>
      <c r="Q4373" s="64"/>
      <c r="R4373" s="64"/>
      <c r="S4373" s="64"/>
      <c r="T4373" s="64"/>
      <c r="U4373" s="64"/>
      <c r="V4373" s="64"/>
      <c r="W4373" s="64"/>
      <c r="X4373" s="64"/>
    </row>
    <row r="4374" spans="1:24" s="283" customFormat="1" ht="12" x14ac:dyDescent="0.25">
      <c r="A4374" s="88" t="str">
        <f>HYPERLINK("[Codebook_HIS_2013_ext_v1601.xlsx]NR05_Y","NR05")</f>
        <v>NR05</v>
      </c>
      <c r="B4374" s="88" t="s">
        <v>1505</v>
      </c>
      <c r="C4374" s="154">
        <v>1</v>
      </c>
      <c r="D4374" s="77" t="s">
        <v>1677</v>
      </c>
      <c r="E4374" s="64"/>
      <c r="F4374" s="64"/>
      <c r="G4374" s="64"/>
      <c r="H4374" s="64"/>
      <c r="I4374" s="64"/>
      <c r="J4374" s="64"/>
      <c r="K4374" s="64"/>
      <c r="L4374" s="64"/>
      <c r="M4374" s="64"/>
      <c r="N4374" s="64"/>
      <c r="O4374" s="64"/>
      <c r="P4374" s="64"/>
      <c r="Q4374" s="64"/>
      <c r="R4374" s="64"/>
      <c r="S4374" s="64"/>
      <c r="T4374" s="64"/>
      <c r="U4374" s="64"/>
      <c r="V4374" s="64"/>
      <c r="W4374" s="64"/>
      <c r="X4374" s="64"/>
    </row>
    <row r="4375" spans="1:24" s="283" customFormat="1" ht="12" x14ac:dyDescent="0.25">
      <c r="A4375" s="88"/>
      <c r="B4375" s="88"/>
      <c r="C4375" s="154">
        <v>2</v>
      </c>
      <c r="D4375" s="77" t="s">
        <v>1678</v>
      </c>
      <c r="E4375" s="64"/>
      <c r="F4375" s="64"/>
      <c r="G4375" s="64"/>
      <c r="H4375" s="64"/>
      <c r="I4375" s="64"/>
      <c r="J4375" s="64"/>
      <c r="K4375" s="64"/>
      <c r="L4375" s="64"/>
      <c r="M4375" s="64"/>
      <c r="N4375" s="64"/>
      <c r="O4375" s="64"/>
      <c r="P4375" s="64"/>
      <c r="Q4375" s="64"/>
      <c r="R4375" s="64"/>
      <c r="S4375" s="64"/>
      <c r="T4375" s="64"/>
      <c r="U4375" s="64"/>
      <c r="V4375" s="64"/>
      <c r="W4375" s="64"/>
      <c r="X4375" s="64"/>
    </row>
    <row r="4376" spans="1:24" s="283" customFormat="1" ht="12" x14ac:dyDescent="0.25">
      <c r="A4376" s="88"/>
      <c r="B4376" s="88"/>
      <c r="C4376" s="154">
        <v>3</v>
      </c>
      <c r="D4376" s="77" t="s">
        <v>1679</v>
      </c>
      <c r="E4376" s="64"/>
      <c r="F4376" s="64"/>
      <c r="G4376" s="64"/>
      <c r="H4376" s="64"/>
      <c r="I4376" s="64"/>
      <c r="J4376" s="64"/>
      <c r="K4376" s="64"/>
      <c r="L4376" s="64"/>
      <c r="M4376" s="64"/>
      <c r="N4376" s="64"/>
      <c r="O4376" s="64"/>
      <c r="P4376" s="64"/>
      <c r="Q4376" s="64"/>
      <c r="R4376" s="64"/>
      <c r="S4376" s="64"/>
      <c r="T4376" s="64"/>
      <c r="U4376" s="64"/>
      <c r="V4376" s="64"/>
      <c r="W4376" s="64"/>
      <c r="X4376" s="64"/>
    </row>
    <row r="4377" spans="1:24" s="283" customFormat="1" ht="12" x14ac:dyDescent="0.25">
      <c r="A4377" s="88"/>
      <c r="B4377" s="88"/>
      <c r="C4377" s="154">
        <v>4</v>
      </c>
      <c r="D4377" s="77" t="s">
        <v>1680</v>
      </c>
      <c r="E4377" s="64"/>
      <c r="F4377" s="64"/>
      <c r="G4377" s="64"/>
      <c r="H4377" s="64"/>
      <c r="I4377" s="64"/>
      <c r="J4377" s="64"/>
      <c r="K4377" s="64"/>
      <c r="L4377" s="64"/>
      <c r="M4377" s="64"/>
      <c r="N4377" s="64"/>
      <c r="O4377" s="64"/>
      <c r="P4377" s="64"/>
      <c r="Q4377" s="64"/>
      <c r="R4377" s="64"/>
      <c r="S4377" s="64"/>
      <c r="T4377" s="64"/>
      <c r="U4377" s="64"/>
      <c r="V4377" s="64"/>
      <c r="W4377" s="64"/>
      <c r="X4377" s="64"/>
    </row>
    <row r="4378" spans="1:24" s="283" customFormat="1" ht="12" x14ac:dyDescent="0.25">
      <c r="A4378" s="88"/>
      <c r="B4378" s="88"/>
      <c r="C4378" s="154">
        <v>5</v>
      </c>
      <c r="D4378" s="77" t="s">
        <v>1681</v>
      </c>
      <c r="E4378" s="64"/>
      <c r="F4378" s="64"/>
      <c r="G4378" s="64"/>
      <c r="H4378" s="64"/>
      <c r="I4378" s="64"/>
      <c r="J4378" s="64"/>
      <c r="K4378" s="64"/>
      <c r="L4378" s="64"/>
      <c r="M4378" s="64"/>
      <c r="N4378" s="64"/>
      <c r="O4378" s="64"/>
      <c r="P4378" s="64"/>
      <c r="Q4378" s="64"/>
      <c r="R4378" s="64"/>
      <c r="S4378" s="64"/>
      <c r="T4378" s="64"/>
      <c r="U4378" s="64"/>
      <c r="V4378" s="64"/>
      <c r="W4378" s="64"/>
      <c r="X4378" s="64"/>
    </row>
    <row r="4379" spans="1:24" s="283" customFormat="1" ht="12" x14ac:dyDescent="0.25">
      <c r="A4379" s="88"/>
      <c r="B4379" s="88"/>
      <c r="C4379" s="154">
        <v>6</v>
      </c>
      <c r="D4379" s="77" t="s">
        <v>1682</v>
      </c>
      <c r="E4379" s="64"/>
      <c r="F4379" s="64"/>
      <c r="G4379" s="64"/>
      <c r="H4379" s="64"/>
      <c r="I4379" s="64"/>
      <c r="J4379" s="64"/>
      <c r="K4379" s="64"/>
      <c r="L4379" s="64"/>
      <c r="M4379" s="64"/>
      <c r="N4379" s="64"/>
      <c r="O4379" s="64"/>
      <c r="P4379" s="64"/>
      <c r="Q4379" s="64"/>
      <c r="R4379" s="64"/>
      <c r="S4379" s="64"/>
      <c r="T4379" s="64"/>
      <c r="U4379" s="64"/>
      <c r="V4379" s="64"/>
      <c r="W4379" s="64"/>
      <c r="X4379" s="64"/>
    </row>
    <row r="4380" spans="1:24" s="283" customFormat="1" ht="12" x14ac:dyDescent="0.25">
      <c r="A4380" s="88"/>
      <c r="B4380" s="88"/>
      <c r="C4380" s="154">
        <v>7</v>
      </c>
      <c r="D4380" s="77" t="s">
        <v>365</v>
      </c>
      <c r="E4380" s="64"/>
      <c r="F4380" s="64"/>
      <c r="G4380" s="64"/>
      <c r="H4380" s="64"/>
      <c r="I4380" s="64"/>
      <c r="J4380" s="64"/>
      <c r="K4380" s="64"/>
      <c r="L4380" s="64"/>
      <c r="M4380" s="64"/>
      <c r="N4380" s="64"/>
      <c r="O4380" s="64"/>
      <c r="P4380" s="64"/>
      <c r="Q4380" s="64"/>
      <c r="R4380" s="64"/>
      <c r="S4380" s="64"/>
      <c r="T4380" s="64"/>
      <c r="U4380" s="64"/>
      <c r="V4380" s="64"/>
      <c r="W4380" s="64"/>
      <c r="X4380" s="64"/>
    </row>
    <row r="4381" spans="1:24" s="283" customFormat="1" ht="12" x14ac:dyDescent="0.25">
      <c r="A4381" s="88"/>
      <c r="B4381" s="88"/>
      <c r="C4381" s="154">
        <v>-1</v>
      </c>
      <c r="D4381" s="77" t="s">
        <v>394</v>
      </c>
      <c r="E4381" s="64"/>
      <c r="F4381" s="64"/>
      <c r="G4381" s="64"/>
      <c r="H4381" s="64"/>
      <c r="I4381" s="64"/>
      <c r="J4381" s="64"/>
      <c r="K4381" s="64"/>
      <c r="L4381" s="64"/>
      <c r="M4381" s="64"/>
      <c r="N4381" s="64"/>
      <c r="O4381" s="64"/>
      <c r="P4381" s="64"/>
      <c r="Q4381" s="64"/>
      <c r="R4381" s="64"/>
      <c r="S4381" s="64"/>
      <c r="T4381" s="64"/>
      <c r="U4381" s="64"/>
      <c r="V4381" s="64"/>
      <c r="W4381" s="64"/>
      <c r="X4381" s="64"/>
    </row>
    <row r="4382" spans="1:24" s="283" customFormat="1" ht="12" x14ac:dyDescent="0.25">
      <c r="A4382" s="88"/>
      <c r="B4382" s="88"/>
      <c r="C4382" s="154">
        <v>-3</v>
      </c>
      <c r="D4382" s="77" t="s">
        <v>397</v>
      </c>
      <c r="E4382" s="64"/>
      <c r="F4382" s="64"/>
      <c r="G4382" s="64"/>
      <c r="H4382" s="64"/>
      <c r="I4382" s="64"/>
      <c r="J4382" s="64"/>
      <c r="K4382" s="64"/>
      <c r="L4382" s="64"/>
      <c r="M4382" s="64"/>
      <c r="N4382" s="64"/>
      <c r="O4382" s="64"/>
      <c r="P4382" s="64"/>
      <c r="Q4382" s="64"/>
      <c r="R4382" s="64"/>
      <c r="S4382" s="64"/>
      <c r="T4382" s="64"/>
      <c r="U4382" s="64"/>
      <c r="V4382" s="64"/>
      <c r="W4382" s="64"/>
      <c r="X4382" s="64"/>
    </row>
    <row r="4383" spans="1:24" s="283" customFormat="1" ht="12" x14ac:dyDescent="0.25">
      <c r="A4383" s="88"/>
      <c r="B4383" s="88"/>
      <c r="C4383" s="114"/>
      <c r="D4383" s="113"/>
      <c r="E4383" s="64"/>
      <c r="F4383" s="64"/>
      <c r="G4383" s="64"/>
      <c r="H4383" s="64"/>
      <c r="I4383" s="64"/>
      <c r="J4383" s="64"/>
      <c r="K4383" s="64"/>
      <c r="L4383" s="64"/>
      <c r="M4383" s="64"/>
      <c r="N4383" s="64"/>
      <c r="O4383" s="64"/>
      <c r="P4383" s="64"/>
      <c r="Q4383" s="64"/>
      <c r="R4383" s="64"/>
      <c r="S4383" s="64"/>
      <c r="T4383" s="64"/>
      <c r="U4383" s="64"/>
      <c r="V4383" s="64"/>
      <c r="W4383" s="64"/>
      <c r="X4383" s="64"/>
    </row>
    <row r="4384" spans="1:24" s="283" customFormat="1" ht="12" x14ac:dyDescent="0.25">
      <c r="A4384" s="88" t="str">
        <f>HYPERLINK("[Codebook_HIS_2013_ext_v1601.xlsx]NR0501_Y","NR0501")</f>
        <v>NR0501</v>
      </c>
      <c r="B4384" s="88" t="s">
        <v>1506</v>
      </c>
      <c r="C4384" s="114" t="s">
        <v>120</v>
      </c>
      <c r="D4384" s="113" t="s">
        <v>621</v>
      </c>
      <c r="E4384" s="64"/>
      <c r="F4384" s="64"/>
      <c r="G4384" s="64"/>
      <c r="H4384" s="64"/>
      <c r="I4384" s="64"/>
      <c r="J4384" s="64"/>
      <c r="K4384" s="64"/>
      <c r="L4384" s="64"/>
      <c r="M4384" s="64"/>
      <c r="N4384" s="64"/>
      <c r="O4384" s="64"/>
      <c r="P4384" s="64"/>
      <c r="Q4384" s="64"/>
      <c r="R4384" s="64"/>
      <c r="S4384" s="64"/>
      <c r="T4384" s="64"/>
      <c r="U4384" s="64"/>
      <c r="V4384" s="64"/>
      <c r="W4384" s="64"/>
      <c r="X4384" s="64"/>
    </row>
    <row r="4385" spans="1:24" s="283" customFormat="1" ht="12" x14ac:dyDescent="0.25">
      <c r="A4385" s="88"/>
      <c r="B4385" s="88"/>
      <c r="C4385" s="154">
        <v>-1</v>
      </c>
      <c r="D4385" s="77" t="s">
        <v>394</v>
      </c>
      <c r="E4385" s="64"/>
      <c r="F4385" s="64"/>
      <c r="G4385" s="64"/>
      <c r="H4385" s="64"/>
      <c r="I4385" s="64"/>
      <c r="J4385" s="64"/>
      <c r="K4385" s="64"/>
      <c r="L4385" s="64"/>
      <c r="M4385" s="64"/>
      <c r="N4385" s="64"/>
      <c r="O4385" s="64"/>
      <c r="P4385" s="64"/>
      <c r="Q4385" s="64"/>
      <c r="R4385" s="64"/>
      <c r="S4385" s="64"/>
      <c r="T4385" s="64"/>
      <c r="U4385" s="64"/>
      <c r="V4385" s="64"/>
      <c r="W4385" s="64"/>
      <c r="X4385" s="64"/>
    </row>
    <row r="4386" spans="1:24" s="283" customFormat="1" ht="12" x14ac:dyDescent="0.25">
      <c r="A4386" s="88"/>
      <c r="B4386" s="88"/>
      <c r="C4386" s="154">
        <v>-3</v>
      </c>
      <c r="D4386" s="77" t="s">
        <v>397</v>
      </c>
      <c r="E4386" s="64"/>
      <c r="F4386" s="64"/>
      <c r="G4386" s="64"/>
      <c r="H4386" s="64"/>
      <c r="I4386" s="64"/>
      <c r="J4386" s="64"/>
      <c r="K4386" s="64"/>
      <c r="L4386" s="64"/>
      <c r="M4386" s="64"/>
      <c r="N4386" s="64"/>
      <c r="O4386" s="64"/>
      <c r="P4386" s="64"/>
      <c r="Q4386" s="64"/>
      <c r="R4386" s="64"/>
      <c r="S4386" s="64"/>
      <c r="T4386" s="64"/>
      <c r="U4386" s="64"/>
      <c r="V4386" s="64"/>
      <c r="W4386" s="64"/>
      <c r="X4386" s="64"/>
    </row>
    <row r="4387" spans="1:24" s="283" customFormat="1" ht="12" x14ac:dyDescent="0.25">
      <c r="A4387" s="88"/>
      <c r="B4387" s="88"/>
      <c r="C4387" s="114"/>
      <c r="D4387" s="113"/>
      <c r="E4387" s="64"/>
      <c r="F4387" s="64"/>
      <c r="G4387" s="64"/>
      <c r="H4387" s="64"/>
      <c r="I4387" s="64"/>
      <c r="J4387" s="64"/>
      <c r="K4387" s="64"/>
      <c r="L4387" s="64"/>
      <c r="M4387" s="64"/>
      <c r="N4387" s="64"/>
      <c r="O4387" s="64"/>
      <c r="P4387" s="64"/>
      <c r="Q4387" s="64"/>
      <c r="R4387" s="64"/>
      <c r="S4387" s="64"/>
      <c r="T4387" s="64"/>
      <c r="U4387" s="64"/>
      <c r="V4387" s="64"/>
      <c r="W4387" s="64"/>
      <c r="X4387" s="64"/>
    </row>
    <row r="4388" spans="1:24" s="283" customFormat="1" ht="12" x14ac:dyDescent="0.25">
      <c r="A4388" s="88" t="str">
        <f>HYPERLINK("[Codebook_HIS_2013_ext_v1601.xlsx]NR06_Y","NR06")</f>
        <v>NR06</v>
      </c>
      <c r="B4388" s="88" t="s">
        <v>1511</v>
      </c>
      <c r="C4388" s="154">
        <v>1</v>
      </c>
      <c r="D4388" s="77" t="s">
        <v>1683</v>
      </c>
      <c r="E4388" s="64"/>
      <c r="F4388" s="64"/>
      <c r="G4388" s="64"/>
      <c r="H4388" s="64"/>
      <c r="I4388" s="64"/>
      <c r="J4388" s="64"/>
      <c r="K4388" s="64"/>
      <c r="L4388" s="64"/>
      <c r="M4388" s="64"/>
      <c r="N4388" s="64"/>
      <c r="O4388" s="64"/>
      <c r="P4388" s="64"/>
      <c r="Q4388" s="64"/>
      <c r="R4388" s="64"/>
      <c r="S4388" s="64"/>
      <c r="T4388" s="64"/>
      <c r="U4388" s="64"/>
      <c r="V4388" s="64"/>
      <c r="W4388" s="64"/>
      <c r="X4388" s="64"/>
    </row>
    <row r="4389" spans="1:24" s="283" customFormat="1" ht="12" x14ac:dyDescent="0.25">
      <c r="A4389" s="88"/>
      <c r="B4389" s="88"/>
      <c r="C4389" s="154">
        <v>2</v>
      </c>
      <c r="D4389" s="77" t="s">
        <v>1684</v>
      </c>
      <c r="E4389" s="64"/>
      <c r="F4389" s="64"/>
      <c r="G4389" s="64"/>
      <c r="H4389" s="64"/>
      <c r="I4389" s="64"/>
      <c r="J4389" s="64"/>
      <c r="K4389" s="64"/>
      <c r="L4389" s="64"/>
      <c r="M4389" s="64"/>
      <c r="N4389" s="64"/>
      <c r="O4389" s="64"/>
      <c r="P4389" s="64"/>
      <c r="Q4389" s="64"/>
      <c r="R4389" s="64"/>
      <c r="S4389" s="64"/>
      <c r="T4389" s="64"/>
      <c r="U4389" s="64"/>
      <c r="V4389" s="64"/>
      <c r="W4389" s="64"/>
      <c r="X4389" s="64"/>
    </row>
    <row r="4390" spans="1:24" s="283" customFormat="1" ht="12" x14ac:dyDescent="0.25">
      <c r="A4390" s="88"/>
      <c r="B4390" s="88"/>
      <c r="C4390" s="154">
        <v>3</v>
      </c>
      <c r="D4390" s="77" t="s">
        <v>1685</v>
      </c>
      <c r="E4390" s="64"/>
      <c r="F4390" s="64"/>
      <c r="G4390" s="64"/>
      <c r="H4390" s="64"/>
      <c r="I4390" s="64"/>
      <c r="J4390" s="64"/>
      <c r="K4390" s="64"/>
      <c r="L4390" s="64"/>
      <c r="M4390" s="64"/>
      <c r="N4390" s="64"/>
      <c r="O4390" s="64"/>
      <c r="P4390" s="64"/>
      <c r="Q4390" s="64"/>
      <c r="R4390" s="64"/>
      <c r="S4390" s="64"/>
      <c r="T4390" s="64"/>
      <c r="U4390" s="64"/>
      <c r="V4390" s="64"/>
      <c r="W4390" s="64"/>
      <c r="X4390" s="64"/>
    </row>
    <row r="4391" spans="1:24" s="283" customFormat="1" ht="12" x14ac:dyDescent="0.25">
      <c r="A4391" s="88"/>
      <c r="B4391" s="88"/>
      <c r="C4391" s="154">
        <v>4</v>
      </c>
      <c r="D4391" s="77" t="s">
        <v>1686</v>
      </c>
      <c r="E4391" s="64"/>
      <c r="F4391" s="64"/>
      <c r="G4391" s="64"/>
      <c r="H4391" s="64"/>
      <c r="I4391" s="64"/>
      <c r="J4391" s="64"/>
      <c r="K4391" s="64"/>
      <c r="L4391" s="64"/>
      <c r="M4391" s="64"/>
      <c r="N4391" s="64"/>
      <c r="O4391" s="64"/>
      <c r="P4391" s="64"/>
      <c r="Q4391" s="64"/>
      <c r="R4391" s="64"/>
      <c r="S4391" s="64"/>
      <c r="T4391" s="64"/>
      <c r="U4391" s="64"/>
      <c r="V4391" s="64"/>
      <c r="W4391" s="64"/>
      <c r="X4391" s="64"/>
    </row>
    <row r="4392" spans="1:24" s="283" customFormat="1" ht="12" x14ac:dyDescent="0.25">
      <c r="A4392" s="88"/>
      <c r="B4392" s="88"/>
      <c r="C4392" s="154">
        <v>5</v>
      </c>
      <c r="D4392" s="77" t="s">
        <v>365</v>
      </c>
      <c r="E4392" s="64"/>
      <c r="F4392" s="64"/>
      <c r="G4392" s="64"/>
      <c r="H4392" s="64"/>
      <c r="I4392" s="64"/>
      <c r="J4392" s="64"/>
      <c r="K4392" s="64"/>
      <c r="L4392" s="64"/>
      <c r="M4392" s="64"/>
      <c r="N4392" s="64"/>
      <c r="O4392" s="64"/>
      <c r="P4392" s="64"/>
      <c r="Q4392" s="64"/>
      <c r="R4392" s="64"/>
      <c r="S4392" s="64"/>
      <c r="T4392" s="64"/>
      <c r="U4392" s="64"/>
      <c r="V4392" s="64"/>
      <c r="W4392" s="64"/>
      <c r="X4392" s="64"/>
    </row>
    <row r="4393" spans="1:24" s="283" customFormat="1" ht="12" x14ac:dyDescent="0.25">
      <c r="A4393" s="88"/>
      <c r="B4393" s="88"/>
      <c r="C4393" s="154">
        <v>-1</v>
      </c>
      <c r="D4393" s="77" t="s">
        <v>394</v>
      </c>
      <c r="E4393" s="64"/>
      <c r="F4393" s="64"/>
      <c r="G4393" s="64"/>
      <c r="H4393" s="64"/>
      <c r="I4393" s="64"/>
      <c r="J4393" s="64"/>
      <c r="K4393" s="64"/>
      <c r="L4393" s="64"/>
      <c r="M4393" s="64"/>
      <c r="N4393" s="64"/>
      <c r="O4393" s="64"/>
      <c r="P4393" s="64"/>
      <c r="Q4393" s="64"/>
      <c r="R4393" s="64"/>
      <c r="S4393" s="64"/>
      <c r="T4393" s="64"/>
      <c r="U4393" s="64"/>
      <c r="V4393" s="64"/>
      <c r="W4393" s="64"/>
      <c r="X4393" s="64"/>
    </row>
    <row r="4394" spans="1:24" s="283" customFormat="1" ht="12" x14ac:dyDescent="0.25">
      <c r="A4394" s="88"/>
      <c r="B4394" s="88"/>
      <c r="C4394" s="154">
        <v>-3</v>
      </c>
      <c r="D4394" s="77" t="s">
        <v>397</v>
      </c>
      <c r="E4394" s="64"/>
      <c r="F4394" s="64"/>
      <c r="G4394" s="64"/>
      <c r="H4394" s="64"/>
      <c r="I4394" s="64"/>
      <c r="J4394" s="64"/>
      <c r="K4394" s="64"/>
      <c r="L4394" s="64"/>
      <c r="M4394" s="64"/>
      <c r="N4394" s="64"/>
      <c r="O4394" s="64"/>
      <c r="P4394" s="64"/>
      <c r="Q4394" s="64"/>
      <c r="R4394" s="64"/>
      <c r="S4394" s="64"/>
      <c r="T4394" s="64"/>
      <c r="U4394" s="64"/>
      <c r="V4394" s="64"/>
      <c r="W4394" s="64"/>
      <c r="X4394" s="64"/>
    </row>
    <row r="4395" spans="1:24" s="283" customFormat="1" ht="12" x14ac:dyDescent="0.25">
      <c r="A4395" s="88"/>
      <c r="B4395" s="88"/>
      <c r="C4395" s="114"/>
      <c r="D4395" s="113"/>
      <c r="E4395" s="64"/>
      <c r="F4395" s="64"/>
      <c r="G4395" s="64"/>
      <c r="H4395" s="64"/>
      <c r="I4395" s="64"/>
      <c r="J4395" s="64"/>
      <c r="K4395" s="64"/>
      <c r="L4395" s="64"/>
      <c r="M4395" s="64"/>
      <c r="N4395" s="64"/>
      <c r="O4395" s="64"/>
      <c r="P4395" s="64"/>
      <c r="Q4395" s="64"/>
      <c r="R4395" s="64"/>
      <c r="S4395" s="64"/>
      <c r="T4395" s="64"/>
      <c r="U4395" s="64"/>
      <c r="V4395" s="64"/>
      <c r="W4395" s="64"/>
      <c r="X4395" s="64"/>
    </row>
    <row r="4396" spans="1:24" s="283" customFormat="1" ht="12" x14ac:dyDescent="0.25">
      <c r="A4396" s="88" t="str">
        <f>HYPERLINK("[Codebook_HIS_2013_ext_v1601.xlsx]NR0601_Y","NR0601")</f>
        <v>NR0601</v>
      </c>
      <c r="B4396" s="88" t="s">
        <v>1512</v>
      </c>
      <c r="C4396" s="114" t="s">
        <v>120</v>
      </c>
      <c r="D4396" s="113" t="s">
        <v>621</v>
      </c>
      <c r="E4396" s="64"/>
      <c r="F4396" s="64"/>
      <c r="G4396" s="64"/>
      <c r="H4396" s="64"/>
      <c r="I4396" s="64"/>
      <c r="J4396" s="64"/>
      <c r="K4396" s="64"/>
      <c r="L4396" s="64"/>
      <c r="M4396" s="64"/>
      <c r="N4396" s="64"/>
      <c r="O4396" s="64"/>
      <c r="P4396" s="64"/>
      <c r="Q4396" s="64"/>
      <c r="R4396" s="64"/>
      <c r="S4396" s="64"/>
      <c r="T4396" s="64"/>
      <c r="U4396" s="64"/>
      <c r="V4396" s="64"/>
      <c r="W4396" s="64"/>
      <c r="X4396" s="64"/>
    </row>
    <row r="4397" spans="1:24" s="283" customFormat="1" ht="12" x14ac:dyDescent="0.25">
      <c r="A4397" s="88"/>
      <c r="B4397" s="112"/>
      <c r="C4397" s="154">
        <v>-1</v>
      </c>
      <c r="D4397" s="77" t="s">
        <v>394</v>
      </c>
      <c r="E4397" s="64"/>
      <c r="F4397" s="64"/>
      <c r="G4397" s="64"/>
      <c r="H4397" s="64"/>
      <c r="I4397" s="64"/>
      <c r="J4397" s="64"/>
      <c r="K4397" s="64"/>
      <c r="L4397" s="64"/>
      <c r="M4397" s="64"/>
      <c r="N4397" s="64"/>
      <c r="O4397" s="64"/>
      <c r="P4397" s="64"/>
      <c r="Q4397" s="64"/>
      <c r="R4397" s="64"/>
      <c r="S4397" s="64"/>
      <c r="T4397" s="64"/>
      <c r="U4397" s="64"/>
      <c r="V4397" s="64"/>
      <c r="W4397" s="64"/>
      <c r="X4397" s="64"/>
    </row>
    <row r="4398" spans="1:24" s="283" customFormat="1" ht="12" x14ac:dyDescent="0.25">
      <c r="A4398" s="88"/>
      <c r="B4398" s="112"/>
      <c r="C4398" s="154">
        <v>-3</v>
      </c>
      <c r="D4398" s="77" t="s">
        <v>397</v>
      </c>
      <c r="E4398" s="64"/>
      <c r="F4398" s="64"/>
      <c r="G4398" s="64"/>
      <c r="H4398" s="64"/>
      <c r="I4398" s="64"/>
      <c r="J4398" s="64"/>
      <c r="K4398" s="64"/>
      <c r="L4398" s="64"/>
      <c r="M4398" s="64"/>
      <c r="N4398" s="64"/>
      <c r="O4398" s="64"/>
      <c r="P4398" s="64"/>
      <c r="Q4398" s="64"/>
      <c r="R4398" s="64"/>
      <c r="S4398" s="64"/>
      <c r="T4398" s="64"/>
      <c r="U4398" s="64"/>
      <c r="V4398" s="64"/>
      <c r="W4398" s="64"/>
      <c r="X4398" s="64"/>
    </row>
    <row r="4399" spans="1:24" s="283" customFormat="1" ht="12" x14ac:dyDescent="0.25">
      <c r="A4399" s="88"/>
      <c r="B4399" s="112"/>
      <c r="C4399" s="114"/>
      <c r="D4399" s="113"/>
      <c r="E4399" s="64"/>
      <c r="F4399" s="64"/>
      <c r="G4399" s="64"/>
      <c r="H4399" s="64"/>
      <c r="I4399" s="64"/>
      <c r="J4399" s="64"/>
      <c r="K4399" s="64"/>
      <c r="L4399" s="64"/>
      <c r="M4399" s="64"/>
      <c r="N4399" s="64"/>
      <c r="O4399" s="64"/>
      <c r="P4399" s="64"/>
      <c r="Q4399" s="64"/>
      <c r="R4399" s="64"/>
      <c r="S4399" s="64"/>
      <c r="T4399" s="64"/>
      <c r="U4399" s="64"/>
      <c r="V4399" s="64"/>
      <c r="W4399" s="64"/>
      <c r="X4399" s="64"/>
    </row>
    <row r="4400" spans="1:24" s="283" customFormat="1" ht="12" x14ac:dyDescent="0.25">
      <c r="A4400" s="88" t="str">
        <f>HYPERLINK("[Codebook_HIS_2013_ext_v1601.xlsx]NS_1_Y","NS_1")</f>
        <v>NS_1</v>
      </c>
      <c r="B4400" s="75" t="s">
        <v>409</v>
      </c>
      <c r="C4400" s="135" t="s">
        <v>120</v>
      </c>
      <c r="D4400" s="136" t="s">
        <v>1519</v>
      </c>
      <c r="E4400" s="64"/>
      <c r="F4400" s="64"/>
      <c r="G4400" s="64"/>
      <c r="H4400" s="64"/>
      <c r="I4400" s="64"/>
      <c r="J4400" s="64"/>
      <c r="K4400" s="64"/>
      <c r="L4400" s="64"/>
      <c r="M4400" s="64"/>
      <c r="N4400" s="64"/>
      <c r="O4400" s="64"/>
      <c r="P4400" s="64"/>
      <c r="Q4400" s="64"/>
      <c r="R4400" s="64"/>
      <c r="S4400" s="64"/>
      <c r="T4400" s="64"/>
      <c r="U4400" s="64"/>
      <c r="V4400" s="64"/>
      <c r="W4400" s="64"/>
      <c r="X4400" s="64"/>
    </row>
    <row r="4401" spans="1:24" s="283" customFormat="1" ht="12" x14ac:dyDescent="0.25">
      <c r="A4401" s="88"/>
      <c r="B4401" s="75"/>
      <c r="C4401" s="135">
        <v>-1</v>
      </c>
      <c r="D4401" s="136" t="s">
        <v>394</v>
      </c>
      <c r="E4401" s="64"/>
      <c r="F4401" s="64"/>
      <c r="G4401" s="64"/>
      <c r="H4401" s="64"/>
      <c r="I4401" s="64"/>
      <c r="J4401" s="64"/>
      <c r="K4401" s="64"/>
      <c r="L4401" s="64"/>
      <c r="M4401" s="64"/>
      <c r="N4401" s="64"/>
      <c r="O4401" s="64"/>
      <c r="P4401" s="64"/>
      <c r="Q4401" s="64"/>
      <c r="R4401" s="64"/>
      <c r="S4401" s="64"/>
      <c r="T4401" s="64"/>
      <c r="U4401" s="64"/>
      <c r="V4401" s="64"/>
      <c r="W4401" s="64"/>
      <c r="X4401" s="64"/>
    </row>
    <row r="4402" spans="1:24" s="283" customFormat="1" ht="12" x14ac:dyDescent="0.25">
      <c r="A4402" s="88"/>
      <c r="B4402" s="75"/>
      <c r="C4402" s="135">
        <v>-3</v>
      </c>
      <c r="D4402" s="136" t="s">
        <v>397</v>
      </c>
      <c r="E4402" s="64"/>
      <c r="F4402" s="64"/>
      <c r="G4402" s="64"/>
      <c r="H4402" s="64"/>
      <c r="I4402" s="64"/>
      <c r="J4402" s="64"/>
      <c r="K4402" s="64"/>
      <c r="L4402" s="64"/>
      <c r="M4402" s="64"/>
      <c r="N4402" s="64"/>
      <c r="O4402" s="64"/>
      <c r="P4402" s="64"/>
      <c r="Q4402" s="64"/>
      <c r="R4402" s="64"/>
      <c r="S4402" s="64"/>
      <c r="T4402" s="64"/>
      <c r="U4402" s="64"/>
      <c r="V4402" s="64"/>
      <c r="W4402" s="64"/>
      <c r="X4402" s="64"/>
    </row>
    <row r="4403" spans="1:24" s="283" customFormat="1" ht="12" x14ac:dyDescent="0.25">
      <c r="A4403" s="88"/>
      <c r="B4403" s="75"/>
      <c r="C4403" s="114"/>
      <c r="D4403" s="113"/>
      <c r="E4403" s="64"/>
      <c r="F4403" s="64"/>
      <c r="G4403" s="64"/>
      <c r="H4403" s="64"/>
      <c r="I4403" s="64"/>
      <c r="J4403" s="64"/>
      <c r="K4403" s="64"/>
      <c r="L4403" s="64"/>
      <c r="M4403" s="64"/>
      <c r="N4403" s="64"/>
      <c r="O4403" s="64"/>
      <c r="P4403" s="64"/>
      <c r="Q4403" s="64"/>
      <c r="R4403" s="64"/>
      <c r="S4403" s="64"/>
      <c r="T4403" s="64"/>
      <c r="U4403" s="64"/>
      <c r="V4403" s="64"/>
      <c r="W4403" s="64"/>
      <c r="X4403" s="64"/>
    </row>
    <row r="4404" spans="1:24" s="283" customFormat="1" ht="12" x14ac:dyDescent="0.25">
      <c r="A4404" s="88" t="str">
        <f>HYPERLINK("[Codebook_HIS_2013_ext_v1601.xlsx]NS_2_Y","NS_2")</f>
        <v>NS_2</v>
      </c>
      <c r="B4404" s="75" t="s">
        <v>410</v>
      </c>
      <c r="C4404" s="135">
        <v>1</v>
      </c>
      <c r="D4404" s="136" t="s">
        <v>1533</v>
      </c>
      <c r="E4404" s="64"/>
      <c r="F4404" s="64"/>
      <c r="G4404" s="64"/>
      <c r="H4404" s="64"/>
      <c r="I4404" s="64"/>
      <c r="J4404" s="64"/>
      <c r="K4404" s="64"/>
      <c r="L4404" s="64"/>
      <c r="M4404" s="64"/>
      <c r="N4404" s="64"/>
      <c r="O4404" s="64"/>
      <c r="P4404" s="64"/>
      <c r="Q4404" s="64"/>
      <c r="R4404" s="64"/>
      <c r="S4404" s="64"/>
      <c r="T4404" s="64"/>
      <c r="U4404" s="64"/>
      <c r="V4404" s="64"/>
      <c r="W4404" s="64"/>
      <c r="X4404" s="64"/>
    </row>
    <row r="4405" spans="1:24" s="283" customFormat="1" ht="12" x14ac:dyDescent="0.25">
      <c r="A4405" s="88"/>
      <c r="B4405" s="75"/>
      <c r="C4405" s="135">
        <v>2</v>
      </c>
      <c r="D4405" s="136" t="s">
        <v>691</v>
      </c>
      <c r="E4405" s="64"/>
      <c r="F4405" s="64"/>
      <c r="G4405" s="64"/>
      <c r="H4405" s="64"/>
      <c r="I4405" s="64"/>
      <c r="J4405" s="64"/>
      <c r="K4405" s="64"/>
      <c r="L4405" s="64"/>
      <c r="M4405" s="64"/>
      <c r="N4405" s="64"/>
      <c r="O4405" s="64"/>
      <c r="P4405" s="64"/>
      <c r="Q4405" s="64"/>
      <c r="R4405" s="64"/>
      <c r="S4405" s="64"/>
      <c r="T4405" s="64"/>
      <c r="U4405" s="64"/>
      <c r="V4405" s="64"/>
      <c r="W4405" s="64"/>
      <c r="X4405" s="64"/>
    </row>
    <row r="4406" spans="1:24" s="283" customFormat="1" ht="12" x14ac:dyDescent="0.25">
      <c r="A4406" s="88"/>
      <c r="B4406" s="75"/>
      <c r="C4406" s="135">
        <v>3</v>
      </c>
      <c r="D4406" s="136" t="s">
        <v>478</v>
      </c>
      <c r="E4406" s="64"/>
      <c r="F4406" s="64"/>
      <c r="G4406" s="64"/>
      <c r="H4406" s="64"/>
      <c r="I4406" s="64"/>
      <c r="J4406" s="64"/>
      <c r="K4406" s="64"/>
      <c r="L4406" s="64"/>
      <c r="M4406" s="64"/>
      <c r="N4406" s="64"/>
      <c r="O4406" s="64"/>
      <c r="P4406" s="64"/>
      <c r="Q4406" s="64"/>
      <c r="R4406" s="64"/>
      <c r="S4406" s="64"/>
      <c r="T4406" s="64"/>
      <c r="U4406" s="64"/>
      <c r="V4406" s="64"/>
      <c r="W4406" s="64"/>
      <c r="X4406" s="64"/>
    </row>
    <row r="4407" spans="1:24" s="283" customFormat="1" ht="12" x14ac:dyDescent="0.25">
      <c r="A4407" s="88"/>
      <c r="B4407" s="75"/>
      <c r="C4407" s="135">
        <v>4</v>
      </c>
      <c r="D4407" s="136" t="s">
        <v>479</v>
      </c>
      <c r="E4407" s="64"/>
      <c r="F4407" s="64"/>
      <c r="G4407" s="64"/>
      <c r="H4407" s="64"/>
      <c r="I4407" s="64"/>
      <c r="J4407" s="64"/>
      <c r="K4407" s="64"/>
      <c r="L4407" s="64"/>
      <c r="M4407" s="64"/>
      <c r="N4407" s="64"/>
      <c r="O4407" s="64"/>
      <c r="P4407" s="64"/>
      <c r="Q4407" s="64"/>
      <c r="R4407" s="64"/>
      <c r="S4407" s="64"/>
      <c r="T4407" s="64"/>
      <c r="U4407" s="64"/>
      <c r="V4407" s="64"/>
      <c r="W4407" s="64"/>
      <c r="X4407" s="64"/>
    </row>
    <row r="4408" spans="1:24" s="283" customFormat="1" ht="12" x14ac:dyDescent="0.25">
      <c r="A4408" s="88"/>
      <c r="B4408" s="75"/>
      <c r="C4408" s="135">
        <v>-1</v>
      </c>
      <c r="D4408" s="136" t="s">
        <v>394</v>
      </c>
      <c r="E4408" s="64"/>
      <c r="F4408" s="64"/>
      <c r="G4408" s="64"/>
      <c r="H4408" s="64"/>
      <c r="I4408" s="64"/>
      <c r="J4408" s="64"/>
      <c r="K4408" s="64"/>
      <c r="L4408" s="64"/>
      <c r="M4408" s="64"/>
      <c r="N4408" s="64"/>
      <c r="O4408" s="64"/>
      <c r="P4408" s="64"/>
      <c r="Q4408" s="64"/>
      <c r="R4408" s="64"/>
      <c r="S4408" s="64"/>
      <c r="T4408" s="64"/>
      <c r="U4408" s="64"/>
      <c r="V4408" s="64"/>
      <c r="W4408" s="64"/>
      <c r="X4408" s="64"/>
    </row>
    <row r="4409" spans="1:24" s="283" customFormat="1" ht="12" x14ac:dyDescent="0.25">
      <c r="A4409" s="88"/>
      <c r="B4409" s="75"/>
      <c r="C4409" s="135">
        <v>-3</v>
      </c>
      <c r="D4409" s="136" t="s">
        <v>397</v>
      </c>
      <c r="E4409" s="64"/>
      <c r="F4409" s="64"/>
      <c r="G4409" s="64"/>
      <c r="H4409" s="64"/>
      <c r="I4409" s="64"/>
      <c r="J4409" s="64"/>
      <c r="K4409" s="64"/>
      <c r="L4409" s="64"/>
      <c r="M4409" s="64"/>
      <c r="N4409" s="64"/>
      <c r="O4409" s="64"/>
      <c r="P4409" s="64"/>
      <c r="Q4409" s="64"/>
      <c r="R4409" s="64"/>
      <c r="S4409" s="64"/>
      <c r="T4409" s="64"/>
      <c r="U4409" s="64"/>
      <c r="V4409" s="64"/>
      <c r="W4409" s="64"/>
      <c r="X4409" s="64"/>
    </row>
    <row r="4410" spans="1:24" s="283" customFormat="1" ht="12" x14ac:dyDescent="0.25">
      <c r="A4410" s="88"/>
      <c r="B4410" s="75"/>
      <c r="C4410" s="114"/>
      <c r="D4410" s="113"/>
      <c r="E4410" s="64"/>
      <c r="F4410" s="64"/>
      <c r="G4410" s="64"/>
      <c r="H4410" s="64"/>
      <c r="I4410" s="64"/>
      <c r="J4410" s="64"/>
      <c r="K4410" s="64"/>
      <c r="L4410" s="64"/>
      <c r="M4410" s="64"/>
      <c r="N4410" s="64"/>
      <c r="O4410" s="64"/>
      <c r="P4410" s="64"/>
      <c r="Q4410" s="64"/>
      <c r="R4410" s="64"/>
      <c r="S4410" s="64"/>
      <c r="T4410" s="64"/>
      <c r="U4410" s="64"/>
      <c r="V4410" s="64"/>
      <c r="W4410" s="64"/>
      <c r="X4410" s="64"/>
    </row>
    <row r="4411" spans="1:24" s="283" customFormat="1" ht="12" x14ac:dyDescent="0.25">
      <c r="A4411" s="88" t="str">
        <f>HYPERLINK("[Codebook_HIS_2013_ext_v1601.xlsx]NS_3_Y","NS_3")</f>
        <v>NS_3</v>
      </c>
      <c r="B4411" s="75" t="s">
        <v>411</v>
      </c>
      <c r="C4411" s="135">
        <v>1</v>
      </c>
      <c r="D4411" s="136" t="s">
        <v>395</v>
      </c>
      <c r="E4411" s="64"/>
      <c r="F4411" s="64"/>
      <c r="G4411" s="64"/>
      <c r="H4411" s="64"/>
      <c r="I4411" s="64"/>
      <c r="J4411" s="64"/>
      <c r="K4411" s="64"/>
      <c r="L4411" s="64"/>
      <c r="M4411" s="64"/>
      <c r="N4411" s="64"/>
      <c r="O4411" s="64"/>
      <c r="P4411" s="64"/>
      <c r="Q4411" s="64"/>
      <c r="R4411" s="64"/>
      <c r="S4411" s="64"/>
      <c r="T4411" s="64"/>
      <c r="U4411" s="64"/>
      <c r="V4411" s="64"/>
      <c r="W4411" s="64"/>
      <c r="X4411" s="64"/>
    </row>
    <row r="4412" spans="1:24" s="283" customFormat="1" ht="12" x14ac:dyDescent="0.25">
      <c r="A4412" s="88"/>
      <c r="B4412" s="75"/>
      <c r="C4412" s="135">
        <v>2</v>
      </c>
      <c r="D4412" s="136" t="s">
        <v>396</v>
      </c>
      <c r="E4412" s="64"/>
      <c r="F4412" s="64"/>
      <c r="G4412" s="64"/>
      <c r="H4412" s="64"/>
      <c r="I4412" s="64"/>
      <c r="J4412" s="64"/>
      <c r="K4412" s="64"/>
      <c r="L4412" s="64"/>
      <c r="M4412" s="64"/>
      <c r="N4412" s="64"/>
      <c r="O4412" s="64"/>
      <c r="P4412" s="64"/>
      <c r="Q4412" s="64"/>
      <c r="R4412" s="64"/>
      <c r="S4412" s="64"/>
      <c r="T4412" s="64"/>
      <c r="U4412" s="64"/>
      <c r="V4412" s="64"/>
      <c r="W4412" s="64"/>
      <c r="X4412" s="64"/>
    </row>
    <row r="4413" spans="1:24" s="283" customFormat="1" ht="12" x14ac:dyDescent="0.25">
      <c r="A4413" s="88"/>
      <c r="B4413" s="75"/>
      <c r="C4413" s="135">
        <v>-1</v>
      </c>
      <c r="D4413" s="136" t="s">
        <v>394</v>
      </c>
      <c r="E4413" s="64"/>
      <c r="F4413" s="64"/>
      <c r="G4413" s="64"/>
      <c r="H4413" s="64"/>
      <c r="I4413" s="64"/>
      <c r="J4413" s="64"/>
      <c r="K4413" s="64"/>
      <c r="L4413" s="64"/>
      <c r="M4413" s="64"/>
      <c r="N4413" s="64"/>
      <c r="O4413" s="64"/>
      <c r="P4413" s="64"/>
      <c r="Q4413" s="64"/>
      <c r="R4413" s="64"/>
      <c r="S4413" s="64"/>
      <c r="T4413" s="64"/>
      <c r="U4413" s="64"/>
      <c r="V4413" s="64"/>
      <c r="W4413" s="64"/>
      <c r="X4413" s="64"/>
    </row>
    <row r="4414" spans="1:24" s="283" customFormat="1" ht="12" x14ac:dyDescent="0.25">
      <c r="A4414" s="88"/>
      <c r="B4414" s="75"/>
      <c r="C4414" s="135">
        <v>-3</v>
      </c>
      <c r="D4414" s="136" t="s">
        <v>397</v>
      </c>
      <c r="E4414" s="64"/>
      <c r="F4414" s="64"/>
      <c r="G4414" s="64"/>
      <c r="H4414" s="64"/>
      <c r="I4414" s="64"/>
      <c r="J4414" s="64"/>
      <c r="K4414" s="64"/>
      <c r="L4414" s="64"/>
      <c r="M4414" s="64"/>
      <c r="N4414" s="64"/>
      <c r="O4414" s="64"/>
      <c r="P4414" s="64"/>
      <c r="Q4414" s="64"/>
      <c r="R4414" s="64"/>
      <c r="S4414" s="64"/>
      <c r="T4414" s="64"/>
      <c r="U4414" s="64"/>
      <c r="V4414" s="64"/>
      <c r="W4414" s="64"/>
      <c r="X4414" s="64"/>
    </row>
    <row r="4415" spans="1:24" s="283" customFormat="1" ht="12" x14ac:dyDescent="0.25">
      <c r="A4415" s="88"/>
      <c r="B4415" s="75"/>
      <c r="C4415" s="114"/>
      <c r="D4415" s="113"/>
      <c r="E4415" s="64"/>
      <c r="F4415" s="64"/>
      <c r="G4415" s="64"/>
      <c r="H4415" s="64"/>
      <c r="I4415" s="64"/>
      <c r="J4415" s="64"/>
      <c r="K4415" s="64"/>
      <c r="L4415" s="64"/>
      <c r="M4415" s="64"/>
      <c r="N4415" s="64"/>
      <c r="O4415" s="64"/>
      <c r="P4415" s="64"/>
      <c r="Q4415" s="64"/>
      <c r="R4415" s="64"/>
      <c r="S4415" s="64"/>
      <c r="T4415" s="64"/>
      <c r="U4415" s="64"/>
      <c r="V4415" s="64"/>
      <c r="W4415" s="64"/>
      <c r="X4415" s="64"/>
    </row>
    <row r="4416" spans="1:24" s="283" customFormat="1" ht="12" x14ac:dyDescent="0.25">
      <c r="A4416" s="88" t="str">
        <f>HYPERLINK("[Codebook_HIS_2013_ext_v1601.xlsx]NS_4_Y","NS_4")</f>
        <v>NS_4</v>
      </c>
      <c r="B4416" s="75" t="s">
        <v>322</v>
      </c>
      <c r="C4416" s="135">
        <v>1</v>
      </c>
      <c r="D4416" s="136" t="s">
        <v>395</v>
      </c>
      <c r="E4416" s="64"/>
      <c r="F4416" s="64"/>
      <c r="G4416" s="64"/>
      <c r="H4416" s="64"/>
      <c r="I4416" s="64"/>
      <c r="J4416" s="64"/>
      <c r="K4416" s="64"/>
      <c r="L4416" s="64"/>
      <c r="M4416" s="64"/>
      <c r="N4416" s="64"/>
      <c r="O4416" s="64"/>
      <c r="P4416" s="64"/>
      <c r="Q4416" s="64"/>
      <c r="R4416" s="64"/>
      <c r="S4416" s="64"/>
      <c r="T4416" s="64"/>
      <c r="U4416" s="64"/>
      <c r="V4416" s="64"/>
      <c r="W4416" s="64"/>
      <c r="X4416" s="64"/>
    </row>
    <row r="4417" spans="1:24" s="283" customFormat="1" ht="12" x14ac:dyDescent="0.25">
      <c r="A4417" s="88"/>
      <c r="B4417" s="75"/>
      <c r="C4417" s="135">
        <v>2</v>
      </c>
      <c r="D4417" s="136" t="s">
        <v>396</v>
      </c>
      <c r="E4417" s="64"/>
      <c r="F4417" s="64"/>
      <c r="G4417" s="64"/>
      <c r="H4417" s="64"/>
      <c r="I4417" s="64"/>
      <c r="J4417" s="64"/>
      <c r="K4417" s="64"/>
      <c r="L4417" s="64"/>
      <c r="M4417" s="64"/>
      <c r="N4417" s="64"/>
      <c r="O4417" s="64"/>
      <c r="P4417" s="64"/>
      <c r="Q4417" s="64"/>
      <c r="R4417" s="64"/>
      <c r="S4417" s="64"/>
      <c r="T4417" s="64"/>
      <c r="U4417" s="64"/>
      <c r="V4417" s="64"/>
      <c r="W4417" s="64"/>
      <c r="X4417" s="64"/>
    </row>
    <row r="4418" spans="1:24" s="283" customFormat="1" ht="12" x14ac:dyDescent="0.25">
      <c r="A4418" s="88"/>
      <c r="B4418" s="75"/>
      <c r="C4418" s="135">
        <v>-1</v>
      </c>
      <c r="D4418" s="136" t="s">
        <v>394</v>
      </c>
      <c r="E4418" s="64"/>
      <c r="F4418" s="64"/>
      <c r="G4418" s="64"/>
      <c r="H4418" s="64"/>
      <c r="I4418" s="64"/>
      <c r="J4418" s="64"/>
      <c r="K4418" s="64"/>
      <c r="L4418" s="64"/>
      <c r="M4418" s="64"/>
      <c r="N4418" s="64"/>
      <c r="O4418" s="64"/>
      <c r="P4418" s="64"/>
      <c r="Q4418" s="64"/>
      <c r="R4418" s="64"/>
      <c r="S4418" s="64"/>
      <c r="T4418" s="64"/>
      <c r="U4418" s="64"/>
      <c r="V4418" s="64"/>
      <c r="W4418" s="64"/>
      <c r="X4418" s="64"/>
    </row>
    <row r="4419" spans="1:24" s="283" customFormat="1" ht="12" x14ac:dyDescent="0.25">
      <c r="A4419" s="88"/>
      <c r="B4419" s="75"/>
      <c r="C4419" s="135">
        <v>-3</v>
      </c>
      <c r="D4419" s="136" t="s">
        <v>397</v>
      </c>
      <c r="E4419" s="64"/>
      <c r="F4419" s="64"/>
      <c r="G4419" s="64"/>
      <c r="H4419" s="64"/>
      <c r="I4419" s="64"/>
      <c r="J4419" s="64"/>
      <c r="K4419" s="64"/>
      <c r="L4419" s="64"/>
      <c r="M4419" s="64"/>
      <c r="N4419" s="64"/>
      <c r="O4419" s="64"/>
      <c r="P4419" s="64"/>
      <c r="Q4419" s="64"/>
      <c r="R4419" s="64"/>
      <c r="S4419" s="64"/>
      <c r="T4419" s="64"/>
      <c r="U4419" s="64"/>
      <c r="V4419" s="64"/>
      <c r="W4419" s="64"/>
      <c r="X4419" s="64"/>
    </row>
    <row r="4420" spans="1:24" s="283" customFormat="1" ht="12" x14ac:dyDescent="0.25">
      <c r="A4420" s="88"/>
      <c r="B4420" s="75"/>
      <c r="C4420" s="114"/>
      <c r="D4420" s="113"/>
      <c r="E4420" s="64"/>
      <c r="F4420" s="64"/>
      <c r="G4420" s="64"/>
      <c r="H4420" s="64"/>
      <c r="I4420" s="64"/>
      <c r="J4420" s="64"/>
      <c r="K4420" s="64"/>
      <c r="L4420" s="64"/>
      <c r="M4420" s="64"/>
      <c r="N4420" s="64"/>
      <c r="O4420" s="64"/>
      <c r="P4420" s="64"/>
      <c r="Q4420" s="64"/>
      <c r="R4420" s="64"/>
      <c r="S4420" s="64"/>
      <c r="T4420" s="64"/>
      <c r="U4420" s="64"/>
      <c r="V4420" s="64"/>
      <c r="W4420" s="64"/>
      <c r="X4420" s="64"/>
    </row>
    <row r="4421" spans="1:24" s="283" customFormat="1" ht="12" x14ac:dyDescent="0.25">
      <c r="A4421" s="88" t="str">
        <f>HYPERLINK("[Codebook_HIS_2013_ext_v1601.xlsx]NS_5_Y","NS_5")</f>
        <v>NS_5</v>
      </c>
      <c r="B4421" s="75" t="s">
        <v>412</v>
      </c>
      <c r="C4421" s="135">
        <v>1</v>
      </c>
      <c r="D4421" s="136" t="s">
        <v>395</v>
      </c>
      <c r="E4421" s="64"/>
      <c r="F4421" s="64"/>
      <c r="G4421" s="64"/>
      <c r="H4421" s="64"/>
      <c r="I4421" s="64"/>
      <c r="J4421" s="64"/>
      <c r="K4421" s="64"/>
      <c r="L4421" s="64"/>
      <c r="M4421" s="64"/>
      <c r="N4421" s="64"/>
      <c r="O4421" s="64"/>
      <c r="P4421" s="64"/>
      <c r="Q4421" s="64"/>
      <c r="R4421" s="64"/>
      <c r="S4421" s="64"/>
      <c r="T4421" s="64"/>
      <c r="U4421" s="64"/>
      <c r="V4421" s="64"/>
      <c r="W4421" s="64"/>
      <c r="X4421" s="64"/>
    </row>
    <row r="4422" spans="1:24" s="283" customFormat="1" ht="12" x14ac:dyDescent="0.25">
      <c r="A4422" s="88"/>
      <c r="B4422" s="75"/>
      <c r="C4422" s="135">
        <v>2</v>
      </c>
      <c r="D4422" s="136" t="s">
        <v>396</v>
      </c>
      <c r="E4422" s="64"/>
      <c r="F4422" s="64"/>
      <c r="G4422" s="64"/>
      <c r="H4422" s="64"/>
      <c r="I4422" s="64"/>
      <c r="J4422" s="64"/>
      <c r="K4422" s="64"/>
      <c r="L4422" s="64"/>
      <c r="M4422" s="64"/>
      <c r="N4422" s="64"/>
      <c r="O4422" s="64"/>
      <c r="P4422" s="64"/>
      <c r="Q4422" s="64"/>
      <c r="R4422" s="64"/>
      <c r="S4422" s="64"/>
      <c r="T4422" s="64"/>
      <c r="U4422" s="64"/>
      <c r="V4422" s="64"/>
      <c r="W4422" s="64"/>
      <c r="X4422" s="64"/>
    </row>
    <row r="4423" spans="1:24" s="283" customFormat="1" ht="12" x14ac:dyDescent="0.25">
      <c r="A4423" s="88"/>
      <c r="B4423" s="75"/>
      <c r="C4423" s="135">
        <v>-1</v>
      </c>
      <c r="D4423" s="136" t="s">
        <v>394</v>
      </c>
      <c r="E4423" s="64"/>
      <c r="F4423" s="64"/>
      <c r="G4423" s="64"/>
      <c r="H4423" s="64"/>
      <c r="I4423" s="64"/>
      <c r="J4423" s="64"/>
      <c r="K4423" s="64"/>
      <c r="L4423" s="64"/>
      <c r="M4423" s="64"/>
      <c r="N4423" s="64"/>
      <c r="O4423" s="64"/>
      <c r="P4423" s="64"/>
      <c r="Q4423" s="64"/>
      <c r="R4423" s="64"/>
      <c r="S4423" s="64"/>
      <c r="T4423" s="64"/>
      <c r="U4423" s="64"/>
      <c r="V4423" s="64"/>
      <c r="W4423" s="64"/>
      <c r="X4423" s="64"/>
    </row>
    <row r="4424" spans="1:24" s="283" customFormat="1" ht="12" x14ac:dyDescent="0.25">
      <c r="A4424" s="88"/>
      <c r="B4424" s="75"/>
      <c r="C4424" s="135">
        <v>-3</v>
      </c>
      <c r="D4424" s="136" t="s">
        <v>397</v>
      </c>
      <c r="E4424" s="64"/>
      <c r="F4424" s="64"/>
      <c r="G4424" s="64"/>
      <c r="H4424" s="64"/>
      <c r="I4424" s="64"/>
      <c r="J4424" s="64"/>
      <c r="K4424" s="64"/>
      <c r="L4424" s="64"/>
      <c r="M4424" s="64"/>
      <c r="N4424" s="64"/>
      <c r="O4424" s="64"/>
      <c r="P4424" s="64"/>
      <c r="Q4424" s="64"/>
      <c r="R4424" s="64"/>
      <c r="S4424" s="64"/>
      <c r="T4424" s="64"/>
      <c r="U4424" s="64"/>
      <c r="V4424" s="64"/>
      <c r="W4424" s="64"/>
      <c r="X4424" s="64"/>
    </row>
    <row r="4425" spans="1:24" s="283" customFormat="1" ht="12" x14ac:dyDescent="0.25">
      <c r="A4425" s="88"/>
      <c r="B4425" s="75"/>
      <c r="C4425" s="114"/>
      <c r="D4425" s="113"/>
      <c r="E4425" s="64"/>
      <c r="F4425" s="64"/>
      <c r="G4425" s="64"/>
      <c r="H4425" s="64"/>
      <c r="I4425" s="64"/>
      <c r="J4425" s="64"/>
      <c r="K4425" s="64"/>
      <c r="L4425" s="64"/>
      <c r="M4425" s="64"/>
      <c r="N4425" s="64"/>
      <c r="O4425" s="64"/>
      <c r="P4425" s="64"/>
      <c r="Q4425" s="64"/>
      <c r="R4425" s="64"/>
      <c r="S4425" s="64"/>
      <c r="T4425" s="64"/>
      <c r="U4425" s="64"/>
      <c r="V4425" s="64"/>
      <c r="W4425" s="64"/>
      <c r="X4425" s="64"/>
    </row>
    <row r="4426" spans="1:24" s="283" customFormat="1" ht="12" x14ac:dyDescent="0.25">
      <c r="A4426" s="88" t="str">
        <f>HYPERLINK("[Codebook_HIS_2013_ext_v1601.xlsx]NS_6_Y","NS_6")</f>
        <v>NS_6</v>
      </c>
      <c r="B4426" s="75" t="s">
        <v>413</v>
      </c>
      <c r="C4426" s="135">
        <v>1</v>
      </c>
      <c r="D4426" s="136" t="s">
        <v>395</v>
      </c>
      <c r="E4426" s="64"/>
      <c r="F4426" s="64"/>
      <c r="G4426" s="64"/>
      <c r="H4426" s="64"/>
      <c r="I4426" s="64"/>
      <c r="J4426" s="64"/>
      <c r="K4426" s="64"/>
      <c r="L4426" s="64"/>
      <c r="M4426" s="64"/>
      <c r="N4426" s="64"/>
      <c r="O4426" s="64"/>
      <c r="P4426" s="64"/>
      <c r="Q4426" s="64"/>
      <c r="R4426" s="64"/>
      <c r="S4426" s="64"/>
      <c r="T4426" s="64"/>
      <c r="U4426" s="64"/>
      <c r="V4426" s="64"/>
      <c r="W4426" s="64"/>
      <c r="X4426" s="64"/>
    </row>
    <row r="4427" spans="1:24" s="283" customFormat="1" ht="12" x14ac:dyDescent="0.25">
      <c r="A4427" s="88"/>
      <c r="B4427" s="75"/>
      <c r="C4427" s="135">
        <v>2</v>
      </c>
      <c r="D4427" s="136" t="s">
        <v>396</v>
      </c>
      <c r="E4427" s="64"/>
      <c r="F4427" s="64"/>
      <c r="G4427" s="64"/>
      <c r="H4427" s="64"/>
      <c r="I4427" s="64"/>
      <c r="J4427" s="64"/>
      <c r="K4427" s="64"/>
      <c r="L4427" s="64"/>
      <c r="M4427" s="64"/>
      <c r="N4427" s="64"/>
      <c r="O4427" s="64"/>
      <c r="P4427" s="64"/>
      <c r="Q4427" s="64"/>
      <c r="R4427" s="64"/>
      <c r="S4427" s="64"/>
      <c r="T4427" s="64"/>
      <c r="U4427" s="64"/>
      <c r="V4427" s="64"/>
      <c r="W4427" s="64"/>
      <c r="X4427" s="64"/>
    </row>
    <row r="4428" spans="1:24" s="283" customFormat="1" ht="12" x14ac:dyDescent="0.25">
      <c r="A4428" s="88"/>
      <c r="B4428" s="75"/>
      <c r="C4428" s="135">
        <v>-1</v>
      </c>
      <c r="D4428" s="136" t="s">
        <v>394</v>
      </c>
      <c r="E4428" s="64"/>
      <c r="F4428" s="64"/>
      <c r="G4428" s="64"/>
      <c r="H4428" s="64"/>
      <c r="I4428" s="64"/>
      <c r="J4428" s="64"/>
      <c r="K4428" s="64"/>
      <c r="L4428" s="64"/>
      <c r="M4428" s="64"/>
      <c r="N4428" s="64"/>
      <c r="O4428" s="64"/>
      <c r="P4428" s="64"/>
      <c r="Q4428" s="64"/>
      <c r="R4428" s="64"/>
      <c r="S4428" s="64"/>
      <c r="T4428" s="64"/>
      <c r="U4428" s="64"/>
      <c r="V4428" s="64"/>
      <c r="W4428" s="64"/>
      <c r="X4428" s="64"/>
    </row>
    <row r="4429" spans="1:24" s="283" customFormat="1" ht="12" x14ac:dyDescent="0.25">
      <c r="A4429" s="88"/>
      <c r="B4429" s="75"/>
      <c r="C4429" s="135">
        <v>-3</v>
      </c>
      <c r="D4429" s="136" t="s">
        <v>397</v>
      </c>
      <c r="E4429" s="64"/>
      <c r="F4429" s="64"/>
      <c r="G4429" s="64"/>
      <c r="H4429" s="64"/>
      <c r="I4429" s="64"/>
      <c r="J4429" s="64"/>
      <c r="K4429" s="64"/>
      <c r="L4429" s="64"/>
      <c r="M4429" s="64"/>
      <c r="N4429" s="64"/>
      <c r="O4429" s="64"/>
      <c r="P4429" s="64"/>
      <c r="Q4429" s="64"/>
      <c r="R4429" s="64"/>
      <c r="S4429" s="64"/>
      <c r="T4429" s="64"/>
      <c r="U4429" s="64"/>
      <c r="V4429" s="64"/>
      <c r="W4429" s="64"/>
      <c r="X4429" s="64"/>
    </row>
    <row r="4430" spans="1:24" s="283" customFormat="1" ht="12" x14ac:dyDescent="0.25">
      <c r="A4430" s="88"/>
      <c r="B4430" s="75"/>
      <c r="C4430" s="114"/>
      <c r="D4430" s="113"/>
      <c r="E4430" s="64"/>
      <c r="F4430" s="64"/>
      <c r="G4430" s="64"/>
      <c r="H4430" s="64"/>
      <c r="I4430" s="64"/>
      <c r="J4430" s="64"/>
      <c r="K4430" s="64"/>
      <c r="L4430" s="64"/>
      <c r="M4430" s="64"/>
      <c r="N4430" s="64"/>
      <c r="O4430" s="64"/>
      <c r="P4430" s="64"/>
      <c r="Q4430" s="64"/>
      <c r="R4430" s="64"/>
      <c r="S4430" s="64"/>
      <c r="T4430" s="64"/>
      <c r="U4430" s="64"/>
      <c r="V4430" s="64"/>
      <c r="W4430" s="64"/>
      <c r="X4430" s="64"/>
    </row>
    <row r="4431" spans="1:24" s="283" customFormat="1" ht="12" x14ac:dyDescent="0.25">
      <c r="A4431" s="88" t="str">
        <f>HYPERLINK("[Codebook_HIS_2013_ext_v1601.xlsx]NS_7_Y","NS_7")</f>
        <v>NS_7</v>
      </c>
      <c r="B4431" s="75" t="s">
        <v>414</v>
      </c>
      <c r="C4431" s="135">
        <v>1</v>
      </c>
      <c r="D4431" s="136" t="s">
        <v>395</v>
      </c>
      <c r="E4431" s="64"/>
      <c r="F4431" s="64"/>
      <c r="G4431" s="64"/>
      <c r="H4431" s="64"/>
      <c r="I4431" s="64"/>
      <c r="J4431" s="64"/>
      <c r="K4431" s="64"/>
      <c r="L4431" s="64"/>
      <c r="M4431" s="64"/>
      <c r="N4431" s="64"/>
      <c r="O4431" s="64"/>
      <c r="P4431" s="64"/>
      <c r="Q4431" s="64"/>
      <c r="R4431" s="64"/>
      <c r="S4431" s="64"/>
      <c r="T4431" s="64"/>
      <c r="U4431" s="64"/>
      <c r="V4431" s="64"/>
      <c r="W4431" s="64"/>
      <c r="X4431" s="64"/>
    </row>
    <row r="4432" spans="1:24" s="283" customFormat="1" ht="12" x14ac:dyDescent="0.25">
      <c r="A4432" s="88"/>
      <c r="B4432" s="75"/>
      <c r="C4432" s="135">
        <v>2</v>
      </c>
      <c r="D4432" s="136" t="s">
        <v>396</v>
      </c>
      <c r="E4432" s="64"/>
      <c r="F4432" s="64"/>
      <c r="G4432" s="64"/>
      <c r="H4432" s="64"/>
      <c r="I4432" s="64"/>
      <c r="J4432" s="64"/>
      <c r="K4432" s="64"/>
      <c r="L4432" s="64"/>
      <c r="M4432" s="64"/>
      <c r="N4432" s="64"/>
      <c r="O4432" s="64"/>
      <c r="P4432" s="64"/>
      <c r="Q4432" s="64"/>
      <c r="R4432" s="64"/>
      <c r="S4432" s="64"/>
      <c r="T4432" s="64"/>
      <c r="U4432" s="64"/>
      <c r="V4432" s="64"/>
      <c r="W4432" s="64"/>
      <c r="X4432" s="64"/>
    </row>
    <row r="4433" spans="1:24" s="283" customFormat="1" ht="12" x14ac:dyDescent="0.25">
      <c r="A4433" s="88"/>
      <c r="B4433" s="75"/>
      <c r="C4433" s="135">
        <v>-1</v>
      </c>
      <c r="D4433" s="136" t="s">
        <v>394</v>
      </c>
      <c r="E4433" s="64"/>
      <c r="F4433" s="64"/>
      <c r="G4433" s="64"/>
      <c r="H4433" s="64"/>
      <c r="I4433" s="64"/>
      <c r="J4433" s="64"/>
      <c r="K4433" s="64"/>
      <c r="L4433" s="64"/>
      <c r="M4433" s="64"/>
      <c r="N4433" s="64"/>
      <c r="O4433" s="64"/>
      <c r="P4433" s="64"/>
      <c r="Q4433" s="64"/>
      <c r="R4433" s="64"/>
      <c r="S4433" s="64"/>
      <c r="T4433" s="64"/>
      <c r="U4433" s="64"/>
      <c r="V4433" s="64"/>
      <c r="W4433" s="64"/>
      <c r="X4433" s="64"/>
    </row>
    <row r="4434" spans="1:24" s="283" customFormat="1" ht="12" x14ac:dyDescent="0.25">
      <c r="A4434" s="88"/>
      <c r="B4434" s="75"/>
      <c r="C4434" s="135">
        <v>-3</v>
      </c>
      <c r="D4434" s="136" t="s">
        <v>397</v>
      </c>
      <c r="E4434" s="64"/>
      <c r="F4434" s="64"/>
      <c r="G4434" s="64"/>
      <c r="H4434" s="64"/>
      <c r="I4434" s="64"/>
      <c r="J4434" s="64"/>
      <c r="K4434" s="64"/>
      <c r="L4434" s="64"/>
      <c r="M4434" s="64"/>
      <c r="N4434" s="64"/>
      <c r="O4434" s="64"/>
      <c r="P4434" s="64"/>
      <c r="Q4434" s="64"/>
      <c r="R4434" s="64"/>
      <c r="S4434" s="64"/>
      <c r="T4434" s="64"/>
      <c r="U4434" s="64"/>
      <c r="V4434" s="64"/>
      <c r="W4434" s="64"/>
      <c r="X4434" s="64"/>
    </row>
    <row r="4435" spans="1:24" s="283" customFormat="1" ht="12" x14ac:dyDescent="0.25">
      <c r="A4435" s="88"/>
      <c r="B4435" s="75"/>
      <c r="C4435" s="135"/>
      <c r="D4435" s="136"/>
      <c r="E4435" s="64"/>
      <c r="F4435" s="64"/>
      <c r="G4435" s="64"/>
      <c r="H4435" s="64"/>
      <c r="I4435" s="64"/>
      <c r="J4435" s="64"/>
      <c r="K4435" s="64"/>
      <c r="L4435" s="64"/>
      <c r="M4435" s="64"/>
      <c r="N4435" s="64"/>
      <c r="O4435" s="64"/>
      <c r="P4435" s="64"/>
      <c r="Q4435" s="64"/>
      <c r="R4435" s="64"/>
      <c r="S4435" s="64"/>
      <c r="T4435" s="64"/>
      <c r="U4435" s="64"/>
      <c r="V4435" s="64"/>
      <c r="W4435" s="64"/>
      <c r="X4435" s="64"/>
    </row>
    <row r="4436" spans="1:24" s="283" customFormat="1" ht="12" x14ac:dyDescent="0.25">
      <c r="A4436" s="88" t="str">
        <f>HYPERLINK("[Codebook_HIS_2013_ext_v1601.xlsx]NS01_Y","NS01")</f>
        <v>NS01</v>
      </c>
      <c r="B4436" s="75" t="s">
        <v>473</v>
      </c>
      <c r="C4436" s="135" t="s">
        <v>120</v>
      </c>
      <c r="D4436" s="136" t="s">
        <v>756</v>
      </c>
      <c r="E4436" s="64"/>
      <c r="F4436" s="64"/>
      <c r="G4436" s="64"/>
      <c r="H4436" s="64"/>
      <c r="I4436" s="64"/>
      <c r="J4436" s="64"/>
      <c r="K4436" s="64"/>
      <c r="L4436" s="64"/>
      <c r="M4436" s="64"/>
      <c r="N4436" s="64"/>
      <c r="O4436" s="64"/>
      <c r="P4436" s="64"/>
      <c r="Q4436" s="64"/>
      <c r="R4436" s="64"/>
      <c r="S4436" s="64"/>
      <c r="T4436" s="64"/>
      <c r="U4436" s="64"/>
      <c r="V4436" s="64"/>
      <c r="W4436" s="64"/>
      <c r="X4436" s="64"/>
    </row>
    <row r="4437" spans="1:24" s="283" customFormat="1" ht="12" x14ac:dyDescent="0.25">
      <c r="A4437" s="88"/>
      <c r="B4437" s="75"/>
      <c r="C4437" s="135">
        <v>-1</v>
      </c>
      <c r="D4437" s="136" t="s">
        <v>394</v>
      </c>
      <c r="E4437" s="64"/>
      <c r="F4437" s="64"/>
      <c r="G4437" s="64"/>
      <c r="H4437" s="64"/>
      <c r="I4437" s="64"/>
      <c r="J4437" s="64"/>
      <c r="K4437" s="64"/>
      <c r="L4437" s="64"/>
      <c r="M4437" s="64"/>
      <c r="N4437" s="64"/>
      <c r="O4437" s="64"/>
      <c r="P4437" s="64"/>
      <c r="Q4437" s="64"/>
      <c r="R4437" s="64"/>
      <c r="S4437" s="64"/>
      <c r="T4437" s="64"/>
      <c r="U4437" s="64"/>
      <c r="V4437" s="64"/>
      <c r="W4437" s="64"/>
      <c r="X4437" s="64"/>
    </row>
    <row r="4438" spans="1:24" s="283" customFormat="1" ht="12" x14ac:dyDescent="0.25">
      <c r="A4438" s="88"/>
      <c r="B4438" s="75"/>
      <c r="C4438" s="135">
        <v>-3</v>
      </c>
      <c r="D4438" s="136" t="s">
        <v>397</v>
      </c>
      <c r="E4438" s="64"/>
      <c r="F4438" s="64"/>
      <c r="G4438" s="64"/>
      <c r="H4438" s="64"/>
      <c r="I4438" s="64"/>
      <c r="J4438" s="64"/>
      <c r="K4438" s="64"/>
      <c r="L4438" s="64"/>
      <c r="M4438" s="64"/>
      <c r="N4438" s="64"/>
      <c r="O4438" s="64"/>
      <c r="P4438" s="64"/>
      <c r="Q4438" s="64"/>
      <c r="R4438" s="64"/>
      <c r="S4438" s="64"/>
      <c r="T4438" s="64"/>
      <c r="U4438" s="64"/>
      <c r="V4438" s="64"/>
      <c r="W4438" s="64"/>
      <c r="X4438" s="64"/>
    </row>
    <row r="4439" spans="1:24" s="283" customFormat="1" ht="12" x14ac:dyDescent="0.25">
      <c r="A4439" s="88"/>
      <c r="B4439" s="75"/>
      <c r="C4439" s="114"/>
      <c r="D4439" s="113"/>
      <c r="E4439" s="64"/>
      <c r="F4439" s="64"/>
      <c r="G4439" s="64"/>
      <c r="H4439" s="64"/>
      <c r="I4439" s="64"/>
      <c r="J4439" s="64"/>
      <c r="K4439" s="64"/>
      <c r="L4439" s="64"/>
      <c r="M4439" s="64"/>
      <c r="N4439" s="64"/>
      <c r="O4439" s="64"/>
      <c r="P4439" s="64"/>
      <c r="Q4439" s="64"/>
      <c r="R4439" s="64"/>
      <c r="S4439" s="64"/>
      <c r="T4439" s="64"/>
      <c r="U4439" s="64"/>
      <c r="V4439" s="64"/>
      <c r="W4439" s="64"/>
      <c r="X4439" s="64"/>
    </row>
    <row r="4440" spans="1:24" s="283" customFormat="1" ht="12" x14ac:dyDescent="0.25">
      <c r="A4440" s="88" t="str">
        <f>HYPERLINK("[Codebook_HIS_2013_ext_v1601.xlsx]NS02_Y","NS02")</f>
        <v>NS02</v>
      </c>
      <c r="B4440" s="75" t="s">
        <v>517</v>
      </c>
      <c r="C4440" s="135" t="s">
        <v>120</v>
      </c>
      <c r="D4440" s="136" t="s">
        <v>756</v>
      </c>
      <c r="E4440" s="64"/>
      <c r="F4440" s="64"/>
      <c r="G4440" s="64"/>
      <c r="H4440" s="64"/>
      <c r="I4440" s="64"/>
      <c r="J4440" s="64"/>
      <c r="K4440" s="64"/>
      <c r="L4440" s="64"/>
      <c r="M4440" s="64"/>
      <c r="N4440" s="64"/>
      <c r="O4440" s="64"/>
      <c r="P4440" s="64"/>
      <c r="Q4440" s="64"/>
      <c r="R4440" s="64"/>
      <c r="S4440" s="64"/>
      <c r="T4440" s="64"/>
      <c r="U4440" s="64"/>
      <c r="V4440" s="64"/>
      <c r="W4440" s="64"/>
      <c r="X4440" s="64"/>
    </row>
    <row r="4441" spans="1:24" s="283" customFormat="1" ht="12" x14ac:dyDescent="0.25">
      <c r="A4441" s="88"/>
      <c r="B4441" s="75"/>
      <c r="C4441" s="135">
        <v>-1</v>
      </c>
      <c r="D4441" s="136" t="s">
        <v>394</v>
      </c>
      <c r="E4441" s="64"/>
      <c r="F4441" s="64"/>
      <c r="G4441" s="64"/>
      <c r="H4441" s="64"/>
      <c r="I4441" s="64"/>
      <c r="J4441" s="64"/>
      <c r="K4441" s="64"/>
      <c r="L4441" s="64"/>
      <c r="M4441" s="64"/>
      <c r="N4441" s="64"/>
      <c r="O4441" s="64"/>
      <c r="P4441" s="64"/>
      <c r="Q4441" s="64"/>
      <c r="R4441" s="64"/>
      <c r="S4441" s="64"/>
      <c r="T4441" s="64"/>
      <c r="U4441" s="64"/>
      <c r="V4441" s="64"/>
      <c r="W4441" s="64"/>
      <c r="X4441" s="64"/>
    </row>
    <row r="4442" spans="1:24" s="283" customFormat="1" ht="12" x14ac:dyDescent="0.25">
      <c r="A4442" s="88"/>
      <c r="B4442" s="75"/>
      <c r="C4442" s="135">
        <v>-3</v>
      </c>
      <c r="D4442" s="136" t="s">
        <v>397</v>
      </c>
      <c r="E4442" s="64"/>
      <c r="F4442" s="64"/>
      <c r="G4442" s="64"/>
      <c r="H4442" s="64"/>
      <c r="I4442" s="64"/>
      <c r="J4442" s="64"/>
      <c r="K4442" s="64"/>
      <c r="L4442" s="64"/>
      <c r="M4442" s="64"/>
      <c r="N4442" s="64"/>
      <c r="O4442" s="64"/>
      <c r="P4442" s="64"/>
      <c r="Q4442" s="64"/>
      <c r="R4442" s="64"/>
      <c r="S4442" s="64"/>
      <c r="T4442" s="64"/>
      <c r="U4442" s="64"/>
      <c r="V4442" s="64"/>
      <c r="W4442" s="64"/>
      <c r="X4442" s="64"/>
    </row>
    <row r="4443" spans="1:24" x14ac:dyDescent="0.2">
      <c r="A4443" s="88"/>
      <c r="B4443" s="75"/>
      <c r="C4443" s="169"/>
      <c r="D4443" s="138"/>
    </row>
    <row r="4444" spans="1:24" x14ac:dyDescent="0.2">
      <c r="A4444" s="88" t="str">
        <f>HYPERLINK("[Codebook_HIS_2013_ext_v1601.xlsx]PA01_Y","PA01")</f>
        <v>PA01</v>
      </c>
      <c r="B4444" s="75" t="s">
        <v>1970</v>
      </c>
      <c r="C4444" s="92">
        <v>1</v>
      </c>
      <c r="D4444" s="89" t="s">
        <v>1989</v>
      </c>
    </row>
    <row r="4445" spans="1:24" x14ac:dyDescent="0.2">
      <c r="A4445" s="88"/>
      <c r="B4445" s="75"/>
      <c r="C4445" s="92">
        <v>2</v>
      </c>
      <c r="D4445" s="89" t="s">
        <v>1990</v>
      </c>
    </row>
    <row r="4446" spans="1:24" x14ac:dyDescent="0.2">
      <c r="A4446" s="88"/>
      <c r="B4446" s="75"/>
      <c r="C4446" s="92">
        <v>3</v>
      </c>
      <c r="D4446" s="89" t="s">
        <v>1991</v>
      </c>
    </row>
    <row r="4447" spans="1:24" x14ac:dyDescent="0.2">
      <c r="A4447" s="88"/>
      <c r="B4447" s="75"/>
      <c r="C4447" s="92">
        <v>4</v>
      </c>
      <c r="D4447" s="89" t="s">
        <v>1992</v>
      </c>
    </row>
    <row r="4448" spans="1:24" x14ac:dyDescent="0.2">
      <c r="A4448" s="88"/>
      <c r="B4448" s="75"/>
      <c r="C4448" s="94">
        <v>-1</v>
      </c>
      <c r="D4448" s="87" t="s">
        <v>394</v>
      </c>
    </row>
    <row r="4449" spans="1:24" x14ac:dyDescent="0.2">
      <c r="A4449" s="88"/>
      <c r="B4449" s="75"/>
      <c r="C4449" s="94">
        <v>-3</v>
      </c>
      <c r="D4449" s="87" t="s">
        <v>397</v>
      </c>
    </row>
    <row r="4450" spans="1:24" x14ac:dyDescent="0.2">
      <c r="A4450" s="88"/>
      <c r="B4450" s="75"/>
      <c r="C4450" s="94"/>
      <c r="D4450" s="87"/>
    </row>
    <row r="4451" spans="1:24" x14ac:dyDescent="0.2">
      <c r="A4451" s="88" t="str">
        <f>HYPERLINK("[Codebook_HIS_2013_ext_v1601.xlsx]PA01_1_Y","PA01_1")</f>
        <v>PA01_1</v>
      </c>
      <c r="B4451" s="75" t="s">
        <v>1978</v>
      </c>
      <c r="C4451" s="92">
        <v>1</v>
      </c>
      <c r="D4451" s="89" t="s">
        <v>1989</v>
      </c>
    </row>
    <row r="4452" spans="1:24" x14ac:dyDescent="0.2">
      <c r="A4452" s="88"/>
      <c r="B4452" s="75"/>
      <c r="C4452" s="92">
        <v>2</v>
      </c>
      <c r="D4452" s="89" t="s">
        <v>1990</v>
      </c>
    </row>
    <row r="4453" spans="1:24" x14ac:dyDescent="0.2">
      <c r="A4453" s="88"/>
      <c r="B4453" s="75"/>
      <c r="C4453" s="92">
        <v>3</v>
      </c>
      <c r="D4453" s="89" t="s">
        <v>1991</v>
      </c>
    </row>
    <row r="4454" spans="1:24" x14ac:dyDescent="0.2">
      <c r="A4454" s="88"/>
      <c r="B4454" s="75"/>
      <c r="C4454" s="92">
        <v>4</v>
      </c>
      <c r="D4454" s="89" t="s">
        <v>1992</v>
      </c>
    </row>
    <row r="4455" spans="1:24" x14ac:dyDescent="0.2">
      <c r="A4455" s="88"/>
      <c r="B4455" s="75"/>
      <c r="C4455" s="94">
        <v>-1</v>
      </c>
      <c r="D4455" s="87" t="s">
        <v>394</v>
      </c>
    </row>
    <row r="4456" spans="1:24" x14ac:dyDescent="0.2">
      <c r="A4456" s="88"/>
      <c r="B4456" s="75"/>
      <c r="C4456" s="94">
        <v>-3</v>
      </c>
      <c r="D4456" s="87" t="s">
        <v>397</v>
      </c>
    </row>
    <row r="4457" spans="1:24" x14ac:dyDescent="0.2">
      <c r="A4457" s="88"/>
      <c r="B4457" s="75"/>
      <c r="C4457" s="94"/>
      <c r="D4457" s="87"/>
    </row>
    <row r="4458" spans="1:24" x14ac:dyDescent="0.2">
      <c r="A4458" s="88" t="str">
        <f>HYPERLINK("[Codebook_HIS_2013_ext_v1601.xlsx]PA01_2_Y","PA01_2")</f>
        <v>PA01_2</v>
      </c>
      <c r="B4458" s="75" t="s">
        <v>1979</v>
      </c>
      <c r="C4458" s="92">
        <v>1</v>
      </c>
      <c r="D4458" s="89" t="s">
        <v>1989</v>
      </c>
    </row>
    <row r="4459" spans="1:24" x14ac:dyDescent="0.2">
      <c r="A4459" s="88"/>
      <c r="B4459" s="75"/>
      <c r="C4459" s="92">
        <v>2</v>
      </c>
      <c r="D4459" s="89" t="s">
        <v>1990</v>
      </c>
    </row>
    <row r="4460" spans="1:24" x14ac:dyDescent="0.2">
      <c r="A4460" s="88"/>
      <c r="B4460" s="75"/>
      <c r="C4460" s="92">
        <v>3</v>
      </c>
      <c r="D4460" s="89" t="s">
        <v>1991</v>
      </c>
    </row>
    <row r="4461" spans="1:24" x14ac:dyDescent="0.2">
      <c r="A4461" s="88"/>
      <c r="B4461" s="75"/>
      <c r="C4461" s="94">
        <v>-1</v>
      </c>
      <c r="D4461" s="87" t="s">
        <v>394</v>
      </c>
    </row>
    <row r="4462" spans="1:24" x14ac:dyDescent="0.2">
      <c r="A4462" s="88"/>
      <c r="B4462" s="75"/>
      <c r="C4462" s="94">
        <v>-3</v>
      </c>
      <c r="D4462" s="87" t="s">
        <v>397</v>
      </c>
    </row>
    <row r="4463" spans="1:24" x14ac:dyDescent="0.2">
      <c r="A4463" s="88"/>
      <c r="B4463" s="75"/>
      <c r="C4463" s="94"/>
      <c r="D4463" s="87"/>
    </row>
    <row r="4464" spans="1:24" s="283" customFormat="1" ht="12" x14ac:dyDescent="0.25">
      <c r="A4464" s="88" t="str">
        <f>HYPERLINK("[Codebook_HIS_2013_ext_v1601.xlsx]PA02_Y","PA02")</f>
        <v>PA02</v>
      </c>
      <c r="B4464" s="75" t="s">
        <v>1975</v>
      </c>
      <c r="C4464" s="92" t="s">
        <v>120</v>
      </c>
      <c r="D4464" s="89" t="s">
        <v>1993</v>
      </c>
      <c r="E4464" s="64"/>
      <c r="F4464" s="64"/>
      <c r="G4464" s="64"/>
      <c r="H4464" s="64"/>
      <c r="I4464" s="64"/>
      <c r="J4464" s="64"/>
      <c r="K4464" s="64"/>
      <c r="L4464" s="64"/>
      <c r="M4464" s="64"/>
      <c r="N4464" s="64"/>
      <c r="O4464" s="64"/>
      <c r="P4464" s="64"/>
      <c r="Q4464" s="64"/>
      <c r="R4464" s="64"/>
      <c r="S4464" s="64"/>
      <c r="T4464" s="64"/>
      <c r="U4464" s="64"/>
      <c r="V4464" s="64"/>
      <c r="W4464" s="64"/>
      <c r="X4464" s="64"/>
    </row>
    <row r="4465" spans="1:4" x14ac:dyDescent="0.2">
      <c r="A4465" s="88"/>
      <c r="B4465" s="75"/>
      <c r="C4465" s="94">
        <v>-1</v>
      </c>
      <c r="D4465" s="87" t="s">
        <v>394</v>
      </c>
    </row>
    <row r="4466" spans="1:4" x14ac:dyDescent="0.2">
      <c r="A4466" s="88"/>
      <c r="B4466" s="75"/>
      <c r="C4466" s="94">
        <v>-3</v>
      </c>
      <c r="D4466" s="87" t="s">
        <v>397</v>
      </c>
    </row>
    <row r="4467" spans="1:4" x14ac:dyDescent="0.2">
      <c r="A4467" s="88"/>
      <c r="B4467" s="75"/>
      <c r="C4467" s="94"/>
      <c r="D4467" s="87"/>
    </row>
    <row r="4468" spans="1:4" x14ac:dyDescent="0.2">
      <c r="A4468" s="88" t="str">
        <f>HYPERLINK("[Codebook_HIS_2013_ext_v1601.xlsx]PA02_1_Y","PA02_1")</f>
        <v>PA02_1</v>
      </c>
      <c r="B4468" s="75" t="s">
        <v>1980</v>
      </c>
      <c r="C4468" s="92" t="s">
        <v>120</v>
      </c>
      <c r="D4468" s="89" t="s">
        <v>1993</v>
      </c>
    </row>
    <row r="4469" spans="1:4" x14ac:dyDescent="0.2">
      <c r="A4469" s="88"/>
      <c r="B4469" s="75"/>
      <c r="C4469" s="94">
        <v>-1</v>
      </c>
      <c r="D4469" s="87" t="s">
        <v>394</v>
      </c>
    </row>
    <row r="4470" spans="1:4" x14ac:dyDescent="0.2">
      <c r="A4470" s="88"/>
      <c r="B4470" s="75"/>
      <c r="C4470" s="94">
        <v>-3</v>
      </c>
      <c r="D4470" s="87" t="s">
        <v>397</v>
      </c>
    </row>
    <row r="4471" spans="1:4" x14ac:dyDescent="0.2">
      <c r="A4471" s="88"/>
      <c r="B4471" s="75"/>
      <c r="C4471" s="94"/>
      <c r="D4471" s="87"/>
    </row>
    <row r="4472" spans="1:4" x14ac:dyDescent="0.2">
      <c r="A4472" s="88" t="str">
        <f>HYPERLINK("[Codebook_HIS_2013_ext_v1601.xlsx]PA02_2_Y","PA02_2")</f>
        <v>PA02_2</v>
      </c>
      <c r="B4472" s="75" t="s">
        <v>1982</v>
      </c>
      <c r="C4472" s="92">
        <v>1</v>
      </c>
      <c r="D4472" s="89" t="s">
        <v>395</v>
      </c>
    </row>
    <row r="4473" spans="1:4" x14ac:dyDescent="0.2">
      <c r="A4473" s="88"/>
      <c r="B4473" s="75"/>
      <c r="C4473" s="92">
        <v>2</v>
      </c>
      <c r="D4473" s="89" t="s">
        <v>396</v>
      </c>
    </row>
    <row r="4474" spans="1:4" x14ac:dyDescent="0.2">
      <c r="A4474" s="88"/>
      <c r="B4474" s="75"/>
      <c r="C4474" s="94">
        <v>-1</v>
      </c>
      <c r="D4474" s="87" t="s">
        <v>394</v>
      </c>
    </row>
    <row r="4475" spans="1:4" x14ac:dyDescent="0.2">
      <c r="A4475" s="88"/>
      <c r="B4475" s="75"/>
      <c r="C4475" s="94">
        <v>-3</v>
      </c>
      <c r="D4475" s="87" t="s">
        <v>397</v>
      </c>
    </row>
    <row r="4476" spans="1:4" x14ac:dyDescent="0.2">
      <c r="A4476" s="88"/>
      <c r="B4476" s="75"/>
      <c r="C4476" s="94"/>
      <c r="D4476" s="87"/>
    </row>
    <row r="4477" spans="1:4" x14ac:dyDescent="0.2">
      <c r="A4477" s="88" t="str">
        <f>HYPERLINK("[Codebook_HIS_2013_ext_v1601.xlsx]PA03_Y","PA03")</f>
        <v>PA03</v>
      </c>
      <c r="B4477" s="75" t="s">
        <v>1971</v>
      </c>
      <c r="C4477" s="92">
        <v>1</v>
      </c>
      <c r="D4477" s="89" t="s">
        <v>1994</v>
      </c>
    </row>
    <row r="4478" spans="1:4" x14ac:dyDescent="0.2">
      <c r="A4478" s="88"/>
      <c r="B4478" s="75"/>
      <c r="C4478" s="92">
        <v>2</v>
      </c>
      <c r="D4478" s="89" t="s">
        <v>1995</v>
      </c>
    </row>
    <row r="4479" spans="1:4" x14ac:dyDescent="0.2">
      <c r="A4479" s="88"/>
      <c r="B4479" s="75"/>
      <c r="C4479" s="92">
        <v>3</v>
      </c>
      <c r="D4479" s="89" t="s">
        <v>1996</v>
      </c>
    </row>
    <row r="4480" spans="1:4" x14ac:dyDescent="0.2">
      <c r="A4480" s="88"/>
      <c r="B4480" s="75"/>
      <c r="C4480" s="92">
        <v>4</v>
      </c>
      <c r="D4480" s="89" t="s">
        <v>1997</v>
      </c>
    </row>
    <row r="4481" spans="1:4" x14ac:dyDescent="0.2">
      <c r="A4481" s="88"/>
      <c r="B4481" s="75"/>
      <c r="C4481" s="92">
        <v>5</v>
      </c>
      <c r="D4481" s="89" t="s">
        <v>1998</v>
      </c>
    </row>
    <row r="4482" spans="1:4" x14ac:dyDescent="0.2">
      <c r="A4482" s="88"/>
      <c r="B4482" s="75"/>
      <c r="C4482" s="94">
        <v>-1</v>
      </c>
      <c r="D4482" s="87" t="s">
        <v>394</v>
      </c>
    </row>
    <row r="4483" spans="1:4" x14ac:dyDescent="0.2">
      <c r="A4483" s="88"/>
      <c r="B4483" s="75"/>
      <c r="C4483" s="94">
        <v>-3</v>
      </c>
      <c r="D4483" s="87" t="s">
        <v>397</v>
      </c>
    </row>
    <row r="4484" spans="1:4" x14ac:dyDescent="0.2">
      <c r="A4484" s="88"/>
      <c r="B4484" s="75"/>
      <c r="C4484" s="94"/>
      <c r="D4484" s="87"/>
    </row>
    <row r="4485" spans="1:4" x14ac:dyDescent="0.2">
      <c r="A4485" s="88" t="str">
        <f>HYPERLINK("[Codebook_HIS_2013_ext_v1601.xlsx]PA04_Y","PA04")</f>
        <v>PA04</v>
      </c>
      <c r="B4485" s="75" t="s">
        <v>1974</v>
      </c>
      <c r="C4485" s="92" t="s">
        <v>120</v>
      </c>
      <c r="D4485" s="89" t="s">
        <v>1993</v>
      </c>
    </row>
    <row r="4486" spans="1:4" x14ac:dyDescent="0.2">
      <c r="A4486" s="88"/>
      <c r="B4486" s="75"/>
      <c r="C4486" s="94">
        <v>-1</v>
      </c>
      <c r="D4486" s="87" t="s">
        <v>394</v>
      </c>
    </row>
    <row r="4487" spans="1:4" x14ac:dyDescent="0.2">
      <c r="A4487" s="88"/>
      <c r="B4487" s="75"/>
      <c r="C4487" s="94">
        <v>-1</v>
      </c>
      <c r="D4487" s="87" t="s">
        <v>394</v>
      </c>
    </row>
    <row r="4488" spans="1:4" x14ac:dyDescent="0.2">
      <c r="A4488" s="88"/>
      <c r="B4488" s="75"/>
      <c r="C4488" s="94">
        <v>-3</v>
      </c>
      <c r="D4488" s="87" t="s">
        <v>397</v>
      </c>
    </row>
    <row r="4489" spans="1:4" x14ac:dyDescent="0.2">
      <c r="A4489" s="88"/>
      <c r="B4489" s="75"/>
      <c r="C4489" s="94"/>
      <c r="D4489" s="87"/>
    </row>
    <row r="4490" spans="1:4" x14ac:dyDescent="0.2">
      <c r="A4490" s="88" t="str">
        <f>HYPERLINK("[Codebook_HIS_2013_ext_v1601.xlsx]PA04_1_Y","PA04_1")</f>
        <v>PA04_1</v>
      </c>
      <c r="B4490" s="75" t="s">
        <v>1981</v>
      </c>
      <c r="C4490" s="92" t="s">
        <v>120</v>
      </c>
      <c r="D4490" s="89" t="s">
        <v>1993</v>
      </c>
    </row>
    <row r="4491" spans="1:4" x14ac:dyDescent="0.2">
      <c r="A4491" s="88"/>
      <c r="B4491" s="75"/>
      <c r="C4491" s="94">
        <v>-1</v>
      </c>
      <c r="D4491" s="87" t="s">
        <v>394</v>
      </c>
    </row>
    <row r="4492" spans="1:4" x14ac:dyDescent="0.2">
      <c r="A4492" s="88"/>
      <c r="B4492" s="75"/>
      <c r="C4492" s="94">
        <v>-3</v>
      </c>
      <c r="D4492" s="87" t="s">
        <v>397</v>
      </c>
    </row>
    <row r="4493" spans="1:4" x14ac:dyDescent="0.2">
      <c r="A4493" s="88"/>
      <c r="B4493" s="75"/>
      <c r="C4493" s="94"/>
      <c r="D4493" s="87"/>
    </row>
    <row r="4494" spans="1:4" x14ac:dyDescent="0.2">
      <c r="A4494" s="88" t="str">
        <f>HYPERLINK("[Codebook_HIS_2013_ext_v1601.xlsx]PA04_2_Y","PA04_2")</f>
        <v>PA04_2</v>
      </c>
      <c r="B4494" s="75" t="s">
        <v>1983</v>
      </c>
      <c r="C4494" s="92">
        <v>1</v>
      </c>
      <c r="D4494" s="89" t="s">
        <v>395</v>
      </c>
    </row>
    <row r="4495" spans="1:4" x14ac:dyDescent="0.2">
      <c r="A4495" s="88"/>
      <c r="B4495" s="75"/>
      <c r="C4495" s="92">
        <v>2</v>
      </c>
      <c r="D4495" s="89" t="s">
        <v>396</v>
      </c>
    </row>
    <row r="4496" spans="1:4" x14ac:dyDescent="0.2">
      <c r="A4496" s="88"/>
      <c r="B4496" s="75"/>
      <c r="C4496" s="94">
        <v>-1</v>
      </c>
      <c r="D4496" s="87" t="s">
        <v>394</v>
      </c>
    </row>
    <row r="4497" spans="1:4" x14ac:dyDescent="0.2">
      <c r="A4497" s="88"/>
      <c r="B4497" s="75"/>
      <c r="C4497" s="94">
        <v>-3</v>
      </c>
      <c r="D4497" s="87" t="s">
        <v>397</v>
      </c>
    </row>
    <row r="4498" spans="1:4" x14ac:dyDescent="0.2">
      <c r="A4498" s="88"/>
      <c r="B4498" s="75"/>
      <c r="C4498" s="94"/>
      <c r="D4498" s="87"/>
    </row>
    <row r="4499" spans="1:4" x14ac:dyDescent="0.2">
      <c r="A4499" s="88" t="str">
        <f>HYPERLINK("[Codebook_HIS_2013_ext_v1601.xlsx]PA05_Y","PA05")</f>
        <v>PA05</v>
      </c>
      <c r="B4499" s="75" t="s">
        <v>1972</v>
      </c>
      <c r="C4499" s="92">
        <v>1</v>
      </c>
      <c r="D4499" s="89" t="s">
        <v>1994</v>
      </c>
    </row>
    <row r="4500" spans="1:4" x14ac:dyDescent="0.2">
      <c r="A4500" s="88"/>
      <c r="B4500" s="75"/>
      <c r="C4500" s="92">
        <v>2</v>
      </c>
      <c r="D4500" s="89" t="s">
        <v>1995</v>
      </c>
    </row>
    <row r="4501" spans="1:4" x14ac:dyDescent="0.2">
      <c r="A4501" s="88"/>
      <c r="B4501" s="75"/>
      <c r="C4501" s="92">
        <v>3</v>
      </c>
      <c r="D4501" s="89" t="s">
        <v>1996</v>
      </c>
    </row>
    <row r="4502" spans="1:4" x14ac:dyDescent="0.2">
      <c r="A4502" s="88"/>
      <c r="B4502" s="75"/>
      <c r="C4502" s="92">
        <v>4</v>
      </c>
      <c r="D4502" s="89" t="s">
        <v>1997</v>
      </c>
    </row>
    <row r="4503" spans="1:4" x14ac:dyDescent="0.2">
      <c r="A4503" s="88"/>
      <c r="B4503" s="75"/>
      <c r="C4503" s="92">
        <v>5</v>
      </c>
      <c r="D4503" s="89" t="s">
        <v>1998</v>
      </c>
    </row>
    <row r="4504" spans="1:4" x14ac:dyDescent="0.2">
      <c r="A4504" s="88"/>
      <c r="B4504" s="75"/>
      <c r="C4504" s="94">
        <v>-1</v>
      </c>
      <c r="D4504" s="87" t="s">
        <v>394</v>
      </c>
    </row>
    <row r="4505" spans="1:4" x14ac:dyDescent="0.2">
      <c r="A4505" s="88"/>
      <c r="B4505" s="75"/>
      <c r="C4505" s="94">
        <v>-3</v>
      </c>
      <c r="D4505" s="87" t="s">
        <v>397</v>
      </c>
    </row>
    <row r="4506" spans="1:4" x14ac:dyDescent="0.2">
      <c r="A4506" s="88"/>
      <c r="B4506" s="75"/>
      <c r="C4506" s="94"/>
      <c r="D4506" s="87"/>
    </row>
    <row r="4507" spans="1:4" x14ac:dyDescent="0.2">
      <c r="A4507" s="88" t="str">
        <f>HYPERLINK("[Codebook_HIS_2013_ext_v1601.xlsx]PA06_Y","PA06")</f>
        <v>PA06</v>
      </c>
      <c r="B4507" s="75" t="s">
        <v>1976</v>
      </c>
      <c r="C4507" s="92" t="s">
        <v>120</v>
      </c>
      <c r="D4507" s="89" t="s">
        <v>1993</v>
      </c>
    </row>
    <row r="4508" spans="1:4" x14ac:dyDescent="0.2">
      <c r="A4508" s="88"/>
      <c r="B4508" s="75"/>
      <c r="C4508" s="94">
        <v>-1</v>
      </c>
      <c r="D4508" s="87" t="s">
        <v>394</v>
      </c>
    </row>
    <row r="4509" spans="1:4" x14ac:dyDescent="0.2">
      <c r="A4509" s="88"/>
      <c r="B4509" s="75"/>
      <c r="C4509" s="94">
        <v>-3</v>
      </c>
      <c r="D4509" s="87" t="s">
        <v>397</v>
      </c>
    </row>
    <row r="4510" spans="1:4" x14ac:dyDescent="0.2">
      <c r="A4510" s="88"/>
      <c r="B4510" s="75"/>
      <c r="C4510" s="114"/>
      <c r="D4510" s="113"/>
    </row>
    <row r="4511" spans="1:4" x14ac:dyDescent="0.2">
      <c r="A4511" s="88" t="str">
        <f>HYPERLINK("[Codebook_HIS_2013_ext_v1601.xlsx]PA07H_Y","PA07H")</f>
        <v>PA07H</v>
      </c>
      <c r="B4511" s="75" t="s">
        <v>2002</v>
      </c>
      <c r="C4511" s="92" t="s">
        <v>120</v>
      </c>
      <c r="D4511" s="89" t="s">
        <v>1522</v>
      </c>
    </row>
    <row r="4512" spans="1:4" x14ac:dyDescent="0.2">
      <c r="A4512" s="88"/>
      <c r="B4512" s="75"/>
      <c r="C4512" s="94">
        <v>-1</v>
      </c>
      <c r="D4512" s="87" t="s">
        <v>394</v>
      </c>
    </row>
    <row r="4513" spans="1:24" x14ac:dyDescent="0.2">
      <c r="A4513" s="88"/>
      <c r="B4513" s="75"/>
      <c r="C4513" s="94">
        <v>-3</v>
      </c>
      <c r="D4513" s="87" t="s">
        <v>397</v>
      </c>
    </row>
    <row r="4514" spans="1:24" s="283" customFormat="1" ht="12" x14ac:dyDescent="0.25">
      <c r="A4514" s="88"/>
      <c r="B4514" s="75"/>
      <c r="C4514" s="114"/>
      <c r="D4514" s="113"/>
      <c r="E4514" s="64"/>
      <c r="F4514" s="64"/>
      <c r="G4514" s="64"/>
      <c r="H4514" s="64"/>
      <c r="I4514" s="64"/>
      <c r="J4514" s="64"/>
      <c r="K4514" s="64"/>
      <c r="L4514" s="64"/>
      <c r="M4514" s="64"/>
      <c r="N4514" s="64"/>
      <c r="O4514" s="64"/>
      <c r="P4514" s="64"/>
      <c r="Q4514" s="64"/>
      <c r="R4514" s="64"/>
      <c r="S4514" s="64"/>
      <c r="T4514" s="64"/>
      <c r="U4514" s="64"/>
      <c r="V4514" s="64"/>
      <c r="W4514" s="64"/>
      <c r="X4514" s="64"/>
    </row>
    <row r="4515" spans="1:24" s="283" customFormat="1" ht="12" x14ac:dyDescent="0.25">
      <c r="A4515" s="88" t="str">
        <f>HYPERLINK("[Codebook_HIS_2013_ext_v1601.xlsx]PA07M_Y","PA07M")</f>
        <v>PA07M</v>
      </c>
      <c r="B4515" s="75" t="s">
        <v>2003</v>
      </c>
      <c r="C4515" s="92" t="s">
        <v>120</v>
      </c>
      <c r="D4515" s="89" t="s">
        <v>1523</v>
      </c>
      <c r="E4515" s="64"/>
      <c r="F4515" s="64"/>
      <c r="G4515" s="64"/>
      <c r="H4515" s="64"/>
      <c r="I4515" s="64"/>
      <c r="J4515" s="64"/>
      <c r="K4515" s="64"/>
      <c r="L4515" s="64"/>
      <c r="M4515" s="64"/>
      <c r="N4515" s="64"/>
      <c r="O4515" s="64"/>
      <c r="P4515" s="64"/>
      <c r="Q4515" s="64"/>
      <c r="R4515" s="64"/>
      <c r="S4515" s="64"/>
      <c r="T4515" s="64"/>
      <c r="U4515" s="64"/>
      <c r="V4515" s="64"/>
      <c r="W4515" s="64"/>
      <c r="X4515" s="64"/>
    </row>
    <row r="4516" spans="1:24" s="283" customFormat="1" ht="12" x14ac:dyDescent="0.25">
      <c r="A4516" s="88"/>
      <c r="B4516" s="75"/>
      <c r="C4516" s="94">
        <v>-1</v>
      </c>
      <c r="D4516" s="87" t="s">
        <v>394</v>
      </c>
      <c r="E4516" s="64"/>
      <c r="F4516" s="64"/>
      <c r="G4516" s="64"/>
      <c r="H4516" s="64"/>
      <c r="I4516" s="64"/>
      <c r="J4516" s="64"/>
      <c r="K4516" s="64"/>
      <c r="L4516" s="64"/>
      <c r="M4516" s="64"/>
      <c r="N4516" s="64"/>
      <c r="O4516" s="64"/>
      <c r="P4516" s="64"/>
      <c r="Q4516" s="64"/>
      <c r="R4516" s="64"/>
      <c r="S4516" s="64"/>
      <c r="T4516" s="64"/>
      <c r="U4516" s="64"/>
      <c r="V4516" s="64"/>
      <c r="W4516" s="64"/>
      <c r="X4516" s="64"/>
    </row>
    <row r="4517" spans="1:24" s="283" customFormat="1" ht="12" x14ac:dyDescent="0.25">
      <c r="A4517" s="88"/>
      <c r="B4517" s="75"/>
      <c r="C4517" s="94">
        <v>-3</v>
      </c>
      <c r="D4517" s="87" t="s">
        <v>397</v>
      </c>
      <c r="E4517" s="64"/>
      <c r="F4517" s="64"/>
      <c r="G4517" s="64"/>
      <c r="H4517" s="64"/>
      <c r="I4517" s="64"/>
      <c r="J4517" s="64"/>
      <c r="K4517" s="64"/>
      <c r="L4517" s="64"/>
      <c r="M4517" s="64"/>
      <c r="N4517" s="64"/>
      <c r="O4517" s="64"/>
      <c r="P4517" s="64"/>
      <c r="Q4517" s="64"/>
      <c r="R4517" s="64"/>
      <c r="S4517" s="64"/>
      <c r="T4517" s="64"/>
      <c r="U4517" s="64"/>
      <c r="V4517" s="64"/>
      <c r="W4517" s="64"/>
      <c r="X4517" s="64"/>
    </row>
    <row r="4518" spans="1:24" s="283" customFormat="1" ht="12" x14ac:dyDescent="0.25">
      <c r="A4518" s="88"/>
      <c r="B4518" s="75"/>
      <c r="C4518" s="114"/>
      <c r="D4518" s="113"/>
      <c r="E4518" s="64"/>
      <c r="F4518" s="64"/>
      <c r="G4518" s="64"/>
      <c r="H4518" s="64"/>
      <c r="I4518" s="64"/>
      <c r="J4518" s="64"/>
      <c r="K4518" s="64"/>
      <c r="L4518" s="64"/>
      <c r="M4518" s="64"/>
      <c r="N4518" s="64"/>
      <c r="O4518" s="64"/>
      <c r="P4518" s="64"/>
      <c r="Q4518" s="64"/>
      <c r="R4518" s="64"/>
      <c r="S4518" s="64"/>
      <c r="T4518" s="64"/>
      <c r="U4518" s="64"/>
      <c r="V4518" s="64"/>
      <c r="W4518" s="64"/>
      <c r="X4518" s="64"/>
    </row>
    <row r="4519" spans="1:24" s="283" customFormat="1" ht="12" x14ac:dyDescent="0.25">
      <c r="A4519" s="88" t="str">
        <f>HYPERLINK("[Codebook_HIS_2013_ext_v1601.xlsx]PA08_Y","PA08")</f>
        <v>PA08</v>
      </c>
      <c r="B4519" s="75" t="s">
        <v>1973</v>
      </c>
      <c r="C4519" s="92" t="s">
        <v>120</v>
      </c>
      <c r="D4519" s="89" t="s">
        <v>1993</v>
      </c>
      <c r="E4519" s="64"/>
      <c r="F4519" s="64"/>
      <c r="G4519" s="64"/>
      <c r="H4519" s="64"/>
      <c r="I4519" s="64"/>
      <c r="J4519" s="64"/>
      <c r="K4519" s="64"/>
      <c r="L4519" s="64"/>
      <c r="M4519" s="64"/>
      <c r="N4519" s="64"/>
      <c r="O4519" s="64"/>
      <c r="P4519" s="64"/>
      <c r="Q4519" s="64"/>
      <c r="R4519" s="64"/>
      <c r="S4519" s="64"/>
      <c r="T4519" s="64"/>
      <c r="U4519" s="64"/>
      <c r="V4519" s="64"/>
      <c r="W4519" s="64"/>
      <c r="X4519" s="64"/>
    </row>
    <row r="4520" spans="1:24" s="283" customFormat="1" ht="12" x14ac:dyDescent="0.25">
      <c r="A4520" s="88"/>
      <c r="B4520" s="75"/>
      <c r="C4520" s="94">
        <v>-1</v>
      </c>
      <c r="D4520" s="87" t="s">
        <v>394</v>
      </c>
      <c r="E4520" s="64"/>
      <c r="F4520" s="64"/>
      <c r="G4520" s="64"/>
      <c r="H4520" s="64"/>
      <c r="I4520" s="64"/>
      <c r="J4520" s="64"/>
      <c r="K4520" s="64"/>
      <c r="L4520" s="64"/>
      <c r="M4520" s="64"/>
      <c r="N4520" s="64"/>
      <c r="O4520" s="64"/>
      <c r="P4520" s="64"/>
      <c r="Q4520" s="64"/>
      <c r="R4520" s="64"/>
      <c r="S4520" s="64"/>
      <c r="T4520" s="64"/>
      <c r="U4520" s="64"/>
      <c r="V4520" s="64"/>
      <c r="W4520" s="64"/>
      <c r="X4520" s="64"/>
    </row>
    <row r="4521" spans="1:24" s="283" customFormat="1" ht="12" x14ac:dyDescent="0.25">
      <c r="A4521" s="88"/>
      <c r="B4521" s="75"/>
      <c r="C4521" s="94">
        <v>-3</v>
      </c>
      <c r="D4521" s="87" t="s">
        <v>397</v>
      </c>
      <c r="E4521" s="64"/>
      <c r="F4521" s="64"/>
      <c r="G4521" s="64"/>
      <c r="H4521" s="64"/>
      <c r="I4521" s="64"/>
      <c r="J4521" s="64"/>
      <c r="K4521" s="64"/>
      <c r="L4521" s="64"/>
      <c r="M4521" s="64"/>
      <c r="N4521" s="64"/>
      <c r="O4521" s="64"/>
      <c r="P4521" s="64"/>
      <c r="Q4521" s="64"/>
      <c r="R4521" s="64"/>
      <c r="S4521" s="64"/>
      <c r="T4521" s="64"/>
      <c r="U4521" s="64"/>
      <c r="V4521" s="64"/>
      <c r="W4521" s="64"/>
      <c r="X4521" s="64"/>
    </row>
    <row r="4522" spans="1:24" x14ac:dyDescent="0.2">
      <c r="A4522" s="88"/>
      <c r="B4522" s="75"/>
      <c r="C4522" s="94"/>
      <c r="D4522" s="87"/>
    </row>
    <row r="4523" spans="1:24" x14ac:dyDescent="0.2">
      <c r="A4523" s="88" t="str">
        <f>HYPERLINK("[Codebook_HIS_2013_ext_v1601.xlsx]PA_1_Y","PA_1")</f>
        <v>PA_1</v>
      </c>
      <c r="B4523" s="75" t="s">
        <v>1984</v>
      </c>
      <c r="C4523" s="92">
        <v>1</v>
      </c>
      <c r="D4523" s="89" t="s">
        <v>395</v>
      </c>
    </row>
    <row r="4524" spans="1:24" x14ac:dyDescent="0.2">
      <c r="A4524" s="88"/>
      <c r="B4524" s="75"/>
      <c r="C4524" s="92">
        <v>2</v>
      </c>
      <c r="D4524" s="89" t="s">
        <v>396</v>
      </c>
    </row>
    <row r="4525" spans="1:24" x14ac:dyDescent="0.2">
      <c r="A4525" s="88"/>
      <c r="B4525" s="75"/>
      <c r="C4525" s="94">
        <v>-1</v>
      </c>
      <c r="D4525" s="87" t="s">
        <v>394</v>
      </c>
    </row>
    <row r="4526" spans="1:24" x14ac:dyDescent="0.2">
      <c r="A4526" s="88"/>
      <c r="B4526" s="75"/>
      <c r="C4526" s="94">
        <v>-3</v>
      </c>
      <c r="D4526" s="87" t="s">
        <v>397</v>
      </c>
    </row>
    <row r="4527" spans="1:24" x14ac:dyDescent="0.2">
      <c r="A4527" s="88"/>
      <c r="B4527" s="75"/>
      <c r="C4527" s="94"/>
      <c r="D4527" s="87"/>
    </row>
    <row r="4528" spans="1:24" x14ac:dyDescent="0.2">
      <c r="A4528" s="88" t="str">
        <f>HYPERLINK("[Codebook_HIS_2013_ext_v1601.xlsx]PA_2_Y","PA_2")</f>
        <v>PA_2</v>
      </c>
      <c r="B4528" s="75" t="s">
        <v>1985</v>
      </c>
      <c r="C4528" s="92">
        <v>1</v>
      </c>
      <c r="D4528" s="89" t="s">
        <v>395</v>
      </c>
    </row>
    <row r="4529" spans="1:24" x14ac:dyDescent="0.2">
      <c r="A4529" s="88"/>
      <c r="B4529" s="75"/>
      <c r="C4529" s="92">
        <v>2</v>
      </c>
      <c r="D4529" s="89" t="s">
        <v>396</v>
      </c>
    </row>
    <row r="4530" spans="1:24" x14ac:dyDescent="0.2">
      <c r="A4530" s="88"/>
      <c r="B4530" s="75"/>
      <c r="C4530" s="94">
        <v>-1</v>
      </c>
      <c r="D4530" s="87" t="s">
        <v>394</v>
      </c>
    </row>
    <row r="4531" spans="1:24" x14ac:dyDescent="0.2">
      <c r="A4531" s="88"/>
      <c r="B4531" s="75"/>
      <c r="C4531" s="94">
        <v>-3</v>
      </c>
      <c r="D4531" s="87" t="s">
        <v>397</v>
      </c>
    </row>
    <row r="4532" spans="1:24" s="283" customFormat="1" ht="12" x14ac:dyDescent="0.25">
      <c r="A4532" s="88"/>
      <c r="B4532" s="75"/>
      <c r="C4532" s="94"/>
      <c r="D4532" s="87"/>
      <c r="E4532" s="64"/>
      <c r="F4532" s="64"/>
      <c r="G4532" s="64"/>
      <c r="H4532" s="64"/>
      <c r="I4532" s="64"/>
      <c r="J4532" s="64"/>
      <c r="K4532" s="64"/>
      <c r="L4532" s="64"/>
      <c r="M4532" s="64"/>
      <c r="N4532" s="64"/>
      <c r="O4532" s="64"/>
      <c r="P4532" s="64"/>
      <c r="Q4532" s="64"/>
      <c r="R4532" s="64"/>
      <c r="S4532" s="64"/>
      <c r="T4532" s="64"/>
      <c r="U4532" s="64"/>
      <c r="V4532" s="64"/>
      <c r="W4532" s="64"/>
      <c r="X4532" s="64"/>
    </row>
    <row r="4533" spans="1:24" s="283" customFormat="1" ht="12" x14ac:dyDescent="0.25">
      <c r="A4533" s="88" t="str">
        <f>HYPERLINK("[Codebook_HIS_2013_ext_v1601.xlsx]PA_3_Y","PA_3")</f>
        <v>PA_3</v>
      </c>
      <c r="B4533" s="75" t="s">
        <v>1986</v>
      </c>
      <c r="C4533" s="92">
        <v>1</v>
      </c>
      <c r="D4533" s="89" t="s">
        <v>395</v>
      </c>
      <c r="E4533" s="64"/>
      <c r="F4533" s="64"/>
      <c r="G4533" s="64"/>
      <c r="H4533" s="64"/>
      <c r="I4533" s="64"/>
      <c r="J4533" s="64"/>
      <c r="K4533" s="64"/>
      <c r="L4533" s="64"/>
      <c r="M4533" s="64"/>
      <c r="N4533" s="64"/>
      <c r="O4533" s="64"/>
      <c r="P4533" s="64"/>
      <c r="Q4533" s="64"/>
      <c r="R4533" s="64"/>
      <c r="S4533" s="64"/>
      <c r="T4533" s="64"/>
      <c r="U4533" s="64"/>
      <c r="V4533" s="64"/>
      <c r="W4533" s="64"/>
      <c r="X4533" s="64"/>
    </row>
    <row r="4534" spans="1:24" s="283" customFormat="1" ht="12" x14ac:dyDescent="0.25">
      <c r="A4534" s="88"/>
      <c r="B4534" s="75"/>
      <c r="C4534" s="92">
        <v>2</v>
      </c>
      <c r="D4534" s="89" t="s">
        <v>396</v>
      </c>
      <c r="E4534" s="64"/>
      <c r="F4534" s="64"/>
      <c r="G4534" s="64"/>
      <c r="H4534" s="64"/>
      <c r="I4534" s="64"/>
      <c r="J4534" s="64"/>
      <c r="K4534" s="64"/>
      <c r="L4534" s="64"/>
      <c r="M4534" s="64"/>
      <c r="N4534" s="64"/>
      <c r="O4534" s="64"/>
      <c r="P4534" s="64"/>
      <c r="Q4534" s="64"/>
      <c r="R4534" s="64"/>
      <c r="S4534" s="64"/>
      <c r="T4534" s="64"/>
      <c r="U4534" s="64"/>
      <c r="V4534" s="64"/>
      <c r="W4534" s="64"/>
      <c r="X4534" s="64"/>
    </row>
    <row r="4535" spans="1:24" s="283" customFormat="1" ht="12" x14ac:dyDescent="0.25">
      <c r="A4535" s="88"/>
      <c r="B4535" s="75"/>
      <c r="C4535" s="94">
        <v>-1</v>
      </c>
      <c r="D4535" s="87" t="s">
        <v>394</v>
      </c>
      <c r="E4535" s="64"/>
      <c r="F4535" s="64"/>
      <c r="G4535" s="64"/>
      <c r="H4535" s="64"/>
      <c r="I4535" s="64"/>
      <c r="J4535" s="64"/>
      <c r="K4535" s="64"/>
      <c r="L4535" s="64"/>
      <c r="M4535" s="64"/>
      <c r="N4535" s="64"/>
      <c r="O4535" s="64"/>
      <c r="P4535" s="64"/>
      <c r="Q4535" s="64"/>
      <c r="R4535" s="64"/>
      <c r="S4535" s="64"/>
      <c r="T4535" s="64"/>
      <c r="U4535" s="64"/>
      <c r="V4535" s="64"/>
      <c r="W4535" s="64"/>
      <c r="X4535" s="64"/>
    </row>
    <row r="4536" spans="1:24" s="283" customFormat="1" ht="12" x14ac:dyDescent="0.25">
      <c r="A4536" s="88"/>
      <c r="B4536" s="75"/>
      <c r="C4536" s="94">
        <v>-3</v>
      </c>
      <c r="D4536" s="87" t="s">
        <v>397</v>
      </c>
      <c r="E4536" s="64"/>
      <c r="F4536" s="64"/>
      <c r="G4536" s="64"/>
      <c r="H4536" s="64"/>
      <c r="I4536" s="64"/>
      <c r="J4536" s="64"/>
      <c r="K4536" s="64"/>
      <c r="L4536" s="64"/>
      <c r="M4536" s="64"/>
      <c r="N4536" s="64"/>
      <c r="O4536" s="64"/>
      <c r="P4536" s="64"/>
      <c r="Q4536" s="64"/>
      <c r="R4536" s="64"/>
      <c r="S4536" s="64"/>
      <c r="T4536" s="64"/>
      <c r="U4536" s="64"/>
      <c r="V4536" s="64"/>
      <c r="W4536" s="64"/>
      <c r="X4536" s="64"/>
    </row>
    <row r="4537" spans="1:24" s="283" customFormat="1" ht="12" x14ac:dyDescent="0.25">
      <c r="A4537" s="88"/>
      <c r="B4537" s="75"/>
      <c r="C4537" s="94"/>
      <c r="D4537" s="87"/>
      <c r="E4537" s="64"/>
      <c r="F4537" s="64"/>
      <c r="G4537" s="64"/>
      <c r="H4537" s="64"/>
      <c r="I4537" s="64"/>
      <c r="J4537" s="64"/>
      <c r="K4537" s="64"/>
      <c r="L4537" s="64"/>
      <c r="M4537" s="64"/>
      <c r="N4537" s="64"/>
      <c r="O4537" s="64"/>
      <c r="P4537" s="64"/>
      <c r="Q4537" s="64"/>
      <c r="R4537" s="64"/>
      <c r="S4537" s="64"/>
      <c r="T4537" s="64"/>
      <c r="U4537" s="64"/>
      <c r="V4537" s="64"/>
      <c r="W4537" s="64"/>
      <c r="X4537" s="64"/>
    </row>
    <row r="4538" spans="1:24" s="283" customFormat="1" ht="12" x14ac:dyDescent="0.25">
      <c r="A4538" s="88" t="str">
        <f>HYPERLINK("[Codebook_HIS_2013_ext_v1601.xlsx]PA_4_Y","PA_4")</f>
        <v>PA_4</v>
      </c>
      <c r="B4538" s="75" t="s">
        <v>1987</v>
      </c>
      <c r="C4538" s="92">
        <v>1</v>
      </c>
      <c r="D4538" s="89" t="s">
        <v>395</v>
      </c>
      <c r="E4538" s="64"/>
      <c r="F4538" s="64"/>
      <c r="G4538" s="64"/>
      <c r="H4538" s="64"/>
      <c r="I4538" s="64"/>
      <c r="J4538" s="64"/>
      <c r="K4538" s="64"/>
      <c r="L4538" s="64"/>
      <c r="M4538" s="64"/>
      <c r="N4538" s="64"/>
      <c r="O4538" s="64"/>
      <c r="P4538" s="64"/>
      <c r="Q4538" s="64"/>
      <c r="R4538" s="64"/>
      <c r="S4538" s="64"/>
      <c r="T4538" s="64"/>
      <c r="U4538" s="64"/>
      <c r="V4538" s="64"/>
      <c r="W4538" s="64"/>
      <c r="X4538" s="64"/>
    </row>
    <row r="4539" spans="1:24" s="283" customFormat="1" ht="12" x14ac:dyDescent="0.25">
      <c r="A4539" s="88"/>
      <c r="B4539" s="75"/>
      <c r="C4539" s="92">
        <v>2</v>
      </c>
      <c r="D4539" s="89" t="s">
        <v>396</v>
      </c>
      <c r="E4539" s="64"/>
      <c r="F4539" s="64"/>
      <c r="G4539" s="64"/>
      <c r="H4539" s="64"/>
      <c r="I4539" s="64"/>
      <c r="J4539" s="64"/>
      <c r="K4539" s="64"/>
      <c r="L4539" s="64"/>
      <c r="M4539" s="64"/>
      <c r="N4539" s="64"/>
      <c r="O4539" s="64"/>
      <c r="P4539" s="64"/>
      <c r="Q4539" s="64"/>
      <c r="R4539" s="64"/>
      <c r="S4539" s="64"/>
      <c r="T4539" s="64"/>
      <c r="U4539" s="64"/>
      <c r="V4539" s="64"/>
      <c r="W4539" s="64"/>
      <c r="X4539" s="64"/>
    </row>
    <row r="4540" spans="1:24" s="283" customFormat="1" ht="12" x14ac:dyDescent="0.25">
      <c r="A4540" s="88"/>
      <c r="B4540" s="75"/>
      <c r="C4540" s="94">
        <v>-1</v>
      </c>
      <c r="D4540" s="87" t="s">
        <v>394</v>
      </c>
      <c r="E4540" s="64"/>
      <c r="F4540" s="64"/>
      <c r="G4540" s="64"/>
      <c r="H4540" s="64"/>
      <c r="I4540" s="64"/>
      <c r="J4540" s="64"/>
      <c r="K4540" s="64"/>
      <c r="L4540" s="64"/>
      <c r="M4540" s="64"/>
      <c r="N4540" s="64"/>
      <c r="O4540" s="64"/>
      <c r="P4540" s="64"/>
      <c r="Q4540" s="64"/>
      <c r="R4540" s="64"/>
      <c r="S4540" s="64"/>
      <c r="T4540" s="64"/>
      <c r="U4540" s="64"/>
      <c r="V4540" s="64"/>
      <c r="W4540" s="64"/>
      <c r="X4540" s="64"/>
    </row>
    <row r="4541" spans="1:24" s="283" customFormat="1" ht="12" x14ac:dyDescent="0.25">
      <c r="A4541" s="88"/>
      <c r="B4541" s="75"/>
      <c r="C4541" s="94">
        <v>-3</v>
      </c>
      <c r="D4541" s="87" t="s">
        <v>397</v>
      </c>
      <c r="E4541" s="64"/>
      <c r="F4541" s="64"/>
      <c r="G4541" s="64"/>
      <c r="H4541" s="64"/>
      <c r="I4541" s="64"/>
      <c r="J4541" s="64"/>
      <c r="K4541" s="64"/>
      <c r="L4541" s="64"/>
      <c r="M4541" s="64"/>
      <c r="N4541" s="64"/>
      <c r="O4541" s="64"/>
      <c r="P4541" s="64"/>
      <c r="Q4541" s="64"/>
      <c r="R4541" s="64"/>
      <c r="S4541" s="64"/>
      <c r="T4541" s="64"/>
      <c r="U4541" s="64"/>
      <c r="V4541" s="64"/>
      <c r="W4541" s="64"/>
      <c r="X4541" s="64"/>
    </row>
    <row r="4542" spans="1:24" s="283" customFormat="1" ht="12" x14ac:dyDescent="0.25">
      <c r="A4542" s="88"/>
      <c r="B4542" s="75"/>
      <c r="C4542" s="94"/>
      <c r="D4542" s="87"/>
      <c r="E4542" s="64"/>
      <c r="F4542" s="64"/>
      <c r="G4542" s="64"/>
      <c r="H4542" s="64"/>
      <c r="I4542" s="64"/>
      <c r="J4542" s="64"/>
      <c r="K4542" s="64"/>
      <c r="L4542" s="64"/>
      <c r="M4542" s="64"/>
      <c r="N4542" s="64"/>
      <c r="O4542" s="64"/>
      <c r="P4542" s="64"/>
      <c r="Q4542" s="64"/>
      <c r="R4542" s="64"/>
      <c r="S4542" s="64"/>
      <c r="T4542" s="64"/>
      <c r="U4542" s="64"/>
      <c r="V4542" s="64"/>
      <c r="W4542" s="64"/>
      <c r="X4542" s="64"/>
    </row>
    <row r="4543" spans="1:24" s="283" customFormat="1" ht="12" x14ac:dyDescent="0.25">
      <c r="A4543" s="88" t="str">
        <f>HYPERLINK("[Codebook_HIS_2013_ext_v1601.xlsx]PA09H_Y","PA09H")</f>
        <v>PA09H</v>
      </c>
      <c r="B4543" s="75" t="s">
        <v>2004</v>
      </c>
      <c r="C4543" s="92" t="s">
        <v>120</v>
      </c>
      <c r="D4543" s="89" t="s">
        <v>1522</v>
      </c>
      <c r="E4543" s="64"/>
      <c r="F4543" s="64"/>
      <c r="G4543" s="64"/>
      <c r="H4543" s="64"/>
      <c r="I4543" s="64"/>
      <c r="J4543" s="64"/>
      <c r="K4543" s="64"/>
      <c r="L4543" s="64"/>
      <c r="M4543" s="64"/>
      <c r="N4543" s="64"/>
      <c r="O4543" s="64"/>
      <c r="P4543" s="64"/>
      <c r="Q4543" s="64"/>
      <c r="R4543" s="64"/>
      <c r="S4543" s="64"/>
      <c r="T4543" s="64"/>
      <c r="U4543" s="64"/>
      <c r="V4543" s="64"/>
      <c r="W4543" s="64"/>
      <c r="X4543" s="64"/>
    </row>
    <row r="4544" spans="1:24" x14ac:dyDescent="0.2">
      <c r="A4544" s="88"/>
      <c r="B4544" s="75"/>
      <c r="C4544" s="94">
        <v>-1</v>
      </c>
      <c r="D4544" s="87" t="s">
        <v>394</v>
      </c>
    </row>
    <row r="4545" spans="1:24" s="283" customFormat="1" ht="12" x14ac:dyDescent="0.25">
      <c r="A4545" s="88"/>
      <c r="B4545" s="75"/>
      <c r="C4545" s="94">
        <v>-3</v>
      </c>
      <c r="D4545" s="87" t="s">
        <v>397</v>
      </c>
      <c r="E4545" s="64"/>
      <c r="F4545" s="64"/>
      <c r="G4545" s="64"/>
      <c r="H4545" s="64"/>
      <c r="I4545" s="64"/>
      <c r="J4545" s="64"/>
      <c r="K4545" s="64"/>
      <c r="L4545" s="64"/>
      <c r="M4545" s="64"/>
      <c r="N4545" s="64"/>
      <c r="O4545" s="64"/>
      <c r="P4545" s="64"/>
      <c r="Q4545" s="64"/>
      <c r="R4545" s="64"/>
      <c r="S4545" s="64"/>
      <c r="T4545" s="64"/>
      <c r="U4545" s="64"/>
      <c r="V4545" s="64"/>
      <c r="W4545" s="64"/>
      <c r="X4545" s="64"/>
    </row>
    <row r="4546" spans="1:24" s="283" customFormat="1" ht="12" x14ac:dyDescent="0.25">
      <c r="A4546" s="88"/>
      <c r="B4546" s="75"/>
      <c r="C4546" s="114"/>
      <c r="D4546" s="113"/>
      <c r="E4546" s="64"/>
      <c r="F4546" s="64"/>
      <c r="G4546" s="64"/>
      <c r="H4546" s="64"/>
      <c r="I4546" s="64"/>
      <c r="J4546" s="64"/>
      <c r="K4546" s="64"/>
      <c r="L4546" s="64"/>
      <c r="M4546" s="64"/>
      <c r="N4546" s="64"/>
      <c r="O4546" s="64"/>
      <c r="P4546" s="64"/>
      <c r="Q4546" s="64"/>
      <c r="R4546" s="64"/>
      <c r="S4546" s="64"/>
      <c r="T4546" s="64"/>
      <c r="U4546" s="64"/>
      <c r="V4546" s="64"/>
      <c r="W4546" s="64"/>
      <c r="X4546" s="64"/>
    </row>
    <row r="4547" spans="1:24" s="283" customFormat="1" ht="12" x14ac:dyDescent="0.25">
      <c r="A4547" s="88" t="str">
        <f>HYPERLINK("[Codebook_HIS_2013_ext_v1601.xlsx]PA09M_Y","PA09M")</f>
        <v>PA09M</v>
      </c>
      <c r="B4547" s="75" t="s">
        <v>2005</v>
      </c>
      <c r="C4547" s="92" t="s">
        <v>120</v>
      </c>
      <c r="D4547" s="89" t="s">
        <v>1523</v>
      </c>
      <c r="E4547" s="64"/>
      <c r="F4547" s="64"/>
      <c r="G4547" s="64"/>
      <c r="H4547" s="64"/>
      <c r="I4547" s="64"/>
      <c r="J4547" s="64"/>
      <c r="K4547" s="64"/>
      <c r="L4547" s="64"/>
      <c r="M4547" s="64"/>
      <c r="N4547" s="64"/>
      <c r="O4547" s="64"/>
      <c r="P4547" s="64"/>
      <c r="Q4547" s="64"/>
      <c r="R4547" s="64"/>
      <c r="S4547" s="64"/>
      <c r="T4547" s="64"/>
      <c r="U4547" s="64"/>
      <c r="V4547" s="64"/>
      <c r="W4547" s="64"/>
      <c r="X4547" s="64"/>
    </row>
    <row r="4548" spans="1:24" s="283" customFormat="1" ht="12" x14ac:dyDescent="0.25">
      <c r="A4548" s="88"/>
      <c r="B4548" s="75"/>
      <c r="C4548" s="94">
        <v>-1</v>
      </c>
      <c r="D4548" s="87" t="s">
        <v>394</v>
      </c>
      <c r="E4548" s="64"/>
      <c r="F4548" s="64"/>
      <c r="G4548" s="64"/>
      <c r="H4548" s="64"/>
      <c r="I4548" s="64"/>
      <c r="J4548" s="64"/>
      <c r="K4548" s="64"/>
      <c r="L4548" s="64"/>
      <c r="M4548" s="64"/>
      <c r="N4548" s="64"/>
      <c r="O4548" s="64"/>
      <c r="P4548" s="64"/>
      <c r="Q4548" s="64"/>
      <c r="R4548" s="64"/>
      <c r="S4548" s="64"/>
      <c r="T4548" s="64"/>
      <c r="U4548" s="64"/>
      <c r="V4548" s="64"/>
      <c r="W4548" s="64"/>
      <c r="X4548" s="64"/>
    </row>
    <row r="4549" spans="1:24" s="283" customFormat="1" ht="12" x14ac:dyDescent="0.25">
      <c r="A4549" s="88"/>
      <c r="B4549" s="75"/>
      <c r="C4549" s="94">
        <v>-3</v>
      </c>
      <c r="D4549" s="87" t="s">
        <v>397</v>
      </c>
      <c r="E4549" s="64"/>
      <c r="F4549" s="64"/>
      <c r="G4549" s="64"/>
      <c r="H4549" s="64"/>
      <c r="I4549" s="64"/>
      <c r="J4549" s="64"/>
      <c r="K4549" s="64"/>
      <c r="L4549" s="64"/>
      <c r="M4549" s="64"/>
      <c r="N4549" s="64"/>
      <c r="O4549" s="64"/>
      <c r="P4549" s="64"/>
      <c r="Q4549" s="64"/>
      <c r="R4549" s="64"/>
      <c r="S4549" s="64"/>
      <c r="T4549" s="64"/>
      <c r="U4549" s="64"/>
      <c r="V4549" s="64"/>
      <c r="W4549" s="64"/>
      <c r="X4549" s="64"/>
    </row>
    <row r="4550" spans="1:24" s="283" customFormat="1" ht="12" x14ac:dyDescent="0.25">
      <c r="A4550" s="88"/>
      <c r="B4550" s="75"/>
      <c r="C4550" s="94"/>
      <c r="D4550" s="87"/>
      <c r="E4550" s="64"/>
      <c r="F4550" s="64"/>
      <c r="G4550" s="64"/>
      <c r="H4550" s="64"/>
      <c r="I4550" s="64"/>
      <c r="J4550" s="64"/>
      <c r="K4550" s="64"/>
      <c r="L4550" s="64"/>
      <c r="M4550" s="64"/>
      <c r="N4550" s="64"/>
      <c r="O4550" s="64"/>
      <c r="P4550" s="64"/>
      <c r="Q4550" s="64"/>
      <c r="R4550" s="64"/>
      <c r="S4550" s="64"/>
      <c r="T4550" s="64"/>
      <c r="U4550" s="64"/>
      <c r="V4550" s="64"/>
      <c r="W4550" s="64"/>
      <c r="X4550" s="64"/>
    </row>
    <row r="4551" spans="1:24" s="283" customFormat="1" ht="12" x14ac:dyDescent="0.25">
      <c r="A4551" s="88" t="str">
        <f>HYPERLINK("[Codebook_HIS_2013_ext_v1601.xlsx]PA09_1_Y","PA09_1")</f>
        <v>PA09_1</v>
      </c>
      <c r="B4551" s="75" t="s">
        <v>1988</v>
      </c>
      <c r="C4551" s="92" t="s">
        <v>120</v>
      </c>
      <c r="D4551" s="89" t="s">
        <v>2006</v>
      </c>
      <c r="E4551" s="64"/>
      <c r="F4551" s="64"/>
      <c r="G4551" s="64"/>
      <c r="H4551" s="64"/>
      <c r="I4551" s="64"/>
      <c r="J4551" s="64"/>
      <c r="K4551" s="64"/>
      <c r="L4551" s="64"/>
      <c r="M4551" s="64"/>
      <c r="N4551" s="64"/>
      <c r="O4551" s="64"/>
      <c r="P4551" s="64"/>
      <c r="Q4551" s="64"/>
      <c r="R4551" s="64"/>
      <c r="S4551" s="64"/>
      <c r="T4551" s="64"/>
      <c r="U4551" s="64"/>
      <c r="V4551" s="64"/>
      <c r="W4551" s="64"/>
      <c r="X4551" s="64"/>
    </row>
    <row r="4552" spans="1:24" s="283" customFormat="1" ht="12" x14ac:dyDescent="0.25">
      <c r="A4552" s="88"/>
      <c r="B4552" s="75"/>
      <c r="C4552" s="94">
        <v>-1</v>
      </c>
      <c r="D4552" s="87" t="s">
        <v>394</v>
      </c>
      <c r="E4552" s="64"/>
      <c r="F4552" s="64"/>
      <c r="G4552" s="64"/>
      <c r="H4552" s="64"/>
      <c r="I4552" s="64"/>
      <c r="J4552" s="64"/>
      <c r="K4552" s="64"/>
      <c r="L4552" s="64"/>
      <c r="M4552" s="64"/>
      <c r="N4552" s="64"/>
      <c r="O4552" s="64"/>
      <c r="P4552" s="64"/>
      <c r="Q4552" s="64"/>
      <c r="R4552" s="64"/>
      <c r="S4552" s="64"/>
      <c r="T4552" s="64"/>
      <c r="U4552" s="64"/>
      <c r="V4552" s="64"/>
      <c r="W4552" s="64"/>
      <c r="X4552" s="64"/>
    </row>
    <row r="4553" spans="1:24" s="283" customFormat="1" ht="12" x14ac:dyDescent="0.25">
      <c r="A4553" s="88"/>
      <c r="B4553" s="75"/>
      <c r="C4553" s="94">
        <v>-3</v>
      </c>
      <c r="D4553" s="87" t="s">
        <v>397</v>
      </c>
      <c r="E4553" s="64"/>
      <c r="F4553" s="64"/>
      <c r="G4553" s="64"/>
      <c r="H4553" s="64"/>
      <c r="I4553" s="64"/>
      <c r="J4553" s="64"/>
      <c r="K4553" s="64"/>
      <c r="L4553" s="64"/>
      <c r="M4553" s="64"/>
      <c r="N4553" s="64"/>
      <c r="O4553" s="64"/>
      <c r="P4553" s="64"/>
      <c r="Q4553" s="64"/>
      <c r="R4553" s="64"/>
      <c r="S4553" s="64"/>
      <c r="T4553" s="64"/>
      <c r="U4553" s="64"/>
      <c r="V4553" s="64"/>
      <c r="W4553" s="64"/>
      <c r="X4553" s="64"/>
    </row>
    <row r="4554" spans="1:24" s="283" customFormat="1" ht="12" x14ac:dyDescent="0.25">
      <c r="A4554" s="88"/>
      <c r="B4554" s="75"/>
      <c r="C4554" s="94"/>
      <c r="D4554" s="87"/>
      <c r="E4554" s="64"/>
      <c r="F4554" s="64"/>
      <c r="G4554" s="64"/>
      <c r="H4554" s="64"/>
      <c r="I4554" s="64"/>
      <c r="J4554" s="64"/>
      <c r="K4554" s="64"/>
      <c r="L4554" s="64"/>
      <c r="M4554" s="64"/>
      <c r="N4554" s="64"/>
      <c r="O4554" s="64"/>
      <c r="P4554" s="64"/>
      <c r="Q4554" s="64"/>
      <c r="R4554" s="64"/>
      <c r="S4554" s="64"/>
      <c r="T4554" s="64"/>
      <c r="U4554" s="64"/>
      <c r="V4554" s="64"/>
      <c r="W4554" s="64"/>
      <c r="X4554" s="64"/>
    </row>
    <row r="4555" spans="1:24" s="283" customFormat="1" ht="12" x14ac:dyDescent="0.25">
      <c r="A4555" s="88" t="str">
        <f>HYPERLINK("[Codebook_HIS_2013_ext_v1601.xlsx]PA08_Y","PA10")</f>
        <v>PA10</v>
      </c>
      <c r="B4555" s="75" t="s">
        <v>1520</v>
      </c>
      <c r="C4555" s="135">
        <v>1</v>
      </c>
      <c r="D4555" s="136" t="s">
        <v>1524</v>
      </c>
      <c r="E4555" s="64"/>
      <c r="F4555" s="64"/>
      <c r="G4555" s="64"/>
      <c r="H4555" s="64"/>
      <c r="I4555" s="64"/>
      <c r="J4555" s="64"/>
      <c r="K4555" s="64"/>
      <c r="L4555" s="64"/>
      <c r="M4555" s="64"/>
      <c r="N4555" s="64"/>
      <c r="O4555" s="64"/>
      <c r="P4555" s="64"/>
      <c r="Q4555" s="64"/>
      <c r="R4555" s="64"/>
      <c r="S4555" s="64"/>
      <c r="T4555" s="64"/>
      <c r="U4555" s="64"/>
      <c r="V4555" s="64"/>
      <c r="W4555" s="64"/>
      <c r="X4555" s="64"/>
    </row>
    <row r="4556" spans="1:24" s="283" customFormat="1" ht="12" x14ac:dyDescent="0.25">
      <c r="A4556" s="88"/>
      <c r="B4556" s="75"/>
      <c r="C4556" s="135">
        <v>2</v>
      </c>
      <c r="D4556" s="136" t="s">
        <v>1525</v>
      </c>
      <c r="E4556" s="64"/>
      <c r="F4556" s="64"/>
      <c r="G4556" s="64"/>
      <c r="H4556" s="64"/>
      <c r="I4556" s="64"/>
      <c r="J4556" s="64"/>
      <c r="K4556" s="64"/>
      <c r="L4556" s="64"/>
      <c r="M4556" s="64"/>
      <c r="N4556" s="64"/>
      <c r="O4556" s="64"/>
      <c r="P4556" s="64"/>
      <c r="Q4556" s="64"/>
      <c r="R4556" s="64"/>
      <c r="S4556" s="64"/>
      <c r="T4556" s="64"/>
      <c r="U4556" s="64"/>
      <c r="V4556" s="64"/>
      <c r="W4556" s="64"/>
      <c r="X4556" s="64"/>
    </row>
    <row r="4557" spans="1:24" x14ac:dyDescent="0.2">
      <c r="A4557" s="88"/>
      <c r="B4557" s="75"/>
      <c r="C4557" s="135">
        <v>3</v>
      </c>
      <c r="D4557" s="136" t="s">
        <v>1526</v>
      </c>
    </row>
    <row r="4558" spans="1:24" s="283" customFormat="1" ht="12" x14ac:dyDescent="0.25">
      <c r="A4558" s="88"/>
      <c r="B4558" s="75"/>
      <c r="C4558" s="135">
        <v>4</v>
      </c>
      <c r="D4558" s="136" t="s">
        <v>1527</v>
      </c>
      <c r="E4558" s="64"/>
      <c r="F4558" s="64"/>
      <c r="G4558" s="64"/>
      <c r="H4558" s="64"/>
      <c r="I4558" s="64"/>
      <c r="J4558" s="64"/>
      <c r="K4558" s="64"/>
      <c r="L4558" s="64"/>
      <c r="M4558" s="64"/>
      <c r="N4558" s="64"/>
      <c r="O4558" s="64"/>
      <c r="P4558" s="64"/>
      <c r="Q4558" s="64"/>
      <c r="R4558" s="64"/>
      <c r="S4558" s="64"/>
      <c r="T4558" s="64"/>
      <c r="U4558" s="64"/>
      <c r="V4558" s="64"/>
      <c r="W4558" s="64"/>
      <c r="X4558" s="64"/>
    </row>
    <row r="4559" spans="1:24" s="283" customFormat="1" ht="12" x14ac:dyDescent="0.25">
      <c r="A4559" s="88"/>
      <c r="B4559" s="75"/>
      <c r="C4559" s="135">
        <v>5</v>
      </c>
      <c r="D4559" s="136" t="s">
        <v>1528</v>
      </c>
      <c r="E4559" s="64"/>
      <c r="F4559" s="64"/>
      <c r="G4559" s="64"/>
      <c r="H4559" s="64"/>
      <c r="I4559" s="64"/>
      <c r="J4559" s="64"/>
      <c r="K4559" s="64"/>
      <c r="L4559" s="64"/>
      <c r="M4559" s="64"/>
      <c r="N4559" s="64"/>
      <c r="O4559" s="64"/>
      <c r="P4559" s="64"/>
      <c r="Q4559" s="64"/>
      <c r="R4559" s="64"/>
      <c r="S4559" s="64"/>
      <c r="T4559" s="64"/>
      <c r="U4559" s="64"/>
      <c r="V4559" s="64"/>
      <c r="W4559" s="64"/>
      <c r="X4559" s="64"/>
    </row>
    <row r="4560" spans="1:24" s="283" customFormat="1" ht="12" x14ac:dyDescent="0.25">
      <c r="A4560" s="88"/>
      <c r="B4560" s="75"/>
      <c r="C4560" s="135">
        <v>6</v>
      </c>
      <c r="D4560" s="136" t="s">
        <v>1529</v>
      </c>
      <c r="E4560" s="64"/>
      <c r="F4560" s="64"/>
      <c r="G4560" s="64"/>
      <c r="H4560" s="64"/>
      <c r="I4560" s="64"/>
      <c r="J4560" s="64"/>
      <c r="K4560" s="64"/>
      <c r="L4560" s="64"/>
      <c r="M4560" s="64"/>
      <c r="N4560" s="64"/>
      <c r="O4560" s="64"/>
      <c r="P4560" s="64"/>
      <c r="Q4560" s="64"/>
      <c r="R4560" s="64"/>
      <c r="S4560" s="64"/>
      <c r="T4560" s="64"/>
      <c r="U4560" s="64"/>
      <c r="V4560" s="64"/>
      <c r="W4560" s="64"/>
      <c r="X4560" s="64"/>
    </row>
    <row r="4561" spans="1:24" s="283" customFormat="1" ht="12" x14ac:dyDescent="0.25">
      <c r="A4561" s="88"/>
      <c r="B4561" s="75"/>
      <c r="C4561" s="135">
        <v>-1</v>
      </c>
      <c r="D4561" s="136" t="s">
        <v>394</v>
      </c>
      <c r="E4561" s="64"/>
      <c r="F4561" s="64"/>
      <c r="G4561" s="64"/>
      <c r="H4561" s="64"/>
      <c r="I4561" s="64"/>
      <c r="J4561" s="64"/>
      <c r="K4561" s="64"/>
      <c r="L4561" s="64"/>
      <c r="M4561" s="64"/>
      <c r="N4561" s="64"/>
      <c r="O4561" s="64"/>
      <c r="P4561" s="64"/>
      <c r="Q4561" s="64"/>
      <c r="R4561" s="64"/>
      <c r="S4561" s="64"/>
      <c r="T4561" s="64"/>
      <c r="U4561" s="64"/>
      <c r="V4561" s="64"/>
      <c r="W4561" s="64"/>
      <c r="X4561" s="64"/>
    </row>
    <row r="4562" spans="1:24" x14ac:dyDescent="0.2">
      <c r="A4562" s="88"/>
      <c r="B4562" s="75"/>
      <c r="C4562" s="135">
        <v>-3</v>
      </c>
      <c r="D4562" s="136" t="s">
        <v>397</v>
      </c>
    </row>
    <row r="4563" spans="1:24" s="283" customFormat="1" ht="12" x14ac:dyDescent="0.25">
      <c r="A4563" s="88"/>
      <c r="B4563" s="75"/>
      <c r="C4563" s="114"/>
      <c r="D4563" s="113"/>
      <c r="E4563" s="64"/>
      <c r="F4563" s="64"/>
      <c r="G4563" s="64"/>
      <c r="H4563" s="64"/>
      <c r="I4563" s="64"/>
      <c r="J4563" s="64"/>
      <c r="K4563" s="64"/>
      <c r="L4563" s="64"/>
      <c r="M4563" s="64"/>
      <c r="N4563" s="64"/>
      <c r="O4563" s="64"/>
      <c r="P4563" s="64"/>
      <c r="Q4563" s="64"/>
      <c r="R4563" s="64"/>
      <c r="S4563" s="64"/>
      <c r="T4563" s="64"/>
      <c r="U4563" s="64"/>
      <c r="V4563" s="64"/>
      <c r="W4563" s="64"/>
      <c r="X4563" s="64"/>
    </row>
    <row r="4564" spans="1:24" s="283" customFormat="1" ht="12" x14ac:dyDescent="0.25">
      <c r="A4564" s="88" t="str">
        <f>HYPERLINK("[Codebook_HIS_2013_ext_v1601.xlsx]PA08_1_Y","PA10_1")</f>
        <v>PA10_1</v>
      </c>
      <c r="B4564" s="75" t="s">
        <v>422</v>
      </c>
      <c r="C4564" s="135">
        <v>1</v>
      </c>
      <c r="D4564" s="136" t="s">
        <v>1530</v>
      </c>
      <c r="E4564" s="64"/>
      <c r="F4564" s="64"/>
      <c r="G4564" s="64"/>
      <c r="H4564" s="64"/>
      <c r="I4564" s="64"/>
      <c r="J4564" s="64"/>
      <c r="K4564" s="64"/>
      <c r="L4564" s="64"/>
      <c r="M4564" s="64"/>
      <c r="N4564" s="64"/>
      <c r="O4564" s="64"/>
      <c r="P4564" s="64"/>
      <c r="Q4564" s="64"/>
      <c r="R4564" s="64"/>
      <c r="S4564" s="64"/>
      <c r="T4564" s="64"/>
      <c r="U4564" s="64"/>
      <c r="V4564" s="64"/>
      <c r="W4564" s="64"/>
      <c r="X4564" s="64"/>
    </row>
    <row r="4565" spans="1:24" s="283" customFormat="1" ht="12" x14ac:dyDescent="0.25">
      <c r="A4565" s="88"/>
      <c r="B4565" s="75"/>
      <c r="C4565" s="135">
        <v>2</v>
      </c>
      <c r="D4565" s="136" t="s">
        <v>1531</v>
      </c>
      <c r="E4565" s="64"/>
      <c r="F4565" s="64"/>
      <c r="G4565" s="64"/>
      <c r="H4565" s="64"/>
      <c r="I4565" s="64"/>
      <c r="J4565" s="64"/>
      <c r="K4565" s="64"/>
      <c r="L4565" s="64"/>
      <c r="M4565" s="64"/>
      <c r="N4565" s="64"/>
      <c r="O4565" s="64"/>
      <c r="P4565" s="64"/>
      <c r="Q4565" s="64"/>
      <c r="R4565" s="64"/>
      <c r="S4565" s="64"/>
      <c r="T4565" s="64"/>
      <c r="U4565" s="64"/>
      <c r="V4565" s="64"/>
      <c r="W4565" s="64"/>
      <c r="X4565" s="64"/>
    </row>
    <row r="4566" spans="1:24" s="283" customFormat="1" ht="12" x14ac:dyDescent="0.25">
      <c r="A4566" s="88"/>
      <c r="B4566" s="75"/>
      <c r="C4566" s="135">
        <v>3</v>
      </c>
      <c r="D4566" s="136" t="s">
        <v>1532</v>
      </c>
      <c r="E4566" s="64"/>
      <c r="F4566" s="64"/>
      <c r="G4566" s="64"/>
      <c r="H4566" s="64"/>
      <c r="I4566" s="64"/>
      <c r="J4566" s="64"/>
      <c r="K4566" s="64"/>
      <c r="L4566" s="64"/>
      <c r="M4566" s="64"/>
      <c r="N4566" s="64"/>
      <c r="O4566" s="64"/>
      <c r="P4566" s="64"/>
      <c r="Q4566" s="64"/>
      <c r="R4566" s="64"/>
      <c r="S4566" s="64"/>
      <c r="T4566" s="64"/>
      <c r="U4566" s="64"/>
      <c r="V4566" s="64"/>
      <c r="W4566" s="64"/>
      <c r="X4566" s="64"/>
    </row>
    <row r="4567" spans="1:24" s="283" customFormat="1" ht="12" x14ac:dyDescent="0.25">
      <c r="A4567" s="88"/>
      <c r="B4567" s="75"/>
      <c r="C4567" s="135">
        <v>-1</v>
      </c>
      <c r="D4567" s="136" t="s">
        <v>394</v>
      </c>
      <c r="E4567" s="64"/>
      <c r="F4567" s="64"/>
      <c r="G4567" s="64"/>
      <c r="H4567" s="64"/>
      <c r="I4567" s="64"/>
      <c r="J4567" s="64"/>
      <c r="K4567" s="64"/>
      <c r="L4567" s="64"/>
      <c r="M4567" s="64"/>
      <c r="N4567" s="64"/>
      <c r="O4567" s="64"/>
      <c r="P4567" s="64"/>
      <c r="Q4567" s="64"/>
      <c r="R4567" s="64"/>
      <c r="S4567" s="64"/>
      <c r="T4567" s="64"/>
      <c r="U4567" s="64"/>
      <c r="V4567" s="64"/>
      <c r="W4567" s="64"/>
      <c r="X4567" s="64"/>
    </row>
    <row r="4568" spans="1:24" s="283" customFormat="1" ht="12" x14ac:dyDescent="0.25">
      <c r="A4568" s="88"/>
      <c r="B4568" s="75"/>
      <c r="C4568" s="135">
        <v>-3</v>
      </c>
      <c r="D4568" s="136" t="s">
        <v>397</v>
      </c>
      <c r="E4568" s="64"/>
      <c r="F4568" s="64"/>
      <c r="G4568" s="64"/>
      <c r="H4568" s="64"/>
      <c r="I4568" s="64"/>
      <c r="J4568" s="64"/>
      <c r="K4568" s="64"/>
      <c r="L4568" s="64"/>
      <c r="M4568" s="64"/>
      <c r="N4568" s="64"/>
      <c r="O4568" s="64"/>
      <c r="P4568" s="64"/>
      <c r="Q4568" s="64"/>
      <c r="R4568" s="64"/>
      <c r="S4568" s="64"/>
      <c r="T4568" s="64"/>
      <c r="U4568" s="64"/>
      <c r="V4568" s="64"/>
      <c r="W4568" s="64"/>
      <c r="X4568" s="64"/>
    </row>
    <row r="4569" spans="1:24" s="283" customFormat="1" ht="12" x14ac:dyDescent="0.25">
      <c r="A4569" s="88"/>
      <c r="B4569" s="75"/>
      <c r="C4569" s="135"/>
      <c r="D4569" s="140"/>
      <c r="E4569" s="64"/>
      <c r="F4569" s="64"/>
      <c r="G4569" s="64"/>
      <c r="H4569" s="64"/>
      <c r="I4569" s="64"/>
      <c r="J4569" s="64"/>
      <c r="K4569" s="64"/>
      <c r="L4569" s="64"/>
      <c r="M4569" s="64"/>
      <c r="N4569" s="64"/>
      <c r="O4569" s="64"/>
      <c r="P4569" s="64"/>
      <c r="Q4569" s="64"/>
      <c r="R4569" s="64"/>
      <c r="S4569" s="64"/>
      <c r="T4569" s="64"/>
      <c r="U4569" s="64"/>
      <c r="V4569" s="64"/>
      <c r="W4569" s="64"/>
      <c r="X4569" s="64"/>
    </row>
    <row r="4570" spans="1:24" s="283" customFormat="1" ht="12" x14ac:dyDescent="0.25">
      <c r="A4570" s="88" t="str">
        <f>HYPERLINK("[Codebook_HIS_2013_ext_v1601.xlsx]PA08_2_Y","PA10_2")</f>
        <v>PA10_2</v>
      </c>
      <c r="B4570" s="75" t="s">
        <v>1521</v>
      </c>
      <c r="C4570" s="135">
        <v>1</v>
      </c>
      <c r="D4570" s="136" t="s">
        <v>395</v>
      </c>
      <c r="E4570" s="64"/>
      <c r="F4570" s="64"/>
      <c r="G4570" s="64"/>
      <c r="H4570" s="64"/>
      <c r="I4570" s="64"/>
      <c r="J4570" s="64"/>
      <c r="K4570" s="64"/>
      <c r="L4570" s="64"/>
      <c r="M4570" s="64"/>
      <c r="N4570" s="64"/>
      <c r="O4570" s="64"/>
      <c r="P4570" s="64"/>
      <c r="Q4570" s="64"/>
      <c r="R4570" s="64"/>
      <c r="S4570" s="64"/>
      <c r="T4570" s="64"/>
      <c r="U4570" s="64"/>
      <c r="V4570" s="64"/>
      <c r="W4570" s="64"/>
      <c r="X4570" s="64"/>
    </row>
    <row r="4571" spans="1:24" s="283" customFormat="1" ht="12" x14ac:dyDescent="0.25">
      <c r="A4571" s="88"/>
      <c r="B4571" s="75"/>
      <c r="C4571" s="135">
        <v>2</v>
      </c>
      <c r="D4571" s="136" t="s">
        <v>396</v>
      </c>
      <c r="E4571" s="64"/>
      <c r="F4571" s="64"/>
      <c r="G4571" s="64"/>
      <c r="H4571" s="64"/>
      <c r="I4571" s="64"/>
      <c r="J4571" s="64"/>
      <c r="K4571" s="64"/>
      <c r="L4571" s="64"/>
      <c r="M4571" s="64"/>
      <c r="N4571" s="64"/>
      <c r="O4571" s="64"/>
      <c r="P4571" s="64"/>
      <c r="Q4571" s="64"/>
      <c r="R4571" s="64"/>
      <c r="S4571" s="64"/>
      <c r="T4571" s="64"/>
      <c r="U4571" s="64"/>
      <c r="V4571" s="64"/>
      <c r="W4571" s="64"/>
      <c r="X4571" s="64"/>
    </row>
    <row r="4572" spans="1:24" s="283" customFormat="1" ht="12" x14ac:dyDescent="0.25">
      <c r="A4572" s="88"/>
      <c r="B4572" s="75"/>
      <c r="C4572" s="135">
        <v>-1</v>
      </c>
      <c r="D4572" s="136" t="s">
        <v>394</v>
      </c>
      <c r="E4572" s="64"/>
      <c r="F4572" s="64"/>
      <c r="G4572" s="64"/>
      <c r="H4572" s="64"/>
      <c r="I4572" s="64"/>
      <c r="J4572" s="64"/>
      <c r="K4572" s="64"/>
      <c r="L4572" s="64"/>
      <c r="M4572" s="64"/>
      <c r="N4572" s="64"/>
      <c r="O4572" s="64"/>
      <c r="P4572" s="64"/>
      <c r="Q4572" s="64"/>
      <c r="R4572" s="64"/>
      <c r="S4572" s="64"/>
      <c r="T4572" s="64"/>
      <c r="U4572" s="64"/>
      <c r="V4572" s="64"/>
      <c r="W4572" s="64"/>
      <c r="X4572" s="64"/>
    </row>
    <row r="4573" spans="1:24" s="283" customFormat="1" ht="12" x14ac:dyDescent="0.25">
      <c r="A4573" s="88"/>
      <c r="B4573" s="75"/>
      <c r="C4573" s="135">
        <v>-3</v>
      </c>
      <c r="D4573" s="136" t="s">
        <v>397</v>
      </c>
      <c r="E4573" s="64"/>
      <c r="F4573" s="64"/>
      <c r="G4573" s="64"/>
      <c r="H4573" s="64"/>
      <c r="I4573" s="64"/>
      <c r="J4573" s="64"/>
      <c r="K4573" s="64"/>
      <c r="L4573" s="64"/>
      <c r="M4573" s="64"/>
      <c r="N4573" s="64"/>
      <c r="O4573" s="64"/>
      <c r="P4573" s="64"/>
      <c r="Q4573" s="64"/>
      <c r="R4573" s="64"/>
      <c r="S4573" s="64"/>
      <c r="T4573" s="64"/>
      <c r="U4573" s="64"/>
      <c r="V4573" s="64"/>
      <c r="W4573" s="64"/>
      <c r="X4573" s="64"/>
    </row>
    <row r="4574" spans="1:24" s="283" customFormat="1" ht="12" x14ac:dyDescent="0.25">
      <c r="A4574" s="88"/>
      <c r="B4574" s="112"/>
      <c r="C4574" s="114"/>
      <c r="D4574" s="113"/>
      <c r="E4574" s="64"/>
      <c r="F4574" s="64"/>
      <c r="G4574" s="64"/>
      <c r="H4574" s="64"/>
      <c r="I4574" s="64"/>
      <c r="J4574" s="64"/>
      <c r="K4574" s="64"/>
      <c r="L4574" s="64"/>
      <c r="M4574" s="64"/>
      <c r="N4574" s="64"/>
      <c r="O4574" s="64"/>
      <c r="P4574" s="64"/>
      <c r="Q4574" s="64"/>
      <c r="R4574" s="64"/>
      <c r="S4574" s="64"/>
      <c r="T4574" s="64"/>
      <c r="U4574" s="64"/>
      <c r="V4574" s="64"/>
      <c r="W4574" s="64"/>
      <c r="X4574" s="64"/>
    </row>
    <row r="4575" spans="1:24" x14ac:dyDescent="0.2">
      <c r="A4575" s="88" t="str">
        <f>HYPERLINK("[Codebook_HIS_2013_ext_v1601.xlsx]Particip_Y","PARTICIP")</f>
        <v>PARTICIP</v>
      </c>
      <c r="B4575" s="112" t="s">
        <v>320</v>
      </c>
      <c r="C4575" s="114">
        <v>1</v>
      </c>
      <c r="D4575" s="113" t="s">
        <v>395</v>
      </c>
    </row>
    <row r="4576" spans="1:24" x14ac:dyDescent="0.2">
      <c r="A4576" s="88"/>
      <c r="B4576" s="112"/>
      <c r="C4576" s="114">
        <v>2</v>
      </c>
      <c r="D4576" s="113" t="s">
        <v>396</v>
      </c>
    </row>
    <row r="4577" spans="1:4" x14ac:dyDescent="0.2">
      <c r="A4577" s="88"/>
      <c r="B4577" s="112"/>
      <c r="C4577" s="114"/>
      <c r="D4577" s="113"/>
    </row>
    <row r="4578" spans="1:4" x14ac:dyDescent="0.2">
      <c r="A4578" s="88" t="str">
        <f>HYPERLINK("[Codebook_HIS_2013_ext_v1601.xlsx]PE0101_Y","PE0101")</f>
        <v>PE0101</v>
      </c>
      <c r="B4578" s="75" t="s">
        <v>1439</v>
      </c>
      <c r="C4578" s="170">
        <v>1</v>
      </c>
      <c r="D4578" s="87" t="s">
        <v>1442</v>
      </c>
    </row>
    <row r="4579" spans="1:4" x14ac:dyDescent="0.2">
      <c r="A4579" s="88"/>
      <c r="B4579" s="75"/>
      <c r="C4579" s="170">
        <v>2</v>
      </c>
      <c r="D4579" s="87" t="s">
        <v>1443</v>
      </c>
    </row>
    <row r="4580" spans="1:4" x14ac:dyDescent="0.2">
      <c r="A4580" s="88"/>
      <c r="B4580" s="75"/>
      <c r="C4580" s="170">
        <v>3</v>
      </c>
      <c r="D4580" s="87" t="s">
        <v>1444</v>
      </c>
    </row>
    <row r="4581" spans="1:4" x14ac:dyDescent="0.2">
      <c r="A4581" s="88"/>
      <c r="B4581" s="75"/>
      <c r="C4581" s="170">
        <v>4</v>
      </c>
      <c r="D4581" s="87" t="s">
        <v>1445</v>
      </c>
    </row>
    <row r="4582" spans="1:4" x14ac:dyDescent="0.2">
      <c r="A4582" s="88"/>
      <c r="B4582" s="75"/>
      <c r="C4582" s="170">
        <v>-1</v>
      </c>
      <c r="D4582" s="87" t="s">
        <v>394</v>
      </c>
    </row>
    <row r="4583" spans="1:4" x14ac:dyDescent="0.2">
      <c r="A4583" s="88"/>
      <c r="B4583" s="75"/>
      <c r="C4583" s="170">
        <v>-3</v>
      </c>
      <c r="D4583" s="87" t="s">
        <v>397</v>
      </c>
    </row>
    <row r="4584" spans="1:4" x14ac:dyDescent="0.2">
      <c r="A4584" s="88"/>
      <c r="B4584" s="75"/>
      <c r="C4584" s="94"/>
      <c r="D4584" s="87"/>
    </row>
    <row r="4585" spans="1:4" x14ac:dyDescent="0.2">
      <c r="A4585" s="88" t="str">
        <f>HYPERLINK("[Codebook_HIS_2013_ext_v1601.xlsx]PE0102_Y","PE0102")</f>
        <v>PE0102</v>
      </c>
      <c r="B4585" s="75" t="s">
        <v>1440</v>
      </c>
      <c r="C4585" s="170">
        <v>1</v>
      </c>
      <c r="D4585" s="87" t="s">
        <v>1446</v>
      </c>
    </row>
    <row r="4586" spans="1:4" x14ac:dyDescent="0.2">
      <c r="A4586" s="88"/>
      <c r="B4586" s="75"/>
      <c r="C4586" s="170">
        <v>2</v>
      </c>
      <c r="D4586" s="87" t="s">
        <v>1447</v>
      </c>
    </row>
    <row r="4587" spans="1:4" x14ac:dyDescent="0.2">
      <c r="A4587" s="88"/>
      <c r="B4587" s="75"/>
      <c r="C4587" s="170">
        <v>3</v>
      </c>
      <c r="D4587" s="87" t="s">
        <v>1448</v>
      </c>
    </row>
    <row r="4588" spans="1:4" x14ac:dyDescent="0.2">
      <c r="A4588" s="88"/>
      <c r="B4588" s="75"/>
      <c r="C4588" s="170">
        <v>-1</v>
      </c>
      <c r="D4588" s="87" t="s">
        <v>394</v>
      </c>
    </row>
    <row r="4589" spans="1:4" x14ac:dyDescent="0.2">
      <c r="A4589" s="88"/>
      <c r="B4589" s="75"/>
      <c r="C4589" s="170">
        <v>-3</v>
      </c>
      <c r="D4589" s="87" t="s">
        <v>397</v>
      </c>
    </row>
    <row r="4590" spans="1:4" x14ac:dyDescent="0.2">
      <c r="A4590" s="88"/>
      <c r="B4590" s="75"/>
      <c r="C4590" s="94"/>
      <c r="D4590" s="87"/>
    </row>
    <row r="4591" spans="1:4" x14ac:dyDescent="0.2">
      <c r="A4591" s="88" t="str">
        <f>HYPERLINK("[Codebook_HIS_2013_ext_v1601.xlsx]PE0103_Y","PE0103")</f>
        <v>PE0103</v>
      </c>
      <c r="B4591" s="75" t="s">
        <v>1441</v>
      </c>
      <c r="C4591" s="94">
        <v>1</v>
      </c>
      <c r="D4591" s="87" t="s">
        <v>1443</v>
      </c>
    </row>
    <row r="4592" spans="1:4" x14ac:dyDescent="0.2">
      <c r="A4592" s="88"/>
      <c r="B4592" s="75"/>
      <c r="C4592" s="170">
        <v>2</v>
      </c>
      <c r="D4592" s="141" t="s">
        <v>1444</v>
      </c>
    </row>
    <row r="4593" spans="1:4" x14ac:dyDescent="0.2">
      <c r="A4593" s="88"/>
      <c r="B4593" s="75"/>
      <c r="C4593" s="170">
        <v>3</v>
      </c>
      <c r="D4593" s="141" t="s">
        <v>1449</v>
      </c>
    </row>
    <row r="4594" spans="1:4" x14ac:dyDescent="0.2">
      <c r="A4594" s="88"/>
      <c r="B4594" s="75"/>
      <c r="C4594" s="170">
        <v>-1</v>
      </c>
      <c r="D4594" s="142" t="s">
        <v>394</v>
      </c>
    </row>
    <row r="4595" spans="1:4" x14ac:dyDescent="0.2">
      <c r="A4595" s="88"/>
      <c r="B4595" s="75"/>
      <c r="C4595" s="170">
        <v>-3</v>
      </c>
      <c r="D4595" s="142" t="s">
        <v>397</v>
      </c>
    </row>
    <row r="4596" spans="1:4" x14ac:dyDescent="0.2">
      <c r="A4596" s="88"/>
      <c r="B4596" s="75"/>
      <c r="C4596" s="94"/>
      <c r="D4596" s="87"/>
    </row>
    <row r="4597" spans="1:4" x14ac:dyDescent="0.2">
      <c r="A4597" s="88" t="str">
        <f>HYPERLINK("[Codebook_HIS_2013_ext_v1601.xlsx]PE02_Y","PE02")</f>
        <v>PE02</v>
      </c>
      <c r="B4597" s="75" t="s">
        <v>1398</v>
      </c>
      <c r="C4597" s="170">
        <v>1</v>
      </c>
      <c r="D4597" s="87" t="s">
        <v>1450</v>
      </c>
    </row>
    <row r="4598" spans="1:4" x14ac:dyDescent="0.2">
      <c r="A4598" s="88"/>
      <c r="B4598" s="75"/>
      <c r="C4598" s="170">
        <v>2</v>
      </c>
      <c r="D4598" s="87" t="s">
        <v>1451</v>
      </c>
    </row>
    <row r="4599" spans="1:4" x14ac:dyDescent="0.2">
      <c r="A4599" s="88"/>
      <c r="B4599" s="75"/>
      <c r="C4599" s="170">
        <v>3</v>
      </c>
      <c r="D4599" s="87" t="s">
        <v>1452</v>
      </c>
    </row>
    <row r="4600" spans="1:4" x14ac:dyDescent="0.2">
      <c r="A4600" s="88"/>
      <c r="B4600" s="75"/>
      <c r="C4600" s="170">
        <v>4</v>
      </c>
      <c r="D4600" s="87" t="s">
        <v>1453</v>
      </c>
    </row>
    <row r="4601" spans="1:4" x14ac:dyDescent="0.2">
      <c r="A4601" s="88"/>
      <c r="B4601" s="75"/>
      <c r="C4601" s="170">
        <v>5</v>
      </c>
      <c r="D4601" s="87" t="s">
        <v>1454</v>
      </c>
    </row>
    <row r="4602" spans="1:4" x14ac:dyDescent="0.2">
      <c r="A4602" s="88"/>
      <c r="B4602" s="75"/>
      <c r="C4602" s="170">
        <v>6</v>
      </c>
      <c r="D4602" s="87" t="s">
        <v>1455</v>
      </c>
    </row>
    <row r="4603" spans="1:4" x14ac:dyDescent="0.2">
      <c r="A4603" s="88"/>
      <c r="B4603" s="75"/>
      <c r="C4603" s="170">
        <v>7</v>
      </c>
      <c r="D4603" s="87" t="s">
        <v>1456</v>
      </c>
    </row>
    <row r="4604" spans="1:4" x14ac:dyDescent="0.2">
      <c r="A4604" s="88"/>
      <c r="B4604" s="75"/>
      <c r="C4604" s="170">
        <v>8</v>
      </c>
      <c r="D4604" s="87" t="s">
        <v>1457</v>
      </c>
    </row>
    <row r="4605" spans="1:4" x14ac:dyDescent="0.2">
      <c r="A4605" s="88"/>
      <c r="B4605" s="75"/>
      <c r="C4605" s="170">
        <v>9</v>
      </c>
      <c r="D4605" s="87" t="s">
        <v>1458</v>
      </c>
    </row>
    <row r="4606" spans="1:4" x14ac:dyDescent="0.2">
      <c r="A4606" s="88"/>
      <c r="B4606" s="75"/>
      <c r="C4606" s="170">
        <v>10</v>
      </c>
      <c r="D4606" s="87" t="s">
        <v>1459</v>
      </c>
    </row>
    <row r="4607" spans="1:4" x14ac:dyDescent="0.2">
      <c r="A4607" s="88"/>
      <c r="B4607" s="75"/>
      <c r="C4607" s="170">
        <v>11</v>
      </c>
      <c r="D4607" s="87" t="s">
        <v>1460</v>
      </c>
    </row>
    <row r="4608" spans="1:4" x14ac:dyDescent="0.2">
      <c r="A4608" s="88"/>
      <c r="B4608" s="75"/>
      <c r="C4608" s="170">
        <v>-1</v>
      </c>
      <c r="D4608" s="87" t="s">
        <v>394</v>
      </c>
    </row>
    <row r="4609" spans="1:4" x14ac:dyDescent="0.2">
      <c r="A4609" s="88"/>
      <c r="B4609" s="75"/>
      <c r="C4609" s="170">
        <v>-3</v>
      </c>
      <c r="D4609" s="87" t="s">
        <v>397</v>
      </c>
    </row>
    <row r="4610" spans="1:4" x14ac:dyDescent="0.2">
      <c r="A4610" s="88"/>
      <c r="B4610" s="75"/>
      <c r="C4610" s="94"/>
      <c r="D4610" s="87"/>
    </row>
    <row r="4611" spans="1:4" x14ac:dyDescent="0.2">
      <c r="A4611" s="88" t="str">
        <f>HYPERLINK("[Codebook_HIS_2013_ext_v1601.xlsx]PE02_1_Y","PE02_1")</f>
        <v>PE02_1</v>
      </c>
      <c r="B4611" s="75" t="s">
        <v>1400</v>
      </c>
      <c r="C4611" s="170">
        <v>1</v>
      </c>
      <c r="D4611" s="87" t="s">
        <v>1450</v>
      </c>
    </row>
    <row r="4612" spans="1:4" x14ac:dyDescent="0.2">
      <c r="A4612" s="88"/>
      <c r="B4612" s="75"/>
      <c r="C4612" s="170">
        <v>2</v>
      </c>
      <c r="D4612" s="87" t="s">
        <v>1451</v>
      </c>
    </row>
    <row r="4613" spans="1:4" x14ac:dyDescent="0.2">
      <c r="A4613" s="88"/>
      <c r="B4613" s="75"/>
      <c r="C4613" s="170">
        <v>3</v>
      </c>
      <c r="D4613" s="87" t="s">
        <v>1452</v>
      </c>
    </row>
    <row r="4614" spans="1:4" x14ac:dyDescent="0.2">
      <c r="A4614" s="88"/>
      <c r="B4614" s="75"/>
      <c r="C4614" s="170">
        <v>4</v>
      </c>
      <c r="D4614" s="87" t="s">
        <v>1453</v>
      </c>
    </row>
    <row r="4615" spans="1:4" x14ac:dyDescent="0.2">
      <c r="A4615" s="88"/>
      <c r="B4615" s="75"/>
      <c r="C4615" s="170">
        <v>5</v>
      </c>
      <c r="D4615" s="87" t="s">
        <v>1462</v>
      </c>
    </row>
    <row r="4616" spans="1:4" x14ac:dyDescent="0.2">
      <c r="A4616" s="88"/>
      <c r="B4616" s="75"/>
      <c r="C4616" s="170">
        <v>6</v>
      </c>
      <c r="D4616" s="87" t="s">
        <v>1461</v>
      </c>
    </row>
    <row r="4617" spans="1:4" x14ac:dyDescent="0.2">
      <c r="A4617" s="88"/>
      <c r="B4617" s="75"/>
      <c r="C4617" s="85">
        <v>7</v>
      </c>
      <c r="D4617" s="96" t="s">
        <v>1459</v>
      </c>
    </row>
    <row r="4618" spans="1:4" x14ac:dyDescent="0.2">
      <c r="A4618" s="88"/>
      <c r="B4618" s="75"/>
      <c r="C4618" s="170">
        <v>-1</v>
      </c>
      <c r="D4618" s="87" t="s">
        <v>394</v>
      </c>
    </row>
    <row r="4619" spans="1:4" x14ac:dyDescent="0.2">
      <c r="A4619" s="88"/>
      <c r="B4619" s="75"/>
      <c r="C4619" s="170">
        <v>-3</v>
      </c>
      <c r="D4619" s="87" t="s">
        <v>397</v>
      </c>
    </row>
    <row r="4620" spans="1:4" x14ac:dyDescent="0.2">
      <c r="A4620" s="88"/>
      <c r="B4620" s="75"/>
      <c r="C4620" s="94"/>
      <c r="D4620" s="87"/>
    </row>
    <row r="4621" spans="1:4" x14ac:dyDescent="0.2">
      <c r="A4621" s="88" t="str">
        <f>HYPERLINK("[Codebook_HIS_2013_ext_v1601.xlsx]PE02_2_Y","PE02_2")</f>
        <v>PE02_2</v>
      </c>
      <c r="B4621" s="75" t="s">
        <v>1401</v>
      </c>
      <c r="C4621" s="170">
        <v>1</v>
      </c>
      <c r="D4621" s="87" t="s">
        <v>1450</v>
      </c>
    </row>
    <row r="4622" spans="1:4" x14ac:dyDescent="0.2">
      <c r="A4622" s="88"/>
      <c r="B4622" s="75"/>
      <c r="C4622" s="170">
        <v>2</v>
      </c>
      <c r="D4622" s="87" t="s">
        <v>1451</v>
      </c>
    </row>
    <row r="4623" spans="1:4" x14ac:dyDescent="0.2">
      <c r="A4623" s="88"/>
      <c r="B4623" s="75"/>
      <c r="C4623" s="170">
        <v>3</v>
      </c>
      <c r="D4623" s="87" t="s">
        <v>1452</v>
      </c>
    </row>
    <row r="4624" spans="1:4" x14ac:dyDescent="0.2">
      <c r="A4624" s="88"/>
      <c r="B4624" s="75"/>
      <c r="C4624" s="170">
        <v>4</v>
      </c>
      <c r="D4624" s="87" t="s">
        <v>1453</v>
      </c>
    </row>
    <row r="4625" spans="1:4" x14ac:dyDescent="0.2">
      <c r="A4625" s="88"/>
      <c r="B4625" s="75"/>
      <c r="C4625" s="170">
        <v>5</v>
      </c>
      <c r="D4625" s="87" t="s">
        <v>1462</v>
      </c>
    </row>
    <row r="4626" spans="1:4" x14ac:dyDescent="0.2">
      <c r="A4626" s="88"/>
      <c r="B4626" s="75"/>
      <c r="C4626" s="170">
        <v>6</v>
      </c>
      <c r="D4626" s="87" t="s">
        <v>1461</v>
      </c>
    </row>
    <row r="4627" spans="1:4" x14ac:dyDescent="0.2">
      <c r="A4627" s="88"/>
      <c r="B4627" s="75"/>
      <c r="C4627" s="85">
        <v>7</v>
      </c>
      <c r="D4627" s="96" t="s">
        <v>1459</v>
      </c>
    </row>
    <row r="4628" spans="1:4" x14ac:dyDescent="0.2">
      <c r="A4628" s="88"/>
      <c r="B4628" s="75"/>
      <c r="C4628" s="170">
        <v>-1</v>
      </c>
      <c r="D4628" s="87" t="s">
        <v>394</v>
      </c>
    </row>
    <row r="4629" spans="1:4" x14ac:dyDescent="0.2">
      <c r="A4629" s="88"/>
      <c r="B4629" s="75"/>
      <c r="C4629" s="170">
        <v>-3</v>
      </c>
      <c r="D4629" s="87" t="s">
        <v>397</v>
      </c>
    </row>
    <row r="4630" spans="1:4" x14ac:dyDescent="0.2">
      <c r="A4630" s="88"/>
      <c r="B4630" s="75"/>
      <c r="C4630" s="94"/>
      <c r="D4630" s="87"/>
    </row>
    <row r="4631" spans="1:4" x14ac:dyDescent="0.2">
      <c r="A4631" s="88" t="str">
        <f>HYPERLINK("[Codebook_HIS_2013_ext_v1601.xlsx]PE02_3_Y","PE02_3")</f>
        <v>PE02_3</v>
      </c>
      <c r="B4631" s="75" t="s">
        <v>1402</v>
      </c>
      <c r="C4631" s="170">
        <v>1</v>
      </c>
      <c r="D4631" s="87" t="s">
        <v>1450</v>
      </c>
    </row>
    <row r="4632" spans="1:4" x14ac:dyDescent="0.2">
      <c r="A4632" s="88"/>
      <c r="B4632" s="75"/>
      <c r="C4632" s="170">
        <v>2</v>
      </c>
      <c r="D4632" s="87" t="s">
        <v>1451</v>
      </c>
    </row>
    <row r="4633" spans="1:4" x14ac:dyDescent="0.2">
      <c r="A4633" s="88"/>
      <c r="B4633" s="75"/>
      <c r="C4633" s="170">
        <v>3</v>
      </c>
      <c r="D4633" s="87" t="s">
        <v>1452</v>
      </c>
    </row>
    <row r="4634" spans="1:4" x14ac:dyDescent="0.2">
      <c r="A4634" s="88"/>
      <c r="B4634" s="75"/>
      <c r="C4634" s="170">
        <v>4</v>
      </c>
      <c r="D4634" s="87" t="s">
        <v>1453</v>
      </c>
    </row>
    <row r="4635" spans="1:4" x14ac:dyDescent="0.2">
      <c r="A4635" s="88"/>
      <c r="B4635" s="75"/>
      <c r="C4635" s="170">
        <v>5</v>
      </c>
      <c r="D4635" s="87" t="s">
        <v>1462</v>
      </c>
    </row>
    <row r="4636" spans="1:4" x14ac:dyDescent="0.2">
      <c r="A4636" s="88"/>
      <c r="B4636" s="75"/>
      <c r="C4636" s="170">
        <v>6</v>
      </c>
      <c r="D4636" s="87" t="s">
        <v>1461</v>
      </c>
    </row>
    <row r="4637" spans="1:4" x14ac:dyDescent="0.2">
      <c r="A4637" s="88"/>
      <c r="B4637" s="75"/>
      <c r="C4637" s="85">
        <v>7</v>
      </c>
      <c r="D4637" s="96" t="s">
        <v>1459</v>
      </c>
    </row>
    <row r="4638" spans="1:4" x14ac:dyDescent="0.2">
      <c r="A4638" s="88"/>
      <c r="B4638" s="75"/>
      <c r="C4638" s="170">
        <v>-1</v>
      </c>
      <c r="D4638" s="87" t="s">
        <v>394</v>
      </c>
    </row>
    <row r="4639" spans="1:4" x14ac:dyDescent="0.2">
      <c r="A4639" s="88"/>
      <c r="B4639" s="75"/>
      <c r="C4639" s="170">
        <v>-3</v>
      </c>
      <c r="D4639" s="87" t="s">
        <v>397</v>
      </c>
    </row>
    <row r="4640" spans="1:4" x14ac:dyDescent="0.2">
      <c r="A4640" s="88"/>
      <c r="B4640" s="75"/>
      <c r="C4640" s="94"/>
      <c r="D4640" s="87"/>
    </row>
    <row r="4641" spans="1:4" x14ac:dyDescent="0.2">
      <c r="A4641" s="88" t="str">
        <f>HYPERLINK("[Codebook_HIS_2013_ext_v1601.xlsx]PE03_Y","PE03")</f>
        <v>PE03</v>
      </c>
      <c r="B4641" s="75" t="s">
        <v>1404</v>
      </c>
      <c r="C4641" s="171">
        <v>1</v>
      </c>
      <c r="D4641" s="143" t="s">
        <v>395</v>
      </c>
    </row>
    <row r="4642" spans="1:4" x14ac:dyDescent="0.2">
      <c r="A4642" s="88"/>
      <c r="B4642" s="75"/>
      <c r="C4642" s="171">
        <v>2</v>
      </c>
      <c r="D4642" s="143" t="s">
        <v>396</v>
      </c>
    </row>
    <row r="4643" spans="1:4" x14ac:dyDescent="0.2">
      <c r="A4643" s="88"/>
      <c r="B4643" s="75"/>
      <c r="C4643" s="171">
        <v>-1</v>
      </c>
      <c r="D4643" s="143" t="s">
        <v>394</v>
      </c>
    </row>
    <row r="4644" spans="1:4" x14ac:dyDescent="0.2">
      <c r="A4644" s="88"/>
      <c r="B4644" s="75"/>
      <c r="C4644" s="171">
        <v>-3</v>
      </c>
      <c r="D4644" s="143" t="s">
        <v>397</v>
      </c>
    </row>
    <row r="4645" spans="1:4" x14ac:dyDescent="0.2">
      <c r="A4645" s="88"/>
      <c r="B4645" s="75"/>
      <c r="C4645" s="94"/>
      <c r="D4645" s="87"/>
    </row>
    <row r="4646" spans="1:4" x14ac:dyDescent="0.2">
      <c r="A4646" s="88" t="str">
        <f>HYPERLINK("[Codebook_HIS_2013_ext_v1601.xlsx]PE03_1_Y","PE03_1")</f>
        <v>PE03_1</v>
      </c>
      <c r="B4646" s="75" t="s">
        <v>1406</v>
      </c>
      <c r="C4646" s="171">
        <v>1</v>
      </c>
      <c r="D4646" s="143" t="s">
        <v>395</v>
      </c>
    </row>
    <row r="4647" spans="1:4" x14ac:dyDescent="0.2">
      <c r="A4647" s="88"/>
      <c r="B4647" s="75"/>
      <c r="C4647" s="171">
        <v>2</v>
      </c>
      <c r="D4647" s="143" t="s">
        <v>396</v>
      </c>
    </row>
    <row r="4648" spans="1:4" x14ac:dyDescent="0.2">
      <c r="A4648" s="88"/>
      <c r="B4648" s="75"/>
      <c r="C4648" s="171">
        <v>-1</v>
      </c>
      <c r="D4648" s="143" t="s">
        <v>394</v>
      </c>
    </row>
    <row r="4649" spans="1:4" x14ac:dyDescent="0.2">
      <c r="A4649" s="88"/>
      <c r="B4649" s="75"/>
      <c r="C4649" s="171">
        <v>-3</v>
      </c>
      <c r="D4649" s="143" t="s">
        <v>397</v>
      </c>
    </row>
    <row r="4650" spans="1:4" x14ac:dyDescent="0.2">
      <c r="A4650" s="88"/>
      <c r="B4650" s="75"/>
      <c r="C4650" s="94"/>
      <c r="D4650" s="87"/>
    </row>
    <row r="4651" spans="1:4" x14ac:dyDescent="0.2">
      <c r="A4651" s="88" t="str">
        <f>HYPERLINK("[Codebook_HIS_2013_ext_v1601.xlsx]PE03_2_Y","PE03_2")</f>
        <v>PE03_2</v>
      </c>
      <c r="B4651" s="75" t="s">
        <v>1407</v>
      </c>
      <c r="C4651" s="171">
        <v>1</v>
      </c>
      <c r="D4651" s="143" t="s">
        <v>395</v>
      </c>
    </row>
    <row r="4652" spans="1:4" x14ac:dyDescent="0.2">
      <c r="A4652" s="88"/>
      <c r="B4652" s="75"/>
      <c r="C4652" s="171">
        <v>2</v>
      </c>
      <c r="D4652" s="143" t="s">
        <v>396</v>
      </c>
    </row>
    <row r="4653" spans="1:4" x14ac:dyDescent="0.2">
      <c r="A4653" s="88"/>
      <c r="B4653" s="75"/>
      <c r="C4653" s="171">
        <v>-1</v>
      </c>
      <c r="D4653" s="143" t="s">
        <v>394</v>
      </c>
    </row>
    <row r="4654" spans="1:4" x14ac:dyDescent="0.2">
      <c r="A4654" s="88"/>
      <c r="B4654" s="75"/>
      <c r="C4654" s="171">
        <v>-3</v>
      </c>
      <c r="D4654" s="143" t="s">
        <v>397</v>
      </c>
    </row>
    <row r="4655" spans="1:4" x14ac:dyDescent="0.2">
      <c r="A4655" s="88"/>
      <c r="B4655" s="75"/>
      <c r="C4655" s="94"/>
      <c r="D4655" s="87"/>
    </row>
    <row r="4656" spans="1:4" x14ac:dyDescent="0.2">
      <c r="A4656" s="88" t="str">
        <f>HYPERLINK("[Codebook_HIS_2013_ext_v1601.xlsx]PE03_3 _Y","PE03_3 ")</f>
        <v xml:space="preserve">PE03_3 </v>
      </c>
      <c r="B4656" s="75" t="s">
        <v>1408</v>
      </c>
      <c r="C4656" s="171">
        <v>1</v>
      </c>
      <c r="D4656" s="143" t="s">
        <v>395</v>
      </c>
    </row>
    <row r="4657" spans="1:4" x14ac:dyDescent="0.2">
      <c r="A4657" s="88"/>
      <c r="B4657" s="75"/>
      <c r="C4657" s="171">
        <v>2</v>
      </c>
      <c r="D4657" s="143" t="s">
        <v>396</v>
      </c>
    </row>
    <row r="4658" spans="1:4" x14ac:dyDescent="0.2">
      <c r="A4658" s="88"/>
      <c r="B4658" s="75"/>
      <c r="C4658" s="171">
        <v>-1</v>
      </c>
      <c r="D4658" s="143" t="s">
        <v>394</v>
      </c>
    </row>
    <row r="4659" spans="1:4" x14ac:dyDescent="0.2">
      <c r="A4659" s="88"/>
      <c r="B4659" s="75"/>
      <c r="C4659" s="171">
        <v>-3</v>
      </c>
      <c r="D4659" s="143" t="s">
        <v>397</v>
      </c>
    </row>
    <row r="4660" spans="1:4" x14ac:dyDescent="0.2">
      <c r="A4660" s="88"/>
      <c r="B4660" s="75"/>
      <c r="C4660" s="94"/>
      <c r="D4660" s="87"/>
    </row>
    <row r="4661" spans="1:4" x14ac:dyDescent="0.2">
      <c r="A4661" s="88" t="str">
        <f>HYPERLINK("[Codebook_HIS_2013_ext_v1601.xlsx]PE04_Y","PE04")</f>
        <v>PE04</v>
      </c>
      <c r="B4661" s="75" t="s">
        <v>1410</v>
      </c>
      <c r="C4661" s="172">
        <v>1</v>
      </c>
      <c r="D4661" s="141" t="s">
        <v>1463</v>
      </c>
    </row>
    <row r="4662" spans="1:4" x14ac:dyDescent="0.2">
      <c r="A4662" s="88"/>
      <c r="B4662" s="75"/>
      <c r="C4662" s="172">
        <v>2</v>
      </c>
      <c r="D4662" s="87" t="s">
        <v>1464</v>
      </c>
    </row>
    <row r="4663" spans="1:4" x14ac:dyDescent="0.2">
      <c r="A4663" s="88"/>
      <c r="B4663" s="75"/>
      <c r="C4663" s="172">
        <v>3</v>
      </c>
      <c r="D4663" s="141" t="s">
        <v>1465</v>
      </c>
    </row>
    <row r="4664" spans="1:4" x14ac:dyDescent="0.2">
      <c r="A4664" s="88"/>
      <c r="B4664" s="75"/>
      <c r="C4664" s="172">
        <v>4</v>
      </c>
      <c r="D4664" s="141" t="s">
        <v>1466</v>
      </c>
    </row>
    <row r="4665" spans="1:4" x14ac:dyDescent="0.2">
      <c r="A4665" s="88"/>
      <c r="B4665" s="75"/>
      <c r="C4665" s="172">
        <v>5</v>
      </c>
      <c r="D4665" s="141" t="s">
        <v>1467</v>
      </c>
    </row>
    <row r="4666" spans="1:4" x14ac:dyDescent="0.2">
      <c r="A4666" s="88"/>
      <c r="B4666" s="75"/>
      <c r="C4666" s="172">
        <v>6</v>
      </c>
      <c r="D4666" s="141" t="s">
        <v>1468</v>
      </c>
    </row>
    <row r="4667" spans="1:4" x14ac:dyDescent="0.2">
      <c r="A4667" s="88"/>
      <c r="B4667" s="75"/>
      <c r="C4667" s="172">
        <v>7</v>
      </c>
      <c r="D4667" s="141" t="s">
        <v>1469</v>
      </c>
    </row>
    <row r="4668" spans="1:4" x14ac:dyDescent="0.2">
      <c r="A4668" s="88"/>
      <c r="B4668" s="75"/>
      <c r="C4668" s="172">
        <v>8</v>
      </c>
      <c r="D4668" s="141" t="s">
        <v>1470</v>
      </c>
    </row>
    <row r="4669" spans="1:4" x14ac:dyDescent="0.2">
      <c r="A4669" s="88"/>
      <c r="B4669" s="75"/>
      <c r="C4669" s="172">
        <v>-1</v>
      </c>
      <c r="D4669" s="141" t="s">
        <v>394</v>
      </c>
    </row>
    <row r="4670" spans="1:4" x14ac:dyDescent="0.2">
      <c r="A4670" s="88"/>
      <c r="B4670" s="75"/>
      <c r="C4670" s="172">
        <v>-3</v>
      </c>
      <c r="D4670" s="141" t="s">
        <v>397</v>
      </c>
    </row>
    <row r="4671" spans="1:4" x14ac:dyDescent="0.2">
      <c r="A4671" s="88"/>
      <c r="B4671" s="75"/>
      <c r="C4671" s="92"/>
      <c r="D4671" s="89"/>
    </row>
    <row r="4672" spans="1:4" x14ac:dyDescent="0.2">
      <c r="A4672" s="88" t="str">
        <f>HYPERLINK("[Codebook_HIS_2013_ext_v1601.xlsx]PE04_1_Y","PE04_1")</f>
        <v>PE04_1</v>
      </c>
      <c r="B4672" s="75" t="s">
        <v>1412</v>
      </c>
      <c r="C4672" s="172">
        <v>1</v>
      </c>
      <c r="D4672" s="141" t="s">
        <v>1463</v>
      </c>
    </row>
    <row r="4673" spans="1:4" x14ac:dyDescent="0.2">
      <c r="A4673" s="88"/>
      <c r="B4673" s="75"/>
      <c r="C4673" s="172">
        <v>2</v>
      </c>
      <c r="D4673" s="87" t="s">
        <v>1464</v>
      </c>
    </row>
    <row r="4674" spans="1:4" x14ac:dyDescent="0.2">
      <c r="A4674" s="88"/>
      <c r="B4674" s="75"/>
      <c r="C4674" s="172">
        <v>3</v>
      </c>
      <c r="D4674" s="141" t="s">
        <v>1465</v>
      </c>
    </row>
    <row r="4675" spans="1:4" x14ac:dyDescent="0.2">
      <c r="A4675" s="88"/>
      <c r="B4675" s="75"/>
      <c r="C4675" s="172">
        <v>4</v>
      </c>
      <c r="D4675" s="141" t="s">
        <v>1466</v>
      </c>
    </row>
    <row r="4676" spans="1:4" x14ac:dyDescent="0.2">
      <c r="A4676" s="88"/>
      <c r="B4676" s="75"/>
      <c r="C4676" s="172">
        <v>5</v>
      </c>
      <c r="D4676" s="141" t="s">
        <v>1471</v>
      </c>
    </row>
    <row r="4677" spans="1:4" x14ac:dyDescent="0.2">
      <c r="A4677" s="88"/>
      <c r="B4677" s="75"/>
      <c r="C4677" s="172">
        <v>6</v>
      </c>
      <c r="D4677" s="141" t="s">
        <v>1470</v>
      </c>
    </row>
    <row r="4678" spans="1:4" x14ac:dyDescent="0.2">
      <c r="A4678" s="88"/>
      <c r="B4678" s="75"/>
      <c r="C4678" s="172">
        <v>-1</v>
      </c>
      <c r="D4678" s="141" t="s">
        <v>394</v>
      </c>
    </row>
    <row r="4679" spans="1:4" x14ac:dyDescent="0.2">
      <c r="A4679" s="88"/>
      <c r="B4679" s="75"/>
      <c r="C4679" s="172">
        <v>-3</v>
      </c>
      <c r="D4679" s="141" t="s">
        <v>397</v>
      </c>
    </row>
    <row r="4680" spans="1:4" x14ac:dyDescent="0.2">
      <c r="A4680" s="88"/>
      <c r="B4680" s="75"/>
      <c r="C4680" s="94"/>
      <c r="D4680" s="87"/>
    </row>
    <row r="4681" spans="1:4" x14ac:dyDescent="0.2">
      <c r="A4681" s="88" t="str">
        <f>HYPERLINK("[Codebook_HIS_2013_ext_v1601.xlsx]PE04_2_Y","PE04_2")</f>
        <v>PE04_2</v>
      </c>
      <c r="B4681" s="75" t="s">
        <v>1413</v>
      </c>
      <c r="C4681" s="172">
        <v>1</v>
      </c>
      <c r="D4681" s="141" t="s">
        <v>1463</v>
      </c>
    </row>
    <row r="4682" spans="1:4" x14ac:dyDescent="0.2">
      <c r="A4682" s="88"/>
      <c r="B4682" s="75"/>
      <c r="C4682" s="172">
        <v>2</v>
      </c>
      <c r="D4682" s="87" t="s">
        <v>1464</v>
      </c>
    </row>
    <row r="4683" spans="1:4" x14ac:dyDescent="0.2">
      <c r="A4683" s="88"/>
      <c r="B4683" s="75"/>
      <c r="C4683" s="172">
        <v>3</v>
      </c>
      <c r="D4683" s="141" t="s">
        <v>1465</v>
      </c>
    </row>
    <row r="4684" spans="1:4" x14ac:dyDescent="0.2">
      <c r="A4684" s="88"/>
      <c r="B4684" s="75"/>
      <c r="C4684" s="172">
        <v>4</v>
      </c>
      <c r="D4684" s="141" t="s">
        <v>1466</v>
      </c>
    </row>
    <row r="4685" spans="1:4" x14ac:dyDescent="0.2">
      <c r="A4685" s="88"/>
      <c r="B4685" s="75"/>
      <c r="C4685" s="172">
        <v>5</v>
      </c>
      <c r="D4685" s="141" t="s">
        <v>1471</v>
      </c>
    </row>
    <row r="4686" spans="1:4" x14ac:dyDescent="0.2">
      <c r="A4686" s="88"/>
      <c r="B4686" s="75"/>
      <c r="C4686" s="172">
        <v>6</v>
      </c>
      <c r="D4686" s="141" t="s">
        <v>1470</v>
      </c>
    </row>
    <row r="4687" spans="1:4" x14ac:dyDescent="0.2">
      <c r="A4687" s="88"/>
      <c r="B4687" s="75"/>
      <c r="C4687" s="172">
        <v>-1</v>
      </c>
      <c r="D4687" s="141" t="s">
        <v>394</v>
      </c>
    </row>
    <row r="4688" spans="1:4" x14ac:dyDescent="0.2">
      <c r="A4688" s="88"/>
      <c r="B4688" s="75"/>
      <c r="C4688" s="172">
        <v>-3</v>
      </c>
      <c r="D4688" s="141" t="s">
        <v>397</v>
      </c>
    </row>
    <row r="4689" spans="1:4" x14ac:dyDescent="0.2">
      <c r="A4689" s="88"/>
      <c r="B4689" s="75"/>
      <c r="C4689" s="94"/>
      <c r="D4689" s="87"/>
    </row>
    <row r="4690" spans="1:4" x14ac:dyDescent="0.2">
      <c r="A4690" s="88" t="str">
        <f>HYPERLINK("[Codebook_HIS_2013_ext_v1601.xlsx]PE04_3_Y","PE04_3")</f>
        <v>PE04_3</v>
      </c>
      <c r="B4690" s="75" t="s">
        <v>1414</v>
      </c>
      <c r="C4690" s="172">
        <v>1</v>
      </c>
      <c r="D4690" s="141" t="s">
        <v>1463</v>
      </c>
    </row>
    <row r="4691" spans="1:4" x14ac:dyDescent="0.2">
      <c r="A4691" s="88"/>
      <c r="B4691" s="75"/>
      <c r="C4691" s="172">
        <v>2</v>
      </c>
      <c r="D4691" s="87" t="s">
        <v>1464</v>
      </c>
    </row>
    <row r="4692" spans="1:4" x14ac:dyDescent="0.2">
      <c r="A4692" s="88"/>
      <c r="B4692" s="75"/>
      <c r="C4692" s="172">
        <v>3</v>
      </c>
      <c r="D4692" s="141" t="s">
        <v>1465</v>
      </c>
    </row>
    <row r="4693" spans="1:4" x14ac:dyDescent="0.2">
      <c r="A4693" s="88"/>
      <c r="B4693" s="75"/>
      <c r="C4693" s="172">
        <v>4</v>
      </c>
      <c r="D4693" s="141" t="s">
        <v>1466</v>
      </c>
    </row>
    <row r="4694" spans="1:4" x14ac:dyDescent="0.2">
      <c r="A4694" s="88"/>
      <c r="B4694" s="75"/>
      <c r="C4694" s="172">
        <v>5</v>
      </c>
      <c r="D4694" s="141" t="s">
        <v>1471</v>
      </c>
    </row>
    <row r="4695" spans="1:4" x14ac:dyDescent="0.2">
      <c r="A4695" s="88"/>
      <c r="B4695" s="75"/>
      <c r="C4695" s="172">
        <v>6</v>
      </c>
      <c r="D4695" s="141" t="s">
        <v>1470</v>
      </c>
    </row>
    <row r="4696" spans="1:4" x14ac:dyDescent="0.2">
      <c r="A4696" s="88"/>
      <c r="B4696" s="75"/>
      <c r="C4696" s="172">
        <v>-1</v>
      </c>
      <c r="D4696" s="141" t="s">
        <v>394</v>
      </c>
    </row>
    <row r="4697" spans="1:4" x14ac:dyDescent="0.2">
      <c r="A4697" s="88"/>
      <c r="B4697" s="75"/>
      <c r="C4697" s="172">
        <v>-3</v>
      </c>
      <c r="D4697" s="141" t="s">
        <v>397</v>
      </c>
    </row>
    <row r="4698" spans="1:4" x14ac:dyDescent="0.2">
      <c r="A4698" s="88"/>
      <c r="B4698" s="75"/>
      <c r="C4698" s="94"/>
      <c r="D4698" s="87"/>
    </row>
    <row r="4699" spans="1:4" x14ac:dyDescent="0.2">
      <c r="A4699" s="88" t="str">
        <f>HYPERLINK("[Codebook_HIS_2013_ext_v1601.xlsx]PE05_Y","PE05")</f>
        <v>PE05</v>
      </c>
      <c r="B4699" s="75" t="s">
        <v>1416</v>
      </c>
      <c r="C4699" s="171">
        <v>1</v>
      </c>
      <c r="D4699" s="143" t="s">
        <v>395</v>
      </c>
    </row>
    <row r="4700" spans="1:4" x14ac:dyDescent="0.2">
      <c r="A4700" s="88"/>
      <c r="B4700" s="75"/>
      <c r="C4700" s="171">
        <v>2</v>
      </c>
      <c r="D4700" s="143" t="s">
        <v>396</v>
      </c>
    </row>
    <row r="4701" spans="1:4" x14ac:dyDescent="0.2">
      <c r="A4701" s="88"/>
      <c r="B4701" s="75"/>
      <c r="C4701" s="171">
        <v>-1</v>
      </c>
      <c r="D4701" s="143" t="s">
        <v>394</v>
      </c>
    </row>
    <row r="4702" spans="1:4" x14ac:dyDescent="0.2">
      <c r="A4702" s="88"/>
      <c r="B4702" s="75"/>
      <c r="C4702" s="171">
        <v>-3</v>
      </c>
      <c r="D4702" s="143" t="s">
        <v>397</v>
      </c>
    </row>
    <row r="4703" spans="1:4" x14ac:dyDescent="0.2">
      <c r="A4703" s="88"/>
      <c r="B4703" s="75"/>
      <c r="C4703" s="94"/>
      <c r="D4703" s="87"/>
    </row>
    <row r="4704" spans="1:4" x14ac:dyDescent="0.2">
      <c r="A4704" s="88" t="str">
        <f>HYPERLINK("[Codebook_HIS_2013_ext_v1601.xlsx]PE05_1_Y","PE05_1")</f>
        <v>PE05_1</v>
      </c>
      <c r="B4704" s="75" t="s">
        <v>1418</v>
      </c>
      <c r="C4704" s="171">
        <v>1</v>
      </c>
      <c r="D4704" s="143" t="s">
        <v>395</v>
      </c>
    </row>
    <row r="4705" spans="1:4" x14ac:dyDescent="0.2">
      <c r="A4705" s="88"/>
      <c r="B4705" s="75"/>
      <c r="C4705" s="171">
        <v>2</v>
      </c>
      <c r="D4705" s="143" t="s">
        <v>396</v>
      </c>
    </row>
    <row r="4706" spans="1:4" x14ac:dyDescent="0.2">
      <c r="A4706" s="88"/>
      <c r="B4706" s="75"/>
      <c r="C4706" s="171">
        <v>-1</v>
      </c>
      <c r="D4706" s="143" t="s">
        <v>394</v>
      </c>
    </row>
    <row r="4707" spans="1:4" x14ac:dyDescent="0.2">
      <c r="A4707" s="88"/>
      <c r="B4707" s="75"/>
      <c r="C4707" s="171">
        <v>-3</v>
      </c>
      <c r="D4707" s="143" t="s">
        <v>397</v>
      </c>
    </row>
    <row r="4708" spans="1:4" x14ac:dyDescent="0.2">
      <c r="A4708" s="88"/>
      <c r="B4708" s="75"/>
      <c r="C4708" s="94"/>
      <c r="D4708" s="87"/>
    </row>
    <row r="4709" spans="1:4" x14ac:dyDescent="0.2">
      <c r="A4709" s="88" t="str">
        <f>HYPERLINK("[Codebook_HIS_2013_ext_v1601.xlsx]PE05_2_Y","PE05_2")</f>
        <v>PE05_2</v>
      </c>
      <c r="B4709" s="75" t="s">
        <v>1419</v>
      </c>
      <c r="C4709" s="171">
        <v>1</v>
      </c>
      <c r="D4709" s="143" t="s">
        <v>395</v>
      </c>
    </row>
    <row r="4710" spans="1:4" x14ac:dyDescent="0.2">
      <c r="A4710" s="88"/>
      <c r="B4710" s="75"/>
      <c r="C4710" s="171">
        <v>2</v>
      </c>
      <c r="D4710" s="143" t="s">
        <v>396</v>
      </c>
    </row>
    <row r="4711" spans="1:4" x14ac:dyDescent="0.2">
      <c r="A4711" s="88"/>
      <c r="B4711" s="75"/>
      <c r="C4711" s="171">
        <v>-1</v>
      </c>
      <c r="D4711" s="143" t="s">
        <v>394</v>
      </c>
    </row>
    <row r="4712" spans="1:4" x14ac:dyDescent="0.2">
      <c r="A4712" s="88"/>
      <c r="B4712" s="75"/>
      <c r="C4712" s="171">
        <v>-3</v>
      </c>
      <c r="D4712" s="143" t="s">
        <v>397</v>
      </c>
    </row>
    <row r="4713" spans="1:4" x14ac:dyDescent="0.2">
      <c r="A4713" s="88"/>
      <c r="B4713" s="75"/>
      <c r="C4713" s="94"/>
      <c r="D4713" s="87"/>
    </row>
    <row r="4714" spans="1:4" x14ac:dyDescent="0.2">
      <c r="A4714" s="88" t="str">
        <f>HYPERLINK("[Codebook_HIS_2013_ext_v1601.xlsx]PE05_3_Y","PE05_3")</f>
        <v>PE05_3</v>
      </c>
      <c r="B4714" s="75" t="s">
        <v>1420</v>
      </c>
      <c r="C4714" s="171">
        <v>1</v>
      </c>
      <c r="D4714" s="143" t="s">
        <v>395</v>
      </c>
    </row>
    <row r="4715" spans="1:4" x14ac:dyDescent="0.2">
      <c r="A4715" s="88"/>
      <c r="B4715" s="75"/>
      <c r="C4715" s="171">
        <v>2</v>
      </c>
      <c r="D4715" s="143" t="s">
        <v>396</v>
      </c>
    </row>
    <row r="4716" spans="1:4" x14ac:dyDescent="0.2">
      <c r="A4716" s="88"/>
      <c r="B4716" s="75"/>
      <c r="C4716" s="171">
        <v>-1</v>
      </c>
      <c r="D4716" s="143" t="s">
        <v>394</v>
      </c>
    </row>
    <row r="4717" spans="1:4" x14ac:dyDescent="0.2">
      <c r="A4717" s="88"/>
      <c r="B4717" s="75"/>
      <c r="C4717" s="171">
        <v>-3</v>
      </c>
      <c r="D4717" s="143" t="s">
        <v>397</v>
      </c>
    </row>
    <row r="4718" spans="1:4" x14ac:dyDescent="0.2">
      <c r="A4718" s="88"/>
      <c r="B4718" s="75"/>
      <c r="C4718" s="94"/>
      <c r="D4718" s="87"/>
    </row>
    <row r="4719" spans="1:4" x14ac:dyDescent="0.2">
      <c r="A4719" s="88" t="str">
        <f>HYPERLINK("[Codebook_HIS_2013_ext_v1601.xlsx]PE06_Y","PE06")</f>
        <v>PE06</v>
      </c>
      <c r="B4719" s="75" t="s">
        <v>1422</v>
      </c>
      <c r="C4719" s="171">
        <v>1</v>
      </c>
      <c r="D4719" s="143" t="s">
        <v>1475</v>
      </c>
    </row>
    <row r="4720" spans="1:4" x14ac:dyDescent="0.2">
      <c r="A4720" s="88"/>
      <c r="B4720" s="75"/>
      <c r="C4720" s="171">
        <v>2</v>
      </c>
      <c r="D4720" s="143" t="s">
        <v>1472</v>
      </c>
    </row>
    <row r="4721" spans="1:4" x14ac:dyDescent="0.2">
      <c r="A4721" s="88"/>
      <c r="B4721" s="75"/>
      <c r="C4721" s="171">
        <v>3</v>
      </c>
      <c r="D4721" s="143" t="s">
        <v>1473</v>
      </c>
    </row>
    <row r="4722" spans="1:4" x14ac:dyDescent="0.2">
      <c r="A4722" s="88"/>
      <c r="B4722" s="75"/>
      <c r="C4722" s="171">
        <v>4</v>
      </c>
      <c r="D4722" s="143" t="s">
        <v>1474</v>
      </c>
    </row>
    <row r="4723" spans="1:4" x14ac:dyDescent="0.2">
      <c r="A4723" s="88"/>
      <c r="B4723" s="75"/>
      <c r="C4723" s="171">
        <v>-1</v>
      </c>
      <c r="D4723" s="143" t="s">
        <v>394</v>
      </c>
    </row>
    <row r="4724" spans="1:4" x14ac:dyDescent="0.2">
      <c r="A4724" s="88"/>
      <c r="B4724" s="75"/>
      <c r="C4724" s="171">
        <v>-3</v>
      </c>
      <c r="D4724" s="143" t="s">
        <v>397</v>
      </c>
    </row>
    <row r="4725" spans="1:4" x14ac:dyDescent="0.2">
      <c r="A4725" s="88"/>
      <c r="B4725" s="75"/>
      <c r="C4725" s="94"/>
      <c r="D4725" s="87"/>
    </row>
    <row r="4726" spans="1:4" x14ac:dyDescent="0.2">
      <c r="A4726" s="88" t="str">
        <f>HYPERLINK("[Codebook_HIS_2013_ext_v1601.xlsx]PE06_1_Y","PE06_1")</f>
        <v>PE06_1</v>
      </c>
      <c r="B4726" s="75" t="s">
        <v>1740</v>
      </c>
      <c r="C4726" s="171">
        <v>1</v>
      </c>
      <c r="D4726" s="143" t="s">
        <v>1475</v>
      </c>
    </row>
    <row r="4727" spans="1:4" x14ac:dyDescent="0.2">
      <c r="A4727" s="88"/>
      <c r="B4727" s="75"/>
      <c r="C4727" s="171">
        <v>2</v>
      </c>
      <c r="D4727" s="143" t="s">
        <v>1472</v>
      </c>
    </row>
    <row r="4728" spans="1:4" x14ac:dyDescent="0.2">
      <c r="A4728" s="88"/>
      <c r="B4728" s="75"/>
      <c r="C4728" s="171">
        <v>3</v>
      </c>
      <c r="D4728" s="143" t="s">
        <v>1473</v>
      </c>
    </row>
    <row r="4729" spans="1:4" x14ac:dyDescent="0.2">
      <c r="A4729" s="88"/>
      <c r="B4729" s="75"/>
      <c r="C4729" s="171">
        <v>4</v>
      </c>
      <c r="D4729" s="143" t="s">
        <v>1474</v>
      </c>
    </row>
    <row r="4730" spans="1:4" x14ac:dyDescent="0.2">
      <c r="A4730" s="88"/>
      <c r="B4730" s="75"/>
      <c r="C4730" s="171">
        <v>-1</v>
      </c>
      <c r="D4730" s="143" t="s">
        <v>394</v>
      </c>
    </row>
    <row r="4731" spans="1:4" x14ac:dyDescent="0.2">
      <c r="A4731" s="88"/>
      <c r="B4731" s="75"/>
      <c r="C4731" s="171">
        <v>-3</v>
      </c>
      <c r="D4731" s="143" t="s">
        <v>397</v>
      </c>
    </row>
    <row r="4732" spans="1:4" x14ac:dyDescent="0.2">
      <c r="A4732" s="88"/>
      <c r="B4732" s="75"/>
      <c r="C4732" s="94"/>
      <c r="D4732" s="87"/>
    </row>
    <row r="4733" spans="1:4" x14ac:dyDescent="0.2">
      <c r="A4733" s="88" t="str">
        <f>HYPERLINK("[Codebook_HIS_2013_ext_v1601.xlsx]PE06_2_Y","PE06_2")</f>
        <v>PE06_2</v>
      </c>
      <c r="B4733" s="75" t="s">
        <v>1741</v>
      </c>
      <c r="C4733" s="171">
        <v>1</v>
      </c>
      <c r="D4733" s="143" t="s">
        <v>1475</v>
      </c>
    </row>
    <row r="4734" spans="1:4" x14ac:dyDescent="0.2">
      <c r="A4734" s="88"/>
      <c r="B4734" s="75"/>
      <c r="C4734" s="171">
        <v>2</v>
      </c>
      <c r="D4734" s="143" t="s">
        <v>1472</v>
      </c>
    </row>
    <row r="4735" spans="1:4" x14ac:dyDescent="0.2">
      <c r="A4735" s="88"/>
      <c r="B4735" s="75"/>
      <c r="C4735" s="171">
        <v>3</v>
      </c>
      <c r="D4735" s="143" t="s">
        <v>1473</v>
      </c>
    </row>
    <row r="4736" spans="1:4" x14ac:dyDescent="0.2">
      <c r="A4736" s="88"/>
      <c r="B4736" s="75"/>
      <c r="C4736" s="171">
        <v>4</v>
      </c>
      <c r="D4736" s="143" t="s">
        <v>1474</v>
      </c>
    </row>
    <row r="4737" spans="1:4" x14ac:dyDescent="0.2">
      <c r="A4737" s="88"/>
      <c r="B4737" s="75"/>
      <c r="C4737" s="171">
        <v>-1</v>
      </c>
      <c r="D4737" s="143" t="s">
        <v>394</v>
      </c>
    </row>
    <row r="4738" spans="1:4" x14ac:dyDescent="0.2">
      <c r="A4738" s="88"/>
      <c r="B4738" s="75"/>
      <c r="C4738" s="171">
        <v>-3</v>
      </c>
      <c r="D4738" s="143" t="s">
        <v>397</v>
      </c>
    </row>
    <row r="4739" spans="1:4" x14ac:dyDescent="0.2">
      <c r="A4739" s="88"/>
      <c r="B4739" s="75"/>
      <c r="C4739" s="94"/>
      <c r="D4739" s="87"/>
    </row>
    <row r="4740" spans="1:4" x14ac:dyDescent="0.2">
      <c r="A4740" s="88" t="str">
        <f>HYPERLINK("[Codebook_HIS_2013_ext_v1601.xlsx]PE06_3_Y","PE06_3")</f>
        <v>PE06_3</v>
      </c>
      <c r="B4740" s="75" t="s">
        <v>1742</v>
      </c>
      <c r="C4740" s="171">
        <v>1</v>
      </c>
      <c r="D4740" s="143" t="s">
        <v>1475</v>
      </c>
    </row>
    <row r="4741" spans="1:4" x14ac:dyDescent="0.2">
      <c r="A4741" s="88"/>
      <c r="B4741" s="75"/>
      <c r="C4741" s="171">
        <v>2</v>
      </c>
      <c r="D4741" s="143" t="s">
        <v>1472</v>
      </c>
    </row>
    <row r="4742" spans="1:4" x14ac:dyDescent="0.2">
      <c r="A4742" s="88"/>
      <c r="B4742" s="75"/>
      <c r="C4742" s="171">
        <v>3</v>
      </c>
      <c r="D4742" s="143" t="s">
        <v>1473</v>
      </c>
    </row>
    <row r="4743" spans="1:4" x14ac:dyDescent="0.2">
      <c r="A4743" s="88"/>
      <c r="B4743" s="75"/>
      <c r="C4743" s="171">
        <v>4</v>
      </c>
      <c r="D4743" s="143" t="s">
        <v>1474</v>
      </c>
    </row>
    <row r="4744" spans="1:4" x14ac:dyDescent="0.2">
      <c r="A4744" s="88"/>
      <c r="B4744" s="75"/>
      <c r="C4744" s="171">
        <v>-1</v>
      </c>
      <c r="D4744" s="143" t="s">
        <v>394</v>
      </c>
    </row>
    <row r="4745" spans="1:4" x14ac:dyDescent="0.2">
      <c r="A4745" s="88"/>
      <c r="B4745" s="75"/>
      <c r="C4745" s="171">
        <v>-3</v>
      </c>
      <c r="D4745" s="143" t="s">
        <v>397</v>
      </c>
    </row>
    <row r="4746" spans="1:4" x14ac:dyDescent="0.2">
      <c r="A4746" s="88"/>
      <c r="B4746" s="75"/>
      <c r="C4746" s="94"/>
      <c r="D4746" s="87"/>
    </row>
    <row r="4747" spans="1:4" x14ac:dyDescent="0.2">
      <c r="A4747" s="88" t="str">
        <f>HYPERLINK("[Codebook_HIS_2013_ext_v1601.xlsx]PE06_4_Y","PE06_4")</f>
        <v>PE06_4</v>
      </c>
      <c r="B4747" s="75" t="s">
        <v>1743</v>
      </c>
      <c r="C4747" s="171">
        <v>1</v>
      </c>
      <c r="D4747" s="143" t="s">
        <v>395</v>
      </c>
    </row>
    <row r="4748" spans="1:4" x14ac:dyDescent="0.2">
      <c r="A4748" s="88"/>
      <c r="B4748" s="75"/>
      <c r="C4748" s="171">
        <v>2</v>
      </c>
      <c r="D4748" s="143" t="s">
        <v>396</v>
      </c>
    </row>
    <row r="4749" spans="1:4" x14ac:dyDescent="0.2">
      <c r="A4749" s="88"/>
      <c r="B4749" s="75"/>
      <c r="C4749" s="171">
        <v>-1</v>
      </c>
      <c r="D4749" s="143" t="s">
        <v>394</v>
      </c>
    </row>
    <row r="4750" spans="1:4" x14ac:dyDescent="0.2">
      <c r="A4750" s="88"/>
      <c r="B4750" s="75"/>
      <c r="C4750" s="171">
        <v>-3</v>
      </c>
      <c r="D4750" s="143" t="s">
        <v>397</v>
      </c>
    </row>
    <row r="4751" spans="1:4" x14ac:dyDescent="0.2">
      <c r="A4751" s="88"/>
      <c r="B4751" s="75"/>
      <c r="C4751" s="94"/>
      <c r="D4751" s="87"/>
    </row>
    <row r="4752" spans="1:4" x14ac:dyDescent="0.2">
      <c r="A4752" s="88" t="str">
        <f>HYPERLINK("[Codebook_HIS_2013_ext_v1601.xlsx]PE06_5_Y","PE06_5")</f>
        <v>PE06_5</v>
      </c>
      <c r="B4752" s="75" t="s">
        <v>1744</v>
      </c>
      <c r="C4752" s="171">
        <v>1</v>
      </c>
      <c r="D4752" s="143" t="s">
        <v>395</v>
      </c>
    </row>
    <row r="4753" spans="1:4" x14ac:dyDescent="0.2">
      <c r="A4753" s="88"/>
      <c r="B4753" s="75"/>
      <c r="C4753" s="171">
        <v>2</v>
      </c>
      <c r="D4753" s="143" t="s">
        <v>396</v>
      </c>
    </row>
    <row r="4754" spans="1:4" x14ac:dyDescent="0.2">
      <c r="A4754" s="88"/>
      <c r="B4754" s="75"/>
      <c r="C4754" s="171">
        <v>-1</v>
      </c>
      <c r="D4754" s="143" t="s">
        <v>394</v>
      </c>
    </row>
    <row r="4755" spans="1:4" x14ac:dyDescent="0.2">
      <c r="A4755" s="88"/>
      <c r="B4755" s="75"/>
      <c r="C4755" s="171">
        <v>-3</v>
      </c>
      <c r="D4755" s="143" t="s">
        <v>397</v>
      </c>
    </row>
    <row r="4756" spans="1:4" x14ac:dyDescent="0.2">
      <c r="A4756" s="88"/>
      <c r="B4756" s="75"/>
      <c r="C4756" s="94"/>
      <c r="D4756" s="87"/>
    </row>
    <row r="4757" spans="1:4" x14ac:dyDescent="0.2">
      <c r="A4757" s="88" t="str">
        <f>HYPERLINK("[Codebook_HIS_2013_ext_v1601.xlsx]PE06_6_Y","PE06_6")</f>
        <v>PE06_6</v>
      </c>
      <c r="B4757" s="75" t="s">
        <v>1745</v>
      </c>
      <c r="C4757" s="171">
        <v>1</v>
      </c>
      <c r="D4757" s="143" t="s">
        <v>395</v>
      </c>
    </row>
    <row r="4758" spans="1:4" x14ac:dyDescent="0.2">
      <c r="A4758" s="88"/>
      <c r="B4758" s="75"/>
      <c r="C4758" s="171">
        <v>2</v>
      </c>
      <c r="D4758" s="143" t="s">
        <v>396</v>
      </c>
    </row>
    <row r="4759" spans="1:4" x14ac:dyDescent="0.2">
      <c r="A4759" s="88"/>
      <c r="B4759" s="75"/>
      <c r="C4759" s="171">
        <v>-1</v>
      </c>
      <c r="D4759" s="143" t="s">
        <v>394</v>
      </c>
    </row>
    <row r="4760" spans="1:4" x14ac:dyDescent="0.2">
      <c r="A4760" s="88"/>
      <c r="B4760" s="75"/>
      <c r="C4760" s="171">
        <v>-3</v>
      </c>
      <c r="D4760" s="143" t="s">
        <v>397</v>
      </c>
    </row>
    <row r="4761" spans="1:4" x14ac:dyDescent="0.2">
      <c r="A4761" s="88"/>
      <c r="B4761" s="75"/>
      <c r="C4761" s="94"/>
      <c r="D4761" s="87"/>
    </row>
    <row r="4762" spans="1:4" x14ac:dyDescent="0.2">
      <c r="A4762" s="88" t="str">
        <f>HYPERLINK("[Codebook_HIS_2013_ext_v1601.xlsx]PE07_Y","PE07")</f>
        <v>PE07</v>
      </c>
      <c r="B4762" s="75" t="s">
        <v>1425</v>
      </c>
      <c r="C4762" s="171">
        <v>1</v>
      </c>
      <c r="D4762" s="143" t="s">
        <v>1475</v>
      </c>
    </row>
    <row r="4763" spans="1:4" x14ac:dyDescent="0.2">
      <c r="A4763" s="88"/>
      <c r="B4763" s="75"/>
      <c r="C4763" s="171">
        <v>2</v>
      </c>
      <c r="D4763" s="143" t="s">
        <v>1472</v>
      </c>
    </row>
    <row r="4764" spans="1:4" x14ac:dyDescent="0.2">
      <c r="A4764" s="88"/>
      <c r="B4764" s="75"/>
      <c r="C4764" s="171">
        <v>3</v>
      </c>
      <c r="D4764" s="143" t="s">
        <v>1473</v>
      </c>
    </row>
    <row r="4765" spans="1:4" x14ac:dyDescent="0.2">
      <c r="A4765" s="88"/>
      <c r="B4765" s="75"/>
      <c r="C4765" s="171">
        <v>4</v>
      </c>
      <c r="D4765" s="143" t="s">
        <v>1474</v>
      </c>
    </row>
    <row r="4766" spans="1:4" x14ac:dyDescent="0.2">
      <c r="A4766" s="88"/>
      <c r="B4766" s="75"/>
      <c r="C4766" s="171">
        <v>-1</v>
      </c>
      <c r="D4766" s="143" t="s">
        <v>394</v>
      </c>
    </row>
    <row r="4767" spans="1:4" x14ac:dyDescent="0.2">
      <c r="A4767" s="88"/>
      <c r="B4767" s="75"/>
      <c r="C4767" s="171">
        <v>-3</v>
      </c>
      <c r="D4767" s="143" t="s">
        <v>397</v>
      </c>
    </row>
    <row r="4768" spans="1:4" x14ac:dyDescent="0.2">
      <c r="A4768" s="88"/>
      <c r="B4768" s="75"/>
      <c r="C4768" s="94"/>
      <c r="D4768" s="87"/>
    </row>
    <row r="4769" spans="1:4" x14ac:dyDescent="0.2">
      <c r="A4769" s="88" t="str">
        <f>HYPERLINK("[Codebook_HIS_2013_ext_v1601.xlsx]PE07_1_Y","PE07_1")</f>
        <v>PE07_1</v>
      </c>
      <c r="B4769" s="75" t="s">
        <v>1746</v>
      </c>
      <c r="C4769" s="171">
        <v>1</v>
      </c>
      <c r="D4769" s="143" t="s">
        <v>1475</v>
      </c>
    </row>
    <row r="4770" spans="1:4" x14ac:dyDescent="0.2">
      <c r="A4770" s="88"/>
      <c r="B4770" s="75"/>
      <c r="C4770" s="171">
        <v>2</v>
      </c>
      <c r="D4770" s="143" t="s">
        <v>1472</v>
      </c>
    </row>
    <row r="4771" spans="1:4" x14ac:dyDescent="0.2">
      <c r="A4771" s="88"/>
      <c r="B4771" s="75"/>
      <c r="C4771" s="171">
        <v>3</v>
      </c>
      <c r="D4771" s="143" t="s">
        <v>1473</v>
      </c>
    </row>
    <row r="4772" spans="1:4" x14ac:dyDescent="0.2">
      <c r="A4772" s="88"/>
      <c r="B4772" s="75"/>
      <c r="C4772" s="171">
        <v>4</v>
      </c>
      <c r="D4772" s="143" t="s">
        <v>1474</v>
      </c>
    </row>
    <row r="4773" spans="1:4" x14ac:dyDescent="0.2">
      <c r="A4773" s="88"/>
      <c r="B4773" s="75"/>
      <c r="C4773" s="171">
        <v>-1</v>
      </c>
      <c r="D4773" s="143" t="s">
        <v>394</v>
      </c>
    </row>
    <row r="4774" spans="1:4" x14ac:dyDescent="0.2">
      <c r="A4774" s="88"/>
      <c r="B4774" s="75"/>
      <c r="C4774" s="171">
        <v>-3</v>
      </c>
      <c r="D4774" s="143" t="s">
        <v>397</v>
      </c>
    </row>
    <row r="4775" spans="1:4" x14ac:dyDescent="0.2">
      <c r="A4775" s="88"/>
      <c r="B4775" s="75"/>
      <c r="C4775" s="171"/>
      <c r="D4775" s="143"/>
    </row>
    <row r="4776" spans="1:4" x14ac:dyDescent="0.2">
      <c r="A4776" s="88" t="str">
        <f>HYPERLINK("[Codebook_HIS_2013_ext_v1601.xlsx]PE07_2_Y","PE07_2")</f>
        <v>PE07_2</v>
      </c>
      <c r="B4776" s="75" t="s">
        <v>1747</v>
      </c>
      <c r="C4776" s="171">
        <v>1</v>
      </c>
      <c r="D4776" s="143" t="s">
        <v>1475</v>
      </c>
    </row>
    <row r="4777" spans="1:4" x14ac:dyDescent="0.2">
      <c r="A4777" s="88"/>
      <c r="B4777" s="75"/>
      <c r="C4777" s="171">
        <v>2</v>
      </c>
      <c r="D4777" s="143" t="s">
        <v>1472</v>
      </c>
    </row>
    <row r="4778" spans="1:4" x14ac:dyDescent="0.2">
      <c r="A4778" s="88"/>
      <c r="B4778" s="75"/>
      <c r="C4778" s="171">
        <v>3</v>
      </c>
      <c r="D4778" s="143" t="s">
        <v>1473</v>
      </c>
    </row>
    <row r="4779" spans="1:4" x14ac:dyDescent="0.2">
      <c r="A4779" s="88"/>
      <c r="B4779" s="75"/>
      <c r="C4779" s="171">
        <v>4</v>
      </c>
      <c r="D4779" s="143" t="s">
        <v>1474</v>
      </c>
    </row>
    <row r="4780" spans="1:4" x14ac:dyDescent="0.2">
      <c r="A4780" s="88"/>
      <c r="B4780" s="75"/>
      <c r="C4780" s="171">
        <v>-1</v>
      </c>
      <c r="D4780" s="143" t="s">
        <v>394</v>
      </c>
    </row>
    <row r="4781" spans="1:4" x14ac:dyDescent="0.2">
      <c r="A4781" s="88"/>
      <c r="B4781" s="75"/>
      <c r="C4781" s="171">
        <v>-3</v>
      </c>
      <c r="D4781" s="143" t="s">
        <v>397</v>
      </c>
    </row>
    <row r="4782" spans="1:4" x14ac:dyDescent="0.2">
      <c r="A4782" s="88"/>
      <c r="B4782" s="75"/>
      <c r="C4782" s="171"/>
      <c r="D4782" s="143"/>
    </row>
    <row r="4783" spans="1:4" x14ac:dyDescent="0.2">
      <c r="A4783" s="88" t="str">
        <f>HYPERLINK("[Codebook_HIS_2013_ext_v1601.xlsx]PE07_3_Y","PE07_3")</f>
        <v>PE07_3</v>
      </c>
      <c r="B4783" s="75" t="s">
        <v>1748</v>
      </c>
      <c r="C4783" s="171">
        <v>1</v>
      </c>
      <c r="D4783" s="143" t="s">
        <v>1475</v>
      </c>
    </row>
    <row r="4784" spans="1:4" x14ac:dyDescent="0.2">
      <c r="A4784" s="88"/>
      <c r="B4784" s="75"/>
      <c r="C4784" s="171">
        <v>2</v>
      </c>
      <c r="D4784" s="143" t="s">
        <v>1472</v>
      </c>
    </row>
    <row r="4785" spans="1:4" x14ac:dyDescent="0.2">
      <c r="A4785" s="88"/>
      <c r="B4785" s="75"/>
      <c r="C4785" s="171">
        <v>3</v>
      </c>
      <c r="D4785" s="143" t="s">
        <v>1473</v>
      </c>
    </row>
    <row r="4786" spans="1:4" x14ac:dyDescent="0.2">
      <c r="A4786" s="88"/>
      <c r="B4786" s="75"/>
      <c r="C4786" s="171">
        <v>4</v>
      </c>
      <c r="D4786" s="143" t="s">
        <v>1474</v>
      </c>
    </row>
    <row r="4787" spans="1:4" x14ac:dyDescent="0.2">
      <c r="A4787" s="88"/>
      <c r="B4787" s="75"/>
      <c r="C4787" s="171">
        <v>-1</v>
      </c>
      <c r="D4787" s="143" t="s">
        <v>394</v>
      </c>
    </row>
    <row r="4788" spans="1:4" x14ac:dyDescent="0.2">
      <c r="A4788" s="88"/>
      <c r="B4788" s="75"/>
      <c r="C4788" s="171">
        <v>-3</v>
      </c>
      <c r="D4788" s="143" t="s">
        <v>397</v>
      </c>
    </row>
    <row r="4789" spans="1:4" x14ac:dyDescent="0.2">
      <c r="A4789" s="88"/>
      <c r="B4789" s="75"/>
      <c r="C4789" s="171"/>
      <c r="D4789" s="143"/>
    </row>
    <row r="4790" spans="1:4" x14ac:dyDescent="0.2">
      <c r="A4790" s="88" t="str">
        <f>HYPERLINK("[Codebook_HIS_2013_ext_v1601.xlsx]PE07_4_Y","PE07_4")</f>
        <v>PE07_4</v>
      </c>
      <c r="B4790" s="75" t="s">
        <v>1749</v>
      </c>
      <c r="C4790" s="171">
        <v>1</v>
      </c>
      <c r="D4790" s="143" t="s">
        <v>395</v>
      </c>
    </row>
    <row r="4791" spans="1:4" x14ac:dyDescent="0.2">
      <c r="A4791" s="88"/>
      <c r="B4791" s="75"/>
      <c r="C4791" s="171">
        <v>2</v>
      </c>
      <c r="D4791" s="143" t="s">
        <v>396</v>
      </c>
    </row>
    <row r="4792" spans="1:4" x14ac:dyDescent="0.2">
      <c r="A4792" s="88"/>
      <c r="B4792" s="75"/>
      <c r="C4792" s="171">
        <v>-1</v>
      </c>
      <c r="D4792" s="143" t="s">
        <v>394</v>
      </c>
    </row>
    <row r="4793" spans="1:4" x14ac:dyDescent="0.2">
      <c r="A4793" s="88"/>
      <c r="B4793" s="75"/>
      <c r="C4793" s="171">
        <v>-3</v>
      </c>
      <c r="D4793" s="143" t="s">
        <v>397</v>
      </c>
    </row>
    <row r="4794" spans="1:4" x14ac:dyDescent="0.2">
      <c r="A4794" s="88"/>
      <c r="B4794" s="75"/>
      <c r="C4794" s="94"/>
      <c r="D4794" s="87"/>
    </row>
    <row r="4795" spans="1:4" x14ac:dyDescent="0.2">
      <c r="A4795" s="88" t="str">
        <f>HYPERLINK("[Codebook_HIS_2013_ext_v1601.xlsx]PE07_5_Y","PE07_5")</f>
        <v>PE07_5</v>
      </c>
      <c r="B4795" s="75" t="s">
        <v>1750</v>
      </c>
      <c r="C4795" s="171">
        <v>1</v>
      </c>
      <c r="D4795" s="143" t="s">
        <v>395</v>
      </c>
    </row>
    <row r="4796" spans="1:4" x14ac:dyDescent="0.2">
      <c r="A4796" s="88"/>
      <c r="B4796" s="75"/>
      <c r="C4796" s="171">
        <v>2</v>
      </c>
      <c r="D4796" s="143" t="s">
        <v>396</v>
      </c>
    </row>
    <row r="4797" spans="1:4" x14ac:dyDescent="0.2">
      <c r="A4797" s="88"/>
      <c r="B4797" s="75"/>
      <c r="C4797" s="171">
        <v>-1</v>
      </c>
      <c r="D4797" s="143" t="s">
        <v>394</v>
      </c>
    </row>
    <row r="4798" spans="1:4" x14ac:dyDescent="0.2">
      <c r="A4798" s="88"/>
      <c r="B4798" s="75"/>
      <c r="C4798" s="171">
        <v>-3</v>
      </c>
      <c r="D4798" s="143" t="s">
        <v>397</v>
      </c>
    </row>
    <row r="4799" spans="1:4" x14ac:dyDescent="0.2">
      <c r="A4799" s="88"/>
      <c r="B4799" s="75"/>
      <c r="C4799" s="92"/>
      <c r="D4799" s="89"/>
    </row>
    <row r="4800" spans="1:4" x14ac:dyDescent="0.2">
      <c r="A4800" s="88" t="str">
        <f>HYPERLINK("[Codebook_HIS_2013_ext_v1601.xlsx]PE07_6_Y","PE07_6 ")</f>
        <v xml:space="preserve">PE07_6 </v>
      </c>
      <c r="B4800" s="75" t="s">
        <v>1751</v>
      </c>
      <c r="C4800" s="171">
        <v>1</v>
      </c>
      <c r="D4800" s="143" t="s">
        <v>395</v>
      </c>
    </row>
    <row r="4801" spans="1:4" x14ac:dyDescent="0.2">
      <c r="A4801" s="88"/>
      <c r="B4801" s="75"/>
      <c r="C4801" s="171">
        <v>2</v>
      </c>
      <c r="D4801" s="143" t="s">
        <v>396</v>
      </c>
    </row>
    <row r="4802" spans="1:4" x14ac:dyDescent="0.2">
      <c r="A4802" s="88"/>
      <c r="B4802" s="75"/>
      <c r="C4802" s="171">
        <v>-1</v>
      </c>
      <c r="D4802" s="143" t="s">
        <v>394</v>
      </c>
    </row>
    <row r="4803" spans="1:4" x14ac:dyDescent="0.2">
      <c r="A4803" s="88"/>
      <c r="B4803" s="75"/>
      <c r="C4803" s="171">
        <v>-3</v>
      </c>
      <c r="D4803" s="143" t="s">
        <v>397</v>
      </c>
    </row>
    <row r="4804" spans="1:4" x14ac:dyDescent="0.2">
      <c r="A4804" s="88"/>
      <c r="B4804" s="75"/>
      <c r="C4804" s="171"/>
      <c r="D4804" s="143"/>
    </row>
    <row r="4805" spans="1:4" x14ac:dyDescent="0.2">
      <c r="A4805" s="88" t="str">
        <f>HYPERLINK("[Codebook_HIS_2013_ext_v1601.xlsx]PE08_Y","PE08")</f>
        <v>PE08</v>
      </c>
      <c r="B4805" s="75" t="s">
        <v>1428</v>
      </c>
      <c r="C4805" s="171">
        <v>1</v>
      </c>
      <c r="D4805" s="143" t="s">
        <v>1475</v>
      </c>
    </row>
    <row r="4806" spans="1:4" x14ac:dyDescent="0.2">
      <c r="A4806" s="88"/>
      <c r="B4806" s="75"/>
      <c r="C4806" s="171">
        <v>2</v>
      </c>
      <c r="D4806" s="143" t="s">
        <v>1472</v>
      </c>
    </row>
    <row r="4807" spans="1:4" x14ac:dyDescent="0.2">
      <c r="A4807" s="88"/>
      <c r="B4807" s="75"/>
      <c r="C4807" s="171">
        <v>3</v>
      </c>
      <c r="D4807" s="143" t="s">
        <v>1473</v>
      </c>
    </row>
    <row r="4808" spans="1:4" x14ac:dyDescent="0.2">
      <c r="A4808" s="88"/>
      <c r="B4808" s="75"/>
      <c r="C4808" s="171">
        <v>4</v>
      </c>
      <c r="D4808" s="143" t="s">
        <v>1474</v>
      </c>
    </row>
    <row r="4809" spans="1:4" x14ac:dyDescent="0.2">
      <c r="A4809" s="88"/>
      <c r="B4809" s="75"/>
      <c r="C4809" s="171">
        <v>-1</v>
      </c>
      <c r="D4809" s="143" t="s">
        <v>394</v>
      </c>
    </row>
    <row r="4810" spans="1:4" x14ac:dyDescent="0.2">
      <c r="A4810" s="88"/>
      <c r="B4810" s="75"/>
      <c r="C4810" s="171">
        <v>-3</v>
      </c>
      <c r="D4810" s="143" t="s">
        <v>397</v>
      </c>
    </row>
    <row r="4811" spans="1:4" x14ac:dyDescent="0.2">
      <c r="A4811" s="88"/>
      <c r="B4811" s="75"/>
      <c r="C4811" s="94"/>
      <c r="D4811" s="87"/>
    </row>
    <row r="4812" spans="1:4" x14ac:dyDescent="0.2">
      <c r="A4812" s="88" t="str">
        <f>HYPERLINK("[Codebook_HIS_2013_ext_v1601.xlsx]PE08_1 _Y","PE08_1 ")</f>
        <v xml:space="preserve">PE08_1 </v>
      </c>
      <c r="B4812" s="75" t="s">
        <v>1752</v>
      </c>
      <c r="C4812" s="171">
        <v>1</v>
      </c>
      <c r="D4812" s="143" t="s">
        <v>1475</v>
      </c>
    </row>
    <row r="4813" spans="1:4" x14ac:dyDescent="0.2">
      <c r="A4813" s="88"/>
      <c r="B4813" s="75"/>
      <c r="C4813" s="171">
        <v>2</v>
      </c>
      <c r="D4813" s="143" t="s">
        <v>1472</v>
      </c>
    </row>
    <row r="4814" spans="1:4" x14ac:dyDescent="0.2">
      <c r="A4814" s="88"/>
      <c r="B4814" s="75"/>
      <c r="C4814" s="171">
        <v>3</v>
      </c>
      <c r="D4814" s="143" t="s">
        <v>1473</v>
      </c>
    </row>
    <row r="4815" spans="1:4" x14ac:dyDescent="0.2">
      <c r="A4815" s="88"/>
      <c r="B4815" s="75"/>
      <c r="C4815" s="171">
        <v>4</v>
      </c>
      <c r="D4815" s="143" t="s">
        <v>1474</v>
      </c>
    </row>
    <row r="4816" spans="1:4" x14ac:dyDescent="0.2">
      <c r="A4816" s="88"/>
      <c r="B4816" s="75"/>
      <c r="C4816" s="171">
        <v>-1</v>
      </c>
      <c r="D4816" s="143" t="s">
        <v>394</v>
      </c>
    </row>
    <row r="4817" spans="1:4" x14ac:dyDescent="0.2">
      <c r="A4817" s="88"/>
      <c r="B4817" s="75"/>
      <c r="C4817" s="171">
        <v>-3</v>
      </c>
      <c r="D4817" s="143" t="s">
        <v>397</v>
      </c>
    </row>
    <row r="4818" spans="1:4" x14ac:dyDescent="0.2">
      <c r="A4818" s="88"/>
      <c r="B4818" s="75"/>
      <c r="C4818" s="94"/>
      <c r="D4818" s="87"/>
    </row>
    <row r="4819" spans="1:4" x14ac:dyDescent="0.2">
      <c r="A4819" s="88" t="str">
        <f>HYPERLINK("[Codebook_HIS_2013_ext_v1601.xlsx]PE08_2_Y","PE08_2")</f>
        <v>PE08_2</v>
      </c>
      <c r="B4819" s="75" t="s">
        <v>1753</v>
      </c>
      <c r="C4819" s="171">
        <v>1</v>
      </c>
      <c r="D4819" s="143" t="s">
        <v>1475</v>
      </c>
    </row>
    <row r="4820" spans="1:4" x14ac:dyDescent="0.2">
      <c r="A4820" s="88"/>
      <c r="B4820" s="75"/>
      <c r="C4820" s="171">
        <v>2</v>
      </c>
      <c r="D4820" s="143" t="s">
        <v>1472</v>
      </c>
    </row>
    <row r="4821" spans="1:4" x14ac:dyDescent="0.2">
      <c r="A4821" s="88"/>
      <c r="B4821" s="75"/>
      <c r="C4821" s="171">
        <v>3</v>
      </c>
      <c r="D4821" s="143" t="s">
        <v>1473</v>
      </c>
    </row>
    <row r="4822" spans="1:4" x14ac:dyDescent="0.2">
      <c r="A4822" s="88"/>
      <c r="B4822" s="75"/>
      <c r="C4822" s="171">
        <v>4</v>
      </c>
      <c r="D4822" s="143" t="s">
        <v>1474</v>
      </c>
    </row>
    <row r="4823" spans="1:4" x14ac:dyDescent="0.2">
      <c r="A4823" s="88"/>
      <c r="B4823" s="75"/>
      <c r="C4823" s="171">
        <v>-1</v>
      </c>
      <c r="D4823" s="143" t="s">
        <v>394</v>
      </c>
    </row>
    <row r="4824" spans="1:4" x14ac:dyDescent="0.2">
      <c r="A4824" s="88"/>
      <c r="B4824" s="75"/>
      <c r="C4824" s="171">
        <v>-3</v>
      </c>
      <c r="D4824" s="143" t="s">
        <v>397</v>
      </c>
    </row>
    <row r="4825" spans="1:4" x14ac:dyDescent="0.2">
      <c r="A4825" s="88"/>
      <c r="B4825" s="75"/>
      <c r="C4825" s="94"/>
      <c r="D4825" s="87"/>
    </row>
    <row r="4826" spans="1:4" x14ac:dyDescent="0.2">
      <c r="A4826" s="88" t="str">
        <f>HYPERLINK("[Codebook_HIS_2013_ext_v1601.xlsx]PE08_3_Y","PE08_3")</f>
        <v>PE08_3</v>
      </c>
      <c r="B4826" s="75" t="s">
        <v>1754</v>
      </c>
      <c r="C4826" s="171">
        <v>1</v>
      </c>
      <c r="D4826" s="143" t="s">
        <v>1475</v>
      </c>
    </row>
    <row r="4827" spans="1:4" x14ac:dyDescent="0.2">
      <c r="A4827" s="88"/>
      <c r="B4827" s="75"/>
      <c r="C4827" s="171">
        <v>2</v>
      </c>
      <c r="D4827" s="143" t="s">
        <v>1472</v>
      </c>
    </row>
    <row r="4828" spans="1:4" x14ac:dyDescent="0.2">
      <c r="A4828" s="88"/>
      <c r="B4828" s="75"/>
      <c r="C4828" s="171">
        <v>3</v>
      </c>
      <c r="D4828" s="143" t="s">
        <v>1473</v>
      </c>
    </row>
    <row r="4829" spans="1:4" x14ac:dyDescent="0.2">
      <c r="A4829" s="88"/>
      <c r="B4829" s="75"/>
      <c r="C4829" s="171">
        <v>4</v>
      </c>
      <c r="D4829" s="143" t="s">
        <v>1474</v>
      </c>
    </row>
    <row r="4830" spans="1:4" x14ac:dyDescent="0.2">
      <c r="A4830" s="88"/>
      <c r="B4830" s="75"/>
      <c r="C4830" s="171">
        <v>-1</v>
      </c>
      <c r="D4830" s="143" t="s">
        <v>394</v>
      </c>
    </row>
    <row r="4831" spans="1:4" x14ac:dyDescent="0.2">
      <c r="A4831" s="88"/>
      <c r="B4831" s="75"/>
      <c r="C4831" s="171">
        <v>-3</v>
      </c>
      <c r="D4831" s="143" t="s">
        <v>397</v>
      </c>
    </row>
    <row r="4832" spans="1:4" x14ac:dyDescent="0.2">
      <c r="A4832" s="88"/>
      <c r="B4832" s="75"/>
      <c r="C4832" s="94"/>
      <c r="D4832" s="87"/>
    </row>
    <row r="4833" spans="1:4" x14ac:dyDescent="0.2">
      <c r="A4833" s="88" t="str">
        <f>HYPERLINK("[Codebook_HIS_2013_ext_v1601.xlsx]PE08_4_Y","PE08_4")</f>
        <v>PE08_4</v>
      </c>
      <c r="B4833" s="75" t="s">
        <v>1755</v>
      </c>
      <c r="C4833" s="171">
        <v>1</v>
      </c>
      <c r="D4833" s="143" t="s">
        <v>395</v>
      </c>
    </row>
    <row r="4834" spans="1:4" x14ac:dyDescent="0.2">
      <c r="A4834" s="88"/>
      <c r="B4834" s="75"/>
      <c r="C4834" s="171">
        <v>2</v>
      </c>
      <c r="D4834" s="143" t="s">
        <v>396</v>
      </c>
    </row>
    <row r="4835" spans="1:4" x14ac:dyDescent="0.2">
      <c r="A4835" s="88"/>
      <c r="B4835" s="75"/>
      <c r="C4835" s="171">
        <v>-1</v>
      </c>
      <c r="D4835" s="143" t="s">
        <v>394</v>
      </c>
    </row>
    <row r="4836" spans="1:4" x14ac:dyDescent="0.2">
      <c r="A4836" s="88"/>
      <c r="B4836" s="75"/>
      <c r="C4836" s="171">
        <v>-3</v>
      </c>
      <c r="D4836" s="143" t="s">
        <v>397</v>
      </c>
    </row>
    <row r="4837" spans="1:4" x14ac:dyDescent="0.2">
      <c r="A4837" s="88"/>
      <c r="B4837" s="75"/>
      <c r="C4837" s="94"/>
      <c r="D4837" s="87"/>
    </row>
    <row r="4838" spans="1:4" x14ac:dyDescent="0.2">
      <c r="A4838" s="88" t="str">
        <f>HYPERLINK("[Codebook_HIS_2013_ext_v1601.xlsx]PE08_5_Y","PE08_5")</f>
        <v>PE08_5</v>
      </c>
      <c r="B4838" s="75" t="s">
        <v>1756</v>
      </c>
      <c r="C4838" s="171">
        <v>1</v>
      </c>
      <c r="D4838" s="143" t="s">
        <v>395</v>
      </c>
    </row>
    <row r="4839" spans="1:4" x14ac:dyDescent="0.2">
      <c r="A4839" s="88"/>
      <c r="B4839" s="75"/>
      <c r="C4839" s="171">
        <v>2</v>
      </c>
      <c r="D4839" s="143" t="s">
        <v>396</v>
      </c>
    </row>
    <row r="4840" spans="1:4" x14ac:dyDescent="0.2">
      <c r="A4840" s="88"/>
      <c r="B4840" s="75"/>
      <c r="C4840" s="171">
        <v>-1</v>
      </c>
      <c r="D4840" s="143" t="s">
        <v>394</v>
      </c>
    </row>
    <row r="4841" spans="1:4" x14ac:dyDescent="0.2">
      <c r="A4841" s="88"/>
      <c r="B4841" s="75"/>
      <c r="C4841" s="171">
        <v>-3</v>
      </c>
      <c r="D4841" s="143" t="s">
        <v>397</v>
      </c>
    </row>
    <row r="4842" spans="1:4" x14ac:dyDescent="0.2">
      <c r="A4842" s="88"/>
      <c r="B4842" s="75"/>
      <c r="C4842" s="94"/>
      <c r="D4842" s="87"/>
    </row>
    <row r="4843" spans="1:4" x14ac:dyDescent="0.2">
      <c r="A4843" s="88" t="str">
        <f>HYPERLINK("[Codebook_HIS_2013_ext_v1601.xlsx]PE08_6_Y","PE08_6")</f>
        <v>PE08_6</v>
      </c>
      <c r="B4843" s="75" t="s">
        <v>1757</v>
      </c>
      <c r="C4843" s="171">
        <v>1</v>
      </c>
      <c r="D4843" s="143" t="s">
        <v>395</v>
      </c>
    </row>
    <row r="4844" spans="1:4" x14ac:dyDescent="0.2">
      <c r="A4844" s="88"/>
      <c r="B4844" s="75"/>
      <c r="C4844" s="171">
        <v>2</v>
      </c>
      <c r="D4844" s="143" t="s">
        <v>396</v>
      </c>
    </row>
    <row r="4845" spans="1:4" x14ac:dyDescent="0.2">
      <c r="A4845" s="88"/>
      <c r="B4845" s="75"/>
      <c r="C4845" s="171">
        <v>-1</v>
      </c>
      <c r="D4845" s="143" t="s">
        <v>394</v>
      </c>
    </row>
    <row r="4846" spans="1:4" x14ac:dyDescent="0.2">
      <c r="A4846" s="88"/>
      <c r="B4846" s="75"/>
      <c r="C4846" s="171">
        <v>-3</v>
      </c>
      <c r="D4846" s="143" t="s">
        <v>397</v>
      </c>
    </row>
    <row r="4847" spans="1:4" x14ac:dyDescent="0.2">
      <c r="A4847" s="88"/>
      <c r="B4847" s="75"/>
      <c r="C4847" s="94"/>
      <c r="D4847" s="87"/>
    </row>
    <row r="4848" spans="1:4" x14ac:dyDescent="0.2">
      <c r="A4848" s="88" t="str">
        <f>HYPERLINK("[Codebook_HIS_2013_ext_v1601.xlsx]PE09_Y","PE09")</f>
        <v>PE09</v>
      </c>
      <c r="B4848" s="75" t="s">
        <v>1431</v>
      </c>
      <c r="C4848" s="171">
        <v>1</v>
      </c>
      <c r="D4848" s="143" t="s">
        <v>1475</v>
      </c>
    </row>
    <row r="4849" spans="1:4" x14ac:dyDescent="0.2">
      <c r="A4849" s="88"/>
      <c r="B4849" s="75"/>
      <c r="C4849" s="171">
        <v>2</v>
      </c>
      <c r="D4849" s="143" t="s">
        <v>1472</v>
      </c>
    </row>
    <row r="4850" spans="1:4" x14ac:dyDescent="0.2">
      <c r="A4850" s="88"/>
      <c r="B4850" s="75"/>
      <c r="C4850" s="171">
        <v>3</v>
      </c>
      <c r="D4850" s="143" t="s">
        <v>1473</v>
      </c>
    </row>
    <row r="4851" spans="1:4" x14ac:dyDescent="0.2">
      <c r="A4851" s="88"/>
      <c r="B4851" s="75"/>
      <c r="C4851" s="171">
        <v>4</v>
      </c>
      <c r="D4851" s="143" t="s">
        <v>1474</v>
      </c>
    </row>
    <row r="4852" spans="1:4" x14ac:dyDescent="0.2">
      <c r="A4852" s="88"/>
      <c r="B4852" s="75"/>
      <c r="C4852" s="171">
        <v>-1</v>
      </c>
      <c r="D4852" s="143" t="s">
        <v>394</v>
      </c>
    </row>
    <row r="4853" spans="1:4" x14ac:dyDescent="0.2">
      <c r="A4853" s="88"/>
      <c r="B4853" s="75"/>
      <c r="C4853" s="171">
        <v>-3</v>
      </c>
      <c r="D4853" s="143" t="s">
        <v>397</v>
      </c>
    </row>
    <row r="4854" spans="1:4" x14ac:dyDescent="0.2">
      <c r="A4854" s="88"/>
      <c r="B4854" s="75"/>
      <c r="C4854" s="94"/>
      <c r="D4854" s="87"/>
    </row>
    <row r="4855" spans="1:4" x14ac:dyDescent="0.2">
      <c r="A4855" s="88" t="str">
        <f>HYPERLINK("[Codebook_HIS_2013_ext_v1601.xlsx]PE09_1_Y","PE09_1")</f>
        <v>PE09_1</v>
      </c>
      <c r="B4855" s="75" t="s">
        <v>1758</v>
      </c>
      <c r="C4855" s="171">
        <v>1</v>
      </c>
      <c r="D4855" s="143" t="s">
        <v>1475</v>
      </c>
    </row>
    <row r="4856" spans="1:4" x14ac:dyDescent="0.2">
      <c r="A4856" s="88"/>
      <c r="B4856" s="75"/>
      <c r="C4856" s="171">
        <v>2</v>
      </c>
      <c r="D4856" s="143" t="s">
        <v>1472</v>
      </c>
    </row>
    <row r="4857" spans="1:4" x14ac:dyDescent="0.2">
      <c r="A4857" s="88"/>
      <c r="B4857" s="75"/>
      <c r="C4857" s="171">
        <v>3</v>
      </c>
      <c r="D4857" s="143" t="s">
        <v>1473</v>
      </c>
    </row>
    <row r="4858" spans="1:4" x14ac:dyDescent="0.2">
      <c r="A4858" s="88"/>
      <c r="B4858" s="75"/>
      <c r="C4858" s="171">
        <v>4</v>
      </c>
      <c r="D4858" s="143" t="s">
        <v>1474</v>
      </c>
    </row>
    <row r="4859" spans="1:4" x14ac:dyDescent="0.2">
      <c r="A4859" s="88"/>
      <c r="B4859" s="75"/>
      <c r="C4859" s="171">
        <v>-1</v>
      </c>
      <c r="D4859" s="143" t="s">
        <v>394</v>
      </c>
    </row>
    <row r="4860" spans="1:4" x14ac:dyDescent="0.2">
      <c r="A4860" s="88"/>
      <c r="B4860" s="75"/>
      <c r="C4860" s="171">
        <v>-3</v>
      </c>
      <c r="D4860" s="143" t="s">
        <v>397</v>
      </c>
    </row>
    <row r="4861" spans="1:4" x14ac:dyDescent="0.2">
      <c r="A4861" s="88"/>
      <c r="B4861" s="75"/>
      <c r="C4861" s="94"/>
      <c r="D4861" s="87"/>
    </row>
    <row r="4862" spans="1:4" x14ac:dyDescent="0.2">
      <c r="A4862" s="88" t="str">
        <f>HYPERLINK("[Codebook_HIS_2013_ext_v1601.xlsx]PE09_2_Y","PE09_2")</f>
        <v>PE09_2</v>
      </c>
      <c r="B4862" s="75" t="s">
        <v>1759</v>
      </c>
      <c r="C4862" s="171">
        <v>1</v>
      </c>
      <c r="D4862" s="143" t="s">
        <v>1475</v>
      </c>
    </row>
    <row r="4863" spans="1:4" x14ac:dyDescent="0.2">
      <c r="A4863" s="88"/>
      <c r="B4863" s="75"/>
      <c r="C4863" s="171">
        <v>2</v>
      </c>
      <c r="D4863" s="143" t="s">
        <v>1472</v>
      </c>
    </row>
    <row r="4864" spans="1:4" x14ac:dyDescent="0.2">
      <c r="A4864" s="88"/>
      <c r="B4864" s="75"/>
      <c r="C4864" s="171">
        <v>3</v>
      </c>
      <c r="D4864" s="143" t="s">
        <v>1473</v>
      </c>
    </row>
    <row r="4865" spans="1:4" x14ac:dyDescent="0.2">
      <c r="A4865" s="88"/>
      <c r="B4865" s="75"/>
      <c r="C4865" s="171">
        <v>4</v>
      </c>
      <c r="D4865" s="143" t="s">
        <v>1474</v>
      </c>
    </row>
    <row r="4866" spans="1:4" x14ac:dyDescent="0.2">
      <c r="A4866" s="88"/>
      <c r="B4866" s="75"/>
      <c r="C4866" s="171">
        <v>-1</v>
      </c>
      <c r="D4866" s="143" t="s">
        <v>394</v>
      </c>
    </row>
    <row r="4867" spans="1:4" x14ac:dyDescent="0.2">
      <c r="A4867" s="88"/>
      <c r="B4867" s="75"/>
      <c r="C4867" s="171">
        <v>-3</v>
      </c>
      <c r="D4867" s="143" t="s">
        <v>397</v>
      </c>
    </row>
    <row r="4868" spans="1:4" x14ac:dyDescent="0.2">
      <c r="A4868" s="88"/>
      <c r="B4868" s="75"/>
      <c r="C4868" s="94"/>
      <c r="D4868" s="87"/>
    </row>
    <row r="4869" spans="1:4" x14ac:dyDescent="0.2">
      <c r="A4869" s="88" t="str">
        <f>HYPERLINK("[Codebook_HIS_2013_ext_v1601.xlsx]PE09_3_Y","PE09_3")</f>
        <v>PE09_3</v>
      </c>
      <c r="B4869" s="75" t="s">
        <v>1760</v>
      </c>
      <c r="C4869" s="171">
        <v>1</v>
      </c>
      <c r="D4869" s="143" t="s">
        <v>1475</v>
      </c>
    </row>
    <row r="4870" spans="1:4" x14ac:dyDescent="0.2">
      <c r="A4870" s="88"/>
      <c r="B4870" s="75"/>
      <c r="C4870" s="171">
        <v>2</v>
      </c>
      <c r="D4870" s="143" t="s">
        <v>1472</v>
      </c>
    </row>
    <row r="4871" spans="1:4" x14ac:dyDescent="0.2">
      <c r="A4871" s="88"/>
      <c r="B4871" s="75"/>
      <c r="C4871" s="171">
        <v>3</v>
      </c>
      <c r="D4871" s="143" t="s">
        <v>1473</v>
      </c>
    </row>
    <row r="4872" spans="1:4" x14ac:dyDescent="0.2">
      <c r="A4872" s="88"/>
      <c r="B4872" s="75"/>
      <c r="C4872" s="171">
        <v>4</v>
      </c>
      <c r="D4872" s="143" t="s">
        <v>1474</v>
      </c>
    </row>
    <row r="4873" spans="1:4" x14ac:dyDescent="0.2">
      <c r="A4873" s="88"/>
      <c r="B4873" s="75"/>
      <c r="C4873" s="171">
        <v>-1</v>
      </c>
      <c r="D4873" s="143" t="s">
        <v>394</v>
      </c>
    </row>
    <row r="4874" spans="1:4" x14ac:dyDescent="0.2">
      <c r="A4874" s="88"/>
      <c r="B4874" s="75"/>
      <c r="C4874" s="171">
        <v>-3</v>
      </c>
      <c r="D4874" s="143" t="s">
        <v>397</v>
      </c>
    </row>
    <row r="4875" spans="1:4" x14ac:dyDescent="0.2">
      <c r="A4875" s="88"/>
      <c r="B4875" s="75"/>
      <c r="C4875" s="94"/>
      <c r="D4875" s="87"/>
    </row>
    <row r="4876" spans="1:4" x14ac:dyDescent="0.2">
      <c r="A4876" s="88" t="str">
        <f>HYPERLINK("[Codebook_HIS_2013_ext_v1601.xlsx]PE09_4_Y","PE09_4")</f>
        <v>PE09_4</v>
      </c>
      <c r="B4876" s="75" t="s">
        <v>1761</v>
      </c>
      <c r="C4876" s="171">
        <v>1</v>
      </c>
      <c r="D4876" s="143" t="s">
        <v>395</v>
      </c>
    </row>
    <row r="4877" spans="1:4" x14ac:dyDescent="0.2">
      <c r="A4877" s="88"/>
      <c r="B4877" s="75"/>
      <c r="C4877" s="171">
        <v>2</v>
      </c>
      <c r="D4877" s="143" t="s">
        <v>396</v>
      </c>
    </row>
    <row r="4878" spans="1:4" x14ac:dyDescent="0.2">
      <c r="A4878" s="88"/>
      <c r="B4878" s="75"/>
      <c r="C4878" s="171">
        <v>-1</v>
      </c>
      <c r="D4878" s="143" t="s">
        <v>394</v>
      </c>
    </row>
    <row r="4879" spans="1:4" x14ac:dyDescent="0.2">
      <c r="A4879" s="88"/>
      <c r="B4879" s="75"/>
      <c r="C4879" s="171">
        <v>-3</v>
      </c>
      <c r="D4879" s="143" t="s">
        <v>397</v>
      </c>
    </row>
    <row r="4880" spans="1:4" x14ac:dyDescent="0.2">
      <c r="A4880" s="88"/>
      <c r="B4880" s="75"/>
      <c r="C4880" s="94"/>
      <c r="D4880" s="87"/>
    </row>
    <row r="4881" spans="1:4" x14ac:dyDescent="0.2">
      <c r="A4881" s="88" t="str">
        <f>HYPERLINK("[Codebook_HIS_2013_ext_v1601.xlsx]PE09_5_Y","PE09_5")</f>
        <v>PE09_5</v>
      </c>
      <c r="B4881" s="75" t="s">
        <v>1762</v>
      </c>
      <c r="C4881" s="171">
        <v>1</v>
      </c>
      <c r="D4881" s="143" t="s">
        <v>395</v>
      </c>
    </row>
    <row r="4882" spans="1:4" x14ac:dyDescent="0.2">
      <c r="A4882" s="88"/>
      <c r="B4882" s="75"/>
      <c r="C4882" s="171">
        <v>2</v>
      </c>
      <c r="D4882" s="143" t="s">
        <v>396</v>
      </c>
    </row>
    <row r="4883" spans="1:4" x14ac:dyDescent="0.2">
      <c r="A4883" s="88"/>
      <c r="B4883" s="75"/>
      <c r="C4883" s="171">
        <v>-1</v>
      </c>
      <c r="D4883" s="143" t="s">
        <v>394</v>
      </c>
    </row>
    <row r="4884" spans="1:4" x14ac:dyDescent="0.2">
      <c r="A4884" s="88"/>
      <c r="B4884" s="75"/>
      <c r="C4884" s="171">
        <v>-3</v>
      </c>
      <c r="D4884" s="143" t="s">
        <v>397</v>
      </c>
    </row>
    <row r="4885" spans="1:4" x14ac:dyDescent="0.2">
      <c r="A4885" s="88"/>
      <c r="B4885" s="75"/>
      <c r="C4885" s="94"/>
      <c r="D4885" s="87"/>
    </row>
    <row r="4886" spans="1:4" x14ac:dyDescent="0.2">
      <c r="A4886" s="88" t="str">
        <f>HYPERLINK("[Codebook_HIS_2013_ext_v1601.xlsx]PE09_6_Y","PE09_6")</f>
        <v>PE09_6</v>
      </c>
      <c r="B4886" s="75" t="s">
        <v>1763</v>
      </c>
      <c r="C4886" s="171">
        <v>1</v>
      </c>
      <c r="D4886" s="143" t="s">
        <v>395</v>
      </c>
    </row>
    <row r="4887" spans="1:4" x14ac:dyDescent="0.2">
      <c r="A4887" s="88"/>
      <c r="B4887" s="75"/>
      <c r="C4887" s="171">
        <v>2</v>
      </c>
      <c r="D4887" s="143" t="s">
        <v>396</v>
      </c>
    </row>
    <row r="4888" spans="1:4" x14ac:dyDescent="0.2">
      <c r="A4888" s="88"/>
      <c r="B4888" s="75"/>
      <c r="C4888" s="171">
        <v>-1</v>
      </c>
      <c r="D4888" s="143" t="s">
        <v>394</v>
      </c>
    </row>
    <row r="4889" spans="1:4" x14ac:dyDescent="0.2">
      <c r="A4889" s="88"/>
      <c r="B4889" s="75"/>
      <c r="C4889" s="171">
        <v>-3</v>
      </c>
      <c r="D4889" s="143" t="s">
        <v>397</v>
      </c>
    </row>
    <row r="4890" spans="1:4" x14ac:dyDescent="0.2">
      <c r="A4890" s="88"/>
      <c r="B4890" s="75"/>
      <c r="C4890" s="94"/>
      <c r="D4890" s="87"/>
    </row>
    <row r="4891" spans="1:4" x14ac:dyDescent="0.2">
      <c r="A4891" s="88" t="str">
        <f>HYPERLINK("[Codebook_HIS_2013_ext_v1601.xlsx]PE10_Y","PE10")</f>
        <v>PE10</v>
      </c>
      <c r="B4891" s="75" t="s">
        <v>1434</v>
      </c>
      <c r="C4891" s="173">
        <v>1</v>
      </c>
      <c r="D4891" s="144" t="s">
        <v>395</v>
      </c>
    </row>
    <row r="4892" spans="1:4" x14ac:dyDescent="0.2">
      <c r="A4892" s="88"/>
      <c r="B4892" s="75"/>
      <c r="C4892" s="173">
        <v>2</v>
      </c>
      <c r="D4892" s="144" t="s">
        <v>396</v>
      </c>
    </row>
    <row r="4893" spans="1:4" x14ac:dyDescent="0.2">
      <c r="A4893" s="88"/>
      <c r="B4893" s="75"/>
      <c r="C4893" s="173">
        <v>3</v>
      </c>
      <c r="D4893" s="144" t="s">
        <v>1476</v>
      </c>
    </row>
    <row r="4894" spans="1:4" x14ac:dyDescent="0.2">
      <c r="A4894" s="88"/>
      <c r="B4894" s="75"/>
      <c r="C4894" s="173">
        <v>-1</v>
      </c>
      <c r="D4894" s="144" t="s">
        <v>394</v>
      </c>
    </row>
    <row r="4895" spans="1:4" x14ac:dyDescent="0.2">
      <c r="A4895" s="88"/>
      <c r="B4895" s="75"/>
      <c r="C4895" s="173">
        <v>-3</v>
      </c>
      <c r="D4895" s="144" t="s">
        <v>397</v>
      </c>
    </row>
    <row r="4896" spans="1:4" x14ac:dyDescent="0.2">
      <c r="A4896" s="88"/>
      <c r="B4896" s="75"/>
      <c r="C4896" s="94"/>
      <c r="D4896" s="87"/>
    </row>
    <row r="4897" spans="1:4" x14ac:dyDescent="0.2">
      <c r="A4897" s="88" t="str">
        <f>HYPERLINK("[Codebook_HIS_2013_ext_v1601.xlsx]PE10_1_Y","PE10_1")</f>
        <v>PE10_1</v>
      </c>
      <c r="B4897" s="75" t="s">
        <v>1435</v>
      </c>
      <c r="C4897" s="171">
        <v>1</v>
      </c>
      <c r="D4897" s="143" t="s">
        <v>395</v>
      </c>
    </row>
    <row r="4898" spans="1:4" x14ac:dyDescent="0.2">
      <c r="A4898" s="88"/>
      <c r="B4898" s="75"/>
      <c r="C4898" s="171">
        <v>2</v>
      </c>
      <c r="D4898" s="143" t="s">
        <v>396</v>
      </c>
    </row>
    <row r="4899" spans="1:4" x14ac:dyDescent="0.2">
      <c r="A4899" s="88"/>
      <c r="B4899" s="75"/>
      <c r="C4899" s="171">
        <v>-1</v>
      </c>
      <c r="D4899" s="143" t="s">
        <v>394</v>
      </c>
    </row>
    <row r="4900" spans="1:4" x14ac:dyDescent="0.2">
      <c r="A4900" s="88"/>
      <c r="B4900" s="75"/>
      <c r="C4900" s="171">
        <v>-3</v>
      </c>
      <c r="D4900" s="143" t="s">
        <v>397</v>
      </c>
    </row>
    <row r="4901" spans="1:4" x14ac:dyDescent="0.2">
      <c r="A4901" s="88"/>
      <c r="B4901" s="75"/>
      <c r="C4901" s="94"/>
      <c r="D4901" s="87"/>
    </row>
    <row r="4902" spans="1:4" x14ac:dyDescent="0.2">
      <c r="A4902" s="88" t="str">
        <f>HYPERLINK("[Codebook_HIS_2013_ext_v1601.xlsx]PE11_Y","PE11")</f>
        <v>PE11</v>
      </c>
      <c r="B4902" s="75" t="s">
        <v>1437</v>
      </c>
      <c r="C4902" s="173">
        <v>1</v>
      </c>
      <c r="D4902" s="144" t="s">
        <v>395</v>
      </c>
    </row>
    <row r="4903" spans="1:4" x14ac:dyDescent="0.2">
      <c r="A4903" s="88"/>
      <c r="B4903" s="75"/>
      <c r="C4903" s="173">
        <v>2</v>
      </c>
      <c r="D4903" s="144" t="s">
        <v>396</v>
      </c>
    </row>
    <row r="4904" spans="1:4" x14ac:dyDescent="0.2">
      <c r="A4904" s="88"/>
      <c r="B4904" s="75"/>
      <c r="C4904" s="173">
        <v>3</v>
      </c>
      <c r="D4904" s="144" t="s">
        <v>1476</v>
      </c>
    </row>
    <row r="4905" spans="1:4" x14ac:dyDescent="0.2">
      <c r="A4905" s="88"/>
      <c r="B4905" s="75"/>
      <c r="C4905" s="173">
        <v>-1</v>
      </c>
      <c r="D4905" s="144" t="s">
        <v>394</v>
      </c>
    </row>
    <row r="4906" spans="1:4" x14ac:dyDescent="0.2">
      <c r="A4906" s="88"/>
      <c r="B4906" s="75"/>
      <c r="C4906" s="173">
        <v>-3</v>
      </c>
      <c r="D4906" s="144" t="s">
        <v>397</v>
      </c>
    </row>
    <row r="4907" spans="1:4" x14ac:dyDescent="0.2">
      <c r="A4907" s="88"/>
      <c r="B4907" s="75"/>
      <c r="C4907" s="94"/>
      <c r="D4907" s="87"/>
    </row>
    <row r="4908" spans="1:4" x14ac:dyDescent="0.2">
      <c r="A4908" s="88" t="str">
        <f>HYPERLINK("[Codebook_HIS_2013_ext_v1601.xlsx]PE11_1_Y","PE11_1")</f>
        <v>PE11_1</v>
      </c>
      <c r="B4908" s="75" t="s">
        <v>1438</v>
      </c>
      <c r="C4908" s="171">
        <v>1</v>
      </c>
      <c r="D4908" s="143" t="s">
        <v>395</v>
      </c>
    </row>
    <row r="4909" spans="1:4" x14ac:dyDescent="0.2">
      <c r="A4909" s="88"/>
      <c r="B4909" s="75"/>
      <c r="C4909" s="171">
        <v>2</v>
      </c>
      <c r="D4909" s="143" t="s">
        <v>396</v>
      </c>
    </row>
    <row r="4910" spans="1:4" x14ac:dyDescent="0.2">
      <c r="A4910" s="88"/>
      <c r="B4910" s="75"/>
      <c r="C4910" s="171">
        <v>-1</v>
      </c>
      <c r="D4910" s="143" t="s">
        <v>394</v>
      </c>
    </row>
    <row r="4911" spans="1:4" x14ac:dyDescent="0.2">
      <c r="A4911" s="88"/>
      <c r="B4911" s="75"/>
      <c r="C4911" s="171">
        <v>-3</v>
      </c>
      <c r="D4911" s="143" t="s">
        <v>397</v>
      </c>
    </row>
    <row r="4912" spans="1:4" x14ac:dyDescent="0.2">
      <c r="A4912" s="88"/>
      <c r="B4912" s="75"/>
      <c r="C4912" s="171"/>
      <c r="D4912" s="143"/>
    </row>
    <row r="4913" spans="1:4" x14ac:dyDescent="0.2">
      <c r="A4913" s="88" t="str">
        <f>HYPERLINK("[Codebook_HIS_2013_ext_v1601.xlsx]PI_1_Y","PI_1")</f>
        <v>PI_1</v>
      </c>
      <c r="B4913" s="97" t="s">
        <v>475</v>
      </c>
      <c r="C4913" s="94" t="s">
        <v>120</v>
      </c>
      <c r="D4913" s="87" t="s">
        <v>1519</v>
      </c>
    </row>
    <row r="4914" spans="1:4" x14ac:dyDescent="0.2">
      <c r="A4914" s="88"/>
      <c r="B4914" s="97"/>
      <c r="C4914" s="94">
        <v>-1</v>
      </c>
      <c r="D4914" s="87" t="s">
        <v>394</v>
      </c>
    </row>
    <row r="4915" spans="1:4" x14ac:dyDescent="0.2">
      <c r="A4915" s="88"/>
      <c r="B4915" s="97"/>
      <c r="C4915" s="94">
        <v>-3</v>
      </c>
      <c r="D4915" s="87" t="s">
        <v>397</v>
      </c>
    </row>
    <row r="4916" spans="1:4" x14ac:dyDescent="0.2">
      <c r="A4916" s="88"/>
      <c r="B4916" s="75"/>
      <c r="C4916" s="171"/>
      <c r="D4916" s="143"/>
    </row>
    <row r="4917" spans="1:4" x14ac:dyDescent="0.2">
      <c r="A4917" s="88" t="str">
        <f>HYPERLINK("[Codebook_HIS_2013_ext_v1601.xlsx]PI01_Y","PI01")</f>
        <v>PI01</v>
      </c>
      <c r="B4917" s="75" t="s">
        <v>464</v>
      </c>
      <c r="C4917" s="135">
        <v>1</v>
      </c>
      <c r="D4917" s="136" t="s">
        <v>697</v>
      </c>
    </row>
    <row r="4918" spans="1:4" x14ac:dyDescent="0.2">
      <c r="A4918" s="88"/>
      <c r="B4918" s="75"/>
      <c r="C4918" s="135">
        <v>2</v>
      </c>
      <c r="D4918" s="136" t="s">
        <v>480</v>
      </c>
    </row>
    <row r="4919" spans="1:4" x14ac:dyDescent="0.2">
      <c r="A4919" s="88"/>
      <c r="B4919" s="75"/>
      <c r="C4919" s="135">
        <v>3</v>
      </c>
      <c r="D4919" s="136" t="s">
        <v>481</v>
      </c>
    </row>
    <row r="4920" spans="1:4" x14ac:dyDescent="0.2">
      <c r="A4920" s="88"/>
      <c r="B4920" s="75"/>
      <c r="C4920" s="135">
        <v>4</v>
      </c>
      <c r="D4920" s="136" t="s">
        <v>482</v>
      </c>
    </row>
    <row r="4921" spans="1:4" x14ac:dyDescent="0.2">
      <c r="A4921" s="88"/>
      <c r="B4921" s="75"/>
      <c r="C4921" s="135">
        <v>5</v>
      </c>
      <c r="D4921" s="136" t="s">
        <v>483</v>
      </c>
    </row>
    <row r="4922" spans="1:4" x14ac:dyDescent="0.2">
      <c r="A4922" s="88"/>
      <c r="B4922" s="75"/>
      <c r="C4922" s="135">
        <v>6</v>
      </c>
      <c r="D4922" s="136" t="s">
        <v>1518</v>
      </c>
    </row>
    <row r="4923" spans="1:4" x14ac:dyDescent="0.2">
      <c r="A4923" s="88"/>
      <c r="B4923" s="75"/>
      <c r="C4923" s="135">
        <v>-1</v>
      </c>
      <c r="D4923" s="136" t="s">
        <v>394</v>
      </c>
    </row>
    <row r="4924" spans="1:4" x14ac:dyDescent="0.2">
      <c r="A4924" s="88"/>
      <c r="B4924" s="75"/>
      <c r="C4924" s="135">
        <v>-3</v>
      </c>
      <c r="D4924" s="136" t="s">
        <v>397</v>
      </c>
    </row>
    <row r="4925" spans="1:4" x14ac:dyDescent="0.2">
      <c r="A4925" s="88"/>
      <c r="B4925" s="75"/>
      <c r="C4925" s="135"/>
      <c r="D4925" s="136"/>
    </row>
    <row r="4926" spans="1:4" x14ac:dyDescent="0.2">
      <c r="A4926" s="88" t="str">
        <f>HYPERLINK("[Codebook_HIS_2013_ext_v1601.xlsx]PI01_1_Y","PI01_1")</f>
        <v>PI01_1</v>
      </c>
      <c r="B4926" s="75" t="s">
        <v>464</v>
      </c>
      <c r="C4926" s="135">
        <v>1</v>
      </c>
      <c r="D4926" s="136" t="s">
        <v>697</v>
      </c>
    </row>
    <row r="4927" spans="1:4" x14ac:dyDescent="0.2">
      <c r="A4927" s="88"/>
      <c r="B4927" s="75"/>
      <c r="C4927" s="135">
        <v>2</v>
      </c>
      <c r="D4927" s="136" t="s">
        <v>480</v>
      </c>
    </row>
    <row r="4928" spans="1:4" x14ac:dyDescent="0.2">
      <c r="A4928" s="88"/>
      <c r="B4928" s="75"/>
      <c r="C4928" s="135">
        <v>3</v>
      </c>
      <c r="D4928" s="136" t="s">
        <v>481</v>
      </c>
    </row>
    <row r="4929" spans="1:4" x14ac:dyDescent="0.2">
      <c r="A4929" s="88"/>
      <c r="B4929" s="75"/>
      <c r="C4929" s="135">
        <v>4</v>
      </c>
      <c r="D4929" s="136" t="s">
        <v>482</v>
      </c>
    </row>
    <row r="4930" spans="1:4" x14ac:dyDescent="0.2">
      <c r="A4930" s="88"/>
      <c r="B4930" s="75"/>
      <c r="C4930" s="135">
        <v>5</v>
      </c>
      <c r="D4930" s="136" t="s">
        <v>483</v>
      </c>
    </row>
    <row r="4931" spans="1:4" x14ac:dyDescent="0.2">
      <c r="A4931" s="88"/>
      <c r="B4931" s="75"/>
      <c r="C4931" s="135">
        <v>6</v>
      </c>
      <c r="D4931" s="136" t="s">
        <v>1518</v>
      </c>
    </row>
    <row r="4932" spans="1:4" x14ac:dyDescent="0.2">
      <c r="A4932" s="88"/>
      <c r="B4932" s="75"/>
      <c r="C4932" s="135">
        <v>-1</v>
      </c>
      <c r="D4932" s="136" t="s">
        <v>394</v>
      </c>
    </row>
    <row r="4933" spans="1:4" x14ac:dyDescent="0.2">
      <c r="A4933" s="88"/>
      <c r="B4933" s="75"/>
      <c r="C4933" s="135">
        <v>-3</v>
      </c>
      <c r="D4933" s="136" t="s">
        <v>397</v>
      </c>
    </row>
    <row r="4934" spans="1:4" x14ac:dyDescent="0.2">
      <c r="A4934" s="88"/>
      <c r="B4934" s="75"/>
      <c r="C4934" s="171"/>
      <c r="D4934" s="143"/>
    </row>
    <row r="4935" spans="1:4" x14ac:dyDescent="0.2">
      <c r="A4935" s="88" t="str">
        <f>HYPERLINK("[Codebook_HIS_2013_ext_v1601.xlsx]PI01_2_Y","PI01_2")</f>
        <v>PI01_2</v>
      </c>
      <c r="B4935" s="75" t="s">
        <v>476</v>
      </c>
      <c r="C4935" s="171">
        <v>1</v>
      </c>
      <c r="D4935" s="143" t="s">
        <v>395</v>
      </c>
    </row>
    <row r="4936" spans="1:4" x14ac:dyDescent="0.2">
      <c r="A4936" s="88"/>
      <c r="B4936" s="75"/>
      <c r="C4936" s="171">
        <v>2</v>
      </c>
      <c r="D4936" s="143" t="s">
        <v>396</v>
      </c>
    </row>
    <row r="4937" spans="1:4" x14ac:dyDescent="0.2">
      <c r="A4937" s="88"/>
      <c r="B4937" s="75"/>
      <c r="C4937" s="171">
        <v>-1</v>
      </c>
      <c r="D4937" s="143" t="s">
        <v>394</v>
      </c>
    </row>
    <row r="4938" spans="1:4" x14ac:dyDescent="0.2">
      <c r="A4938" s="88"/>
      <c r="B4938" s="75"/>
      <c r="C4938" s="171">
        <v>-3</v>
      </c>
      <c r="D4938" s="143" t="s">
        <v>397</v>
      </c>
    </row>
    <row r="4939" spans="1:4" x14ac:dyDescent="0.2">
      <c r="A4939" s="88"/>
      <c r="B4939" s="75"/>
      <c r="C4939" s="171"/>
      <c r="D4939" s="143"/>
    </row>
    <row r="4940" spans="1:4" x14ac:dyDescent="0.2">
      <c r="A4940" s="88" t="str">
        <f>HYPERLINK("[Codebook_HIS_2013_ext_v1601.xlsx]PI02_Y","PI02")</f>
        <v>PI02</v>
      </c>
      <c r="B4940" s="75" t="s">
        <v>477</v>
      </c>
      <c r="C4940" s="135">
        <v>1</v>
      </c>
      <c r="D4940" s="136" t="s">
        <v>389</v>
      </c>
    </row>
    <row r="4941" spans="1:4" x14ac:dyDescent="0.2">
      <c r="A4941" s="88"/>
      <c r="B4941" s="75"/>
      <c r="C4941" s="135">
        <v>2</v>
      </c>
      <c r="D4941" s="136" t="s">
        <v>390</v>
      </c>
    </row>
    <row r="4942" spans="1:4" x14ac:dyDescent="0.2">
      <c r="A4942" s="88"/>
      <c r="B4942" s="84"/>
      <c r="C4942" s="135">
        <v>3</v>
      </c>
      <c r="D4942" s="136" t="s">
        <v>391</v>
      </c>
    </row>
    <row r="4943" spans="1:4" x14ac:dyDescent="0.2">
      <c r="A4943" s="88"/>
      <c r="B4943" s="84"/>
      <c r="C4943" s="135">
        <v>4</v>
      </c>
      <c r="D4943" s="136" t="s">
        <v>392</v>
      </c>
    </row>
    <row r="4944" spans="1:4" x14ac:dyDescent="0.2">
      <c r="A4944" s="88"/>
      <c r="B4944" s="84"/>
      <c r="C4944" s="135">
        <v>5</v>
      </c>
      <c r="D4944" s="136" t="s">
        <v>393</v>
      </c>
    </row>
    <row r="4945" spans="1:4" x14ac:dyDescent="0.2">
      <c r="A4945" s="88"/>
      <c r="B4945" s="75"/>
      <c r="C4945" s="135">
        <v>-1</v>
      </c>
      <c r="D4945" s="136" t="s">
        <v>394</v>
      </c>
    </row>
    <row r="4946" spans="1:4" x14ac:dyDescent="0.2">
      <c r="A4946" s="88"/>
      <c r="B4946" s="75"/>
      <c r="C4946" s="135">
        <v>-3</v>
      </c>
      <c r="D4946" s="136" t="s">
        <v>397</v>
      </c>
    </row>
    <row r="4947" spans="1:4" x14ac:dyDescent="0.2">
      <c r="A4947" s="88"/>
      <c r="B4947" s="75"/>
      <c r="C4947" s="171"/>
      <c r="D4947" s="143"/>
    </row>
    <row r="4948" spans="1:4" x14ac:dyDescent="0.2">
      <c r="A4948" s="88" t="str">
        <f>HYPERLINK("[Codebook_HIS_2013_ext_v1601.xlsx]PI02_1_Y","PI02_1")</f>
        <v>PI02_1</v>
      </c>
      <c r="B4948" s="75" t="s">
        <v>477</v>
      </c>
      <c r="C4948" s="135">
        <v>1</v>
      </c>
      <c r="D4948" s="136" t="s">
        <v>389</v>
      </c>
    </row>
    <row r="4949" spans="1:4" x14ac:dyDescent="0.2">
      <c r="A4949" s="88"/>
      <c r="B4949" s="75"/>
      <c r="C4949" s="135">
        <v>2</v>
      </c>
      <c r="D4949" s="136" t="s">
        <v>390</v>
      </c>
    </row>
    <row r="4950" spans="1:4" x14ac:dyDescent="0.2">
      <c r="A4950" s="88"/>
      <c r="B4950" s="75"/>
      <c r="C4950" s="135">
        <v>3</v>
      </c>
      <c r="D4950" s="136" t="s">
        <v>391</v>
      </c>
    </row>
    <row r="4951" spans="1:4" x14ac:dyDescent="0.2">
      <c r="A4951" s="88"/>
      <c r="B4951" s="75"/>
      <c r="C4951" s="135">
        <v>4</v>
      </c>
      <c r="D4951" s="136" t="s">
        <v>392</v>
      </c>
    </row>
    <row r="4952" spans="1:4" x14ac:dyDescent="0.2">
      <c r="A4952" s="88"/>
      <c r="B4952" s="75"/>
      <c r="C4952" s="135">
        <v>5</v>
      </c>
      <c r="D4952" s="136" t="s">
        <v>393</v>
      </c>
    </row>
    <row r="4953" spans="1:4" x14ac:dyDescent="0.2">
      <c r="A4953" s="88"/>
      <c r="B4953" s="75"/>
      <c r="C4953" s="135">
        <v>-1</v>
      </c>
      <c r="D4953" s="136" t="s">
        <v>394</v>
      </c>
    </row>
    <row r="4954" spans="1:4" x14ac:dyDescent="0.2">
      <c r="A4954" s="88"/>
      <c r="B4954" s="75"/>
      <c r="C4954" s="135">
        <v>-3</v>
      </c>
      <c r="D4954" s="136" t="s">
        <v>397</v>
      </c>
    </row>
    <row r="4955" spans="1:4" x14ac:dyDescent="0.2">
      <c r="A4955" s="88"/>
      <c r="B4955" s="75"/>
      <c r="C4955" s="171"/>
      <c r="D4955" s="143"/>
    </row>
    <row r="4956" spans="1:4" x14ac:dyDescent="0.2">
      <c r="A4956" s="88" t="str">
        <f>HYPERLINK("[Codebook_HIS_2013_ext_v1601.xlsx]PI02_2_Y","PI02_2")</f>
        <v>PI02_2</v>
      </c>
      <c r="B4956" s="75" t="s">
        <v>1517</v>
      </c>
      <c r="C4956" s="171">
        <v>1</v>
      </c>
      <c r="D4956" s="143" t="s">
        <v>395</v>
      </c>
    </row>
    <row r="4957" spans="1:4" x14ac:dyDescent="0.2">
      <c r="A4957" s="88"/>
      <c r="B4957" s="75"/>
      <c r="C4957" s="171">
        <v>2</v>
      </c>
      <c r="D4957" s="143" t="s">
        <v>396</v>
      </c>
    </row>
    <row r="4958" spans="1:4" x14ac:dyDescent="0.2">
      <c r="A4958" s="88"/>
      <c r="B4958" s="75"/>
      <c r="C4958" s="171">
        <v>-1</v>
      </c>
      <c r="D4958" s="143" t="s">
        <v>394</v>
      </c>
    </row>
    <row r="4959" spans="1:4" x14ac:dyDescent="0.2">
      <c r="A4959" s="88"/>
      <c r="B4959" s="75"/>
      <c r="C4959" s="171">
        <v>-3</v>
      </c>
      <c r="D4959" s="143" t="s">
        <v>397</v>
      </c>
    </row>
    <row r="4960" spans="1:4" x14ac:dyDescent="0.2">
      <c r="A4960" s="88"/>
      <c r="B4960" s="75"/>
      <c r="C4960" s="171"/>
      <c r="D4960" s="143"/>
    </row>
    <row r="4961" spans="1:24" s="283" customFormat="1" ht="12" x14ac:dyDescent="0.25">
      <c r="A4961" s="88" t="str">
        <f>HYPERLINK("[Codebook_HIS_2013_ext_v1601.xlsx]PM01_Y","PM01")</f>
        <v>PM01</v>
      </c>
      <c r="B4961" s="97" t="s">
        <v>1565</v>
      </c>
      <c r="C4961" s="169">
        <v>1</v>
      </c>
      <c r="D4961" s="138" t="s">
        <v>395</v>
      </c>
      <c r="E4961" s="64"/>
      <c r="F4961" s="64"/>
      <c r="G4961" s="64"/>
      <c r="H4961" s="64"/>
      <c r="I4961" s="64"/>
      <c r="J4961" s="64"/>
      <c r="K4961" s="64"/>
      <c r="L4961" s="64"/>
      <c r="M4961" s="64"/>
      <c r="N4961" s="64"/>
      <c r="O4961" s="64"/>
      <c r="P4961" s="64"/>
      <c r="Q4961" s="64"/>
      <c r="R4961" s="64"/>
      <c r="S4961" s="64"/>
      <c r="T4961" s="64"/>
      <c r="U4961" s="64"/>
      <c r="V4961" s="64"/>
      <c r="W4961" s="64"/>
      <c r="X4961" s="64"/>
    </row>
    <row r="4962" spans="1:24" s="283" customFormat="1" ht="12" x14ac:dyDescent="0.25">
      <c r="A4962" s="88"/>
      <c r="B4962" s="97"/>
      <c r="C4962" s="169">
        <v>2</v>
      </c>
      <c r="D4962" s="138" t="s">
        <v>396</v>
      </c>
      <c r="E4962" s="64"/>
      <c r="F4962" s="64"/>
      <c r="G4962" s="64"/>
      <c r="H4962" s="64"/>
      <c r="I4962" s="64"/>
      <c r="J4962" s="64"/>
      <c r="K4962" s="64"/>
      <c r="L4962" s="64"/>
      <c r="M4962" s="64"/>
      <c r="N4962" s="64"/>
      <c r="O4962" s="64"/>
      <c r="P4962" s="64"/>
      <c r="Q4962" s="64"/>
      <c r="R4962" s="64"/>
      <c r="S4962" s="64"/>
      <c r="T4962" s="64"/>
      <c r="U4962" s="64"/>
      <c r="V4962" s="64"/>
      <c r="W4962" s="64"/>
      <c r="X4962" s="64"/>
    </row>
    <row r="4963" spans="1:24" s="283" customFormat="1" ht="12" x14ac:dyDescent="0.25">
      <c r="A4963" s="88"/>
      <c r="B4963" s="97"/>
      <c r="C4963" s="169">
        <v>-1</v>
      </c>
      <c r="D4963" s="138" t="s">
        <v>394</v>
      </c>
      <c r="E4963" s="64"/>
      <c r="F4963" s="64"/>
      <c r="G4963" s="64"/>
      <c r="H4963" s="64"/>
      <c r="I4963" s="64"/>
      <c r="J4963" s="64"/>
      <c r="K4963" s="64"/>
      <c r="L4963" s="64"/>
      <c r="M4963" s="64"/>
      <c r="N4963" s="64"/>
      <c r="O4963" s="64"/>
      <c r="P4963" s="64"/>
      <c r="Q4963" s="64"/>
      <c r="R4963" s="64"/>
      <c r="S4963" s="64"/>
      <c r="T4963" s="64"/>
      <c r="U4963" s="64"/>
      <c r="V4963" s="64"/>
      <c r="W4963" s="64"/>
      <c r="X4963" s="64"/>
    </row>
    <row r="4964" spans="1:24" s="283" customFormat="1" ht="12" x14ac:dyDescent="0.25">
      <c r="A4964" s="88"/>
      <c r="B4964" s="97"/>
      <c r="C4964" s="169">
        <v>-3</v>
      </c>
      <c r="D4964" s="138" t="s">
        <v>397</v>
      </c>
      <c r="E4964" s="64"/>
      <c r="F4964" s="64"/>
      <c r="G4964" s="64"/>
      <c r="H4964" s="64"/>
      <c r="I4964" s="64"/>
      <c r="J4964" s="64"/>
      <c r="K4964" s="64"/>
      <c r="L4964" s="64"/>
      <c r="M4964" s="64"/>
      <c r="N4964" s="64"/>
      <c r="O4964" s="64"/>
      <c r="P4964" s="64"/>
      <c r="Q4964" s="64"/>
      <c r="R4964" s="64"/>
      <c r="S4964" s="64"/>
      <c r="T4964" s="64"/>
      <c r="U4964" s="64"/>
      <c r="V4964" s="64"/>
      <c r="W4964" s="64"/>
      <c r="X4964" s="64"/>
    </row>
    <row r="4965" spans="1:24" s="283" customFormat="1" ht="12" x14ac:dyDescent="0.25">
      <c r="A4965" s="88"/>
      <c r="B4965" s="97"/>
      <c r="C4965" s="135"/>
      <c r="D4965" s="136"/>
      <c r="E4965" s="64"/>
      <c r="F4965" s="64"/>
      <c r="G4965" s="64"/>
      <c r="H4965" s="64"/>
      <c r="I4965" s="64"/>
      <c r="J4965" s="64"/>
      <c r="K4965" s="64"/>
      <c r="L4965" s="64"/>
      <c r="M4965" s="64"/>
      <c r="N4965" s="64"/>
      <c r="O4965" s="64"/>
      <c r="P4965" s="64"/>
      <c r="Q4965" s="64"/>
      <c r="R4965" s="64"/>
      <c r="S4965" s="64"/>
      <c r="T4965" s="64"/>
      <c r="U4965" s="64"/>
      <c r="V4965" s="64"/>
      <c r="W4965" s="64"/>
      <c r="X4965" s="64"/>
    </row>
    <row r="4966" spans="1:24" s="283" customFormat="1" ht="12" x14ac:dyDescent="0.25">
      <c r="A4966" s="88" t="str">
        <f>HYPERLINK("[Codebook_HIS_2013_ext_v1601.xlsx]PM01_1_Y","PM01_1")</f>
        <v>PM01_1</v>
      </c>
      <c r="B4966" s="97" t="s">
        <v>1565</v>
      </c>
      <c r="C4966" s="169">
        <v>1</v>
      </c>
      <c r="D4966" s="138" t="s">
        <v>395</v>
      </c>
      <c r="E4966" s="64"/>
      <c r="F4966" s="64"/>
      <c r="G4966" s="64"/>
      <c r="H4966" s="64"/>
      <c r="I4966" s="64"/>
      <c r="J4966" s="64"/>
      <c r="K4966" s="64"/>
      <c r="L4966" s="64"/>
      <c r="M4966" s="64"/>
      <c r="N4966" s="64"/>
      <c r="O4966" s="64"/>
      <c r="P4966" s="64"/>
      <c r="Q4966" s="64"/>
      <c r="R4966" s="64"/>
      <c r="S4966" s="64"/>
      <c r="T4966" s="64"/>
      <c r="U4966" s="64"/>
      <c r="V4966" s="64"/>
      <c r="W4966" s="64"/>
      <c r="X4966" s="64"/>
    </row>
    <row r="4967" spans="1:24" s="283" customFormat="1" ht="12" x14ac:dyDescent="0.25">
      <c r="A4967" s="88"/>
      <c r="B4967" s="97"/>
      <c r="C4967" s="169">
        <v>2</v>
      </c>
      <c r="D4967" s="138" t="s">
        <v>396</v>
      </c>
      <c r="E4967" s="64"/>
      <c r="F4967" s="64"/>
      <c r="G4967" s="64"/>
      <c r="H4967" s="64"/>
      <c r="I4967" s="64"/>
      <c r="J4967" s="64"/>
      <c r="K4967" s="64"/>
      <c r="L4967" s="64"/>
      <c r="M4967" s="64"/>
      <c r="N4967" s="64"/>
      <c r="O4967" s="64"/>
      <c r="P4967" s="64"/>
      <c r="Q4967" s="64"/>
      <c r="R4967" s="64"/>
      <c r="S4967" s="64"/>
      <c r="T4967" s="64"/>
      <c r="U4967" s="64"/>
      <c r="V4967" s="64"/>
      <c r="W4967" s="64"/>
      <c r="X4967" s="64"/>
    </row>
    <row r="4968" spans="1:24" s="283" customFormat="1" ht="12" x14ac:dyDescent="0.25">
      <c r="A4968" s="88"/>
      <c r="B4968" s="97"/>
      <c r="C4968" s="169">
        <v>-1</v>
      </c>
      <c r="D4968" s="138" t="s">
        <v>394</v>
      </c>
      <c r="E4968" s="64"/>
      <c r="F4968" s="64"/>
      <c r="G4968" s="64"/>
      <c r="H4968" s="64"/>
      <c r="I4968" s="64"/>
      <c r="J4968" s="64"/>
      <c r="K4968" s="64"/>
      <c r="L4968" s="64"/>
      <c r="M4968" s="64"/>
      <c r="N4968" s="64"/>
      <c r="O4968" s="64"/>
      <c r="P4968" s="64"/>
      <c r="Q4968" s="64"/>
      <c r="R4968" s="64"/>
      <c r="S4968" s="64"/>
      <c r="T4968" s="64"/>
      <c r="U4968" s="64"/>
      <c r="V4968" s="64"/>
      <c r="W4968" s="64"/>
      <c r="X4968" s="64"/>
    </row>
    <row r="4969" spans="1:24" s="283" customFormat="1" ht="12" x14ac:dyDescent="0.25">
      <c r="A4969" s="88"/>
      <c r="B4969" s="97"/>
      <c r="C4969" s="169">
        <v>-3</v>
      </c>
      <c r="D4969" s="138" t="s">
        <v>397</v>
      </c>
      <c r="E4969" s="64"/>
      <c r="F4969" s="64"/>
      <c r="G4969" s="64"/>
      <c r="H4969" s="64"/>
      <c r="I4969" s="64"/>
      <c r="J4969" s="64"/>
      <c r="K4969" s="64"/>
      <c r="L4969" s="64"/>
      <c r="M4969" s="64"/>
      <c r="N4969" s="64"/>
      <c r="O4969" s="64"/>
      <c r="P4969" s="64"/>
      <c r="Q4969" s="64"/>
      <c r="R4969" s="64"/>
      <c r="S4969" s="64"/>
      <c r="T4969" s="64"/>
      <c r="U4969" s="64"/>
      <c r="V4969" s="64"/>
      <c r="W4969" s="64"/>
      <c r="X4969" s="64"/>
    </row>
    <row r="4970" spans="1:24" s="283" customFormat="1" ht="12" x14ac:dyDescent="0.25">
      <c r="A4970" s="88"/>
      <c r="B4970" s="97"/>
      <c r="C4970" s="135"/>
      <c r="D4970" s="136"/>
      <c r="E4970" s="64"/>
      <c r="F4970" s="64"/>
      <c r="G4970" s="64"/>
      <c r="H4970" s="64"/>
      <c r="I4970" s="64"/>
      <c r="J4970" s="64"/>
      <c r="K4970" s="64"/>
      <c r="L4970" s="64"/>
      <c r="M4970" s="64"/>
      <c r="N4970" s="64"/>
      <c r="O4970" s="64"/>
      <c r="P4970" s="64"/>
      <c r="Q4970" s="64"/>
      <c r="R4970" s="64"/>
      <c r="S4970" s="64"/>
      <c r="T4970" s="64"/>
      <c r="U4970" s="64"/>
      <c r="V4970" s="64"/>
      <c r="W4970" s="64"/>
      <c r="X4970" s="64"/>
    </row>
    <row r="4971" spans="1:24" s="283" customFormat="1" ht="12" x14ac:dyDescent="0.25">
      <c r="A4971" s="88" t="str">
        <f>HYPERLINK("[Codebook_HIS_2013_ext_v1601.xlsx]PM02_Y","PM02")</f>
        <v>PM02</v>
      </c>
      <c r="B4971" s="97" t="s">
        <v>1566</v>
      </c>
      <c r="C4971" s="169">
        <v>1</v>
      </c>
      <c r="D4971" s="138" t="s">
        <v>395</v>
      </c>
      <c r="E4971" s="64"/>
      <c r="F4971" s="64"/>
      <c r="G4971" s="64"/>
      <c r="H4971" s="64"/>
      <c r="I4971" s="64"/>
      <c r="J4971" s="64"/>
      <c r="K4971" s="64"/>
      <c r="L4971" s="64"/>
      <c r="M4971" s="64"/>
      <c r="N4971" s="64"/>
      <c r="O4971" s="64"/>
      <c r="P4971" s="64"/>
      <c r="Q4971" s="64"/>
      <c r="R4971" s="64"/>
      <c r="S4971" s="64"/>
      <c r="T4971" s="64"/>
      <c r="U4971" s="64"/>
      <c r="V4971" s="64"/>
      <c r="W4971" s="64"/>
      <c r="X4971" s="64"/>
    </row>
    <row r="4972" spans="1:24" s="283" customFormat="1" ht="12" x14ac:dyDescent="0.25">
      <c r="A4972" s="88"/>
      <c r="B4972" s="97"/>
      <c r="C4972" s="169">
        <v>2</v>
      </c>
      <c r="D4972" s="138" t="s">
        <v>396</v>
      </c>
      <c r="E4972" s="64"/>
      <c r="F4972" s="64"/>
      <c r="G4972" s="64"/>
      <c r="H4972" s="64"/>
      <c r="I4972" s="64"/>
      <c r="J4972" s="64"/>
      <c r="K4972" s="64"/>
      <c r="L4972" s="64"/>
      <c r="M4972" s="64"/>
      <c r="N4972" s="64"/>
      <c r="O4972" s="64"/>
      <c r="P4972" s="64"/>
      <c r="Q4972" s="64"/>
      <c r="R4972" s="64"/>
      <c r="S4972" s="64"/>
      <c r="T4972" s="64"/>
      <c r="U4972" s="64"/>
      <c r="V4972" s="64"/>
      <c r="W4972" s="64"/>
      <c r="X4972" s="64"/>
    </row>
    <row r="4973" spans="1:24" s="283" customFormat="1" ht="12" x14ac:dyDescent="0.25">
      <c r="A4973" s="88"/>
      <c r="B4973" s="97"/>
      <c r="C4973" s="169">
        <v>-1</v>
      </c>
      <c r="D4973" s="138" t="s">
        <v>394</v>
      </c>
      <c r="E4973" s="64"/>
      <c r="F4973" s="64"/>
      <c r="G4973" s="64"/>
      <c r="H4973" s="64"/>
      <c r="I4973" s="64"/>
      <c r="J4973" s="64"/>
      <c r="K4973" s="64"/>
      <c r="L4973" s="64"/>
      <c r="M4973" s="64"/>
      <c r="N4973" s="64"/>
      <c r="O4973" s="64"/>
      <c r="P4973" s="64"/>
      <c r="Q4973" s="64"/>
      <c r="R4973" s="64"/>
      <c r="S4973" s="64"/>
      <c r="T4973" s="64"/>
      <c r="U4973" s="64"/>
      <c r="V4973" s="64"/>
      <c r="W4973" s="64"/>
      <c r="X4973" s="64"/>
    </row>
    <row r="4974" spans="1:24" s="283" customFormat="1" ht="12" x14ac:dyDescent="0.25">
      <c r="A4974" s="88"/>
      <c r="B4974" s="97"/>
      <c r="C4974" s="169">
        <v>-3</v>
      </c>
      <c r="D4974" s="138" t="s">
        <v>397</v>
      </c>
      <c r="E4974" s="64"/>
      <c r="F4974" s="64"/>
      <c r="G4974" s="64"/>
      <c r="H4974" s="64"/>
      <c r="I4974" s="64"/>
      <c r="J4974" s="64"/>
      <c r="K4974" s="64"/>
      <c r="L4974" s="64"/>
      <c r="M4974" s="64"/>
      <c r="N4974" s="64"/>
      <c r="O4974" s="64"/>
      <c r="P4974" s="64"/>
      <c r="Q4974" s="64"/>
      <c r="R4974" s="64"/>
      <c r="S4974" s="64"/>
      <c r="T4974" s="64"/>
      <c r="U4974" s="64"/>
      <c r="V4974" s="64"/>
      <c r="W4974" s="64"/>
      <c r="X4974" s="64"/>
    </row>
    <row r="4975" spans="1:24" s="283" customFormat="1" ht="12" x14ac:dyDescent="0.25">
      <c r="A4975" s="88"/>
      <c r="B4975" s="97"/>
      <c r="C4975" s="135"/>
      <c r="D4975" s="136"/>
      <c r="E4975" s="64"/>
      <c r="F4975" s="64"/>
      <c r="G4975" s="64"/>
      <c r="H4975" s="64"/>
      <c r="I4975" s="64"/>
      <c r="J4975" s="64"/>
      <c r="K4975" s="64"/>
      <c r="L4975" s="64"/>
      <c r="M4975" s="64"/>
      <c r="N4975" s="64"/>
      <c r="O4975" s="64"/>
      <c r="P4975" s="64"/>
      <c r="Q4975" s="64"/>
      <c r="R4975" s="64"/>
      <c r="S4975" s="64"/>
      <c r="T4975" s="64"/>
      <c r="U4975" s="64"/>
      <c r="V4975" s="64"/>
      <c r="W4975" s="64"/>
      <c r="X4975" s="64"/>
    </row>
    <row r="4976" spans="1:24" s="283" customFormat="1" ht="12" x14ac:dyDescent="0.25">
      <c r="A4976" s="88" t="str">
        <f>HYPERLINK("[Codebook_HIS_2013_ext_v1601.xlsx]PM02_1_Y","PM02_1")</f>
        <v>PM02_1</v>
      </c>
      <c r="B4976" s="97" t="s">
        <v>1566</v>
      </c>
      <c r="C4976" s="169">
        <v>1</v>
      </c>
      <c r="D4976" s="138" t="s">
        <v>395</v>
      </c>
      <c r="E4976" s="64"/>
      <c r="F4976" s="64"/>
      <c r="G4976" s="64"/>
      <c r="H4976" s="64"/>
      <c r="I4976" s="64"/>
      <c r="J4976" s="64"/>
      <c r="K4976" s="64"/>
      <c r="L4976" s="64"/>
      <c r="M4976" s="64"/>
      <c r="N4976" s="64"/>
      <c r="O4976" s="64"/>
      <c r="P4976" s="64"/>
      <c r="Q4976" s="64"/>
      <c r="R4976" s="64"/>
      <c r="S4976" s="64"/>
      <c r="T4976" s="64"/>
      <c r="U4976" s="64"/>
      <c r="V4976" s="64"/>
      <c r="W4976" s="64"/>
      <c r="X4976" s="64"/>
    </row>
    <row r="4977" spans="1:24" s="283" customFormat="1" ht="12" x14ac:dyDescent="0.25">
      <c r="A4977" s="88"/>
      <c r="B4977" s="97"/>
      <c r="C4977" s="169">
        <v>2</v>
      </c>
      <c r="D4977" s="138" t="s">
        <v>396</v>
      </c>
      <c r="E4977" s="64"/>
      <c r="F4977" s="64"/>
      <c r="G4977" s="64"/>
      <c r="H4977" s="64"/>
      <c r="I4977" s="64"/>
      <c r="J4977" s="64"/>
      <c r="K4977" s="64"/>
      <c r="L4977" s="64"/>
      <c r="M4977" s="64"/>
      <c r="N4977" s="64"/>
      <c r="O4977" s="64"/>
      <c r="P4977" s="64"/>
      <c r="Q4977" s="64"/>
      <c r="R4977" s="64"/>
      <c r="S4977" s="64"/>
      <c r="T4977" s="64"/>
      <c r="U4977" s="64"/>
      <c r="V4977" s="64"/>
      <c r="W4977" s="64"/>
      <c r="X4977" s="64"/>
    </row>
    <row r="4978" spans="1:24" s="283" customFormat="1" ht="12" x14ac:dyDescent="0.25">
      <c r="A4978" s="88"/>
      <c r="B4978" s="97"/>
      <c r="C4978" s="169">
        <v>-1</v>
      </c>
      <c r="D4978" s="138" t="s">
        <v>394</v>
      </c>
      <c r="E4978" s="64"/>
      <c r="F4978" s="64"/>
      <c r="G4978" s="64"/>
      <c r="H4978" s="64"/>
      <c r="I4978" s="64"/>
      <c r="J4978" s="64"/>
      <c r="K4978" s="64"/>
      <c r="L4978" s="64"/>
      <c r="M4978" s="64"/>
      <c r="N4978" s="64"/>
      <c r="O4978" s="64"/>
      <c r="P4978" s="64"/>
      <c r="Q4978" s="64"/>
      <c r="R4978" s="64"/>
      <c r="S4978" s="64"/>
      <c r="T4978" s="64"/>
      <c r="U4978" s="64"/>
      <c r="V4978" s="64"/>
      <c r="W4978" s="64"/>
      <c r="X4978" s="64"/>
    </row>
    <row r="4979" spans="1:24" s="283" customFormat="1" ht="12" x14ac:dyDescent="0.25">
      <c r="A4979" s="88"/>
      <c r="B4979" s="97"/>
      <c r="C4979" s="169">
        <v>-3</v>
      </c>
      <c r="D4979" s="138" t="s">
        <v>397</v>
      </c>
      <c r="E4979" s="64"/>
      <c r="F4979" s="64"/>
      <c r="G4979" s="64"/>
      <c r="H4979" s="64"/>
      <c r="I4979" s="64"/>
      <c r="J4979" s="64"/>
      <c r="K4979" s="64"/>
      <c r="L4979" s="64"/>
      <c r="M4979" s="64"/>
      <c r="N4979" s="64"/>
      <c r="O4979" s="64"/>
      <c r="P4979" s="64"/>
      <c r="Q4979" s="64"/>
      <c r="R4979" s="64"/>
      <c r="S4979" s="64"/>
      <c r="T4979" s="64"/>
      <c r="U4979" s="64"/>
      <c r="V4979" s="64"/>
      <c r="W4979" s="64"/>
      <c r="X4979" s="64"/>
    </row>
    <row r="4980" spans="1:24" s="283" customFormat="1" ht="12" x14ac:dyDescent="0.25">
      <c r="A4980" s="88"/>
      <c r="B4980" s="97"/>
      <c r="C4980" s="135"/>
      <c r="D4980" s="136"/>
      <c r="E4980" s="64"/>
      <c r="F4980" s="64"/>
      <c r="G4980" s="64"/>
      <c r="H4980" s="64"/>
      <c r="I4980" s="64"/>
      <c r="J4980" s="64"/>
      <c r="K4980" s="64"/>
      <c r="L4980" s="64"/>
      <c r="M4980" s="64"/>
      <c r="N4980" s="64"/>
      <c r="O4980" s="64"/>
      <c r="P4980" s="64"/>
      <c r="Q4980" s="64"/>
      <c r="R4980" s="64"/>
      <c r="S4980" s="64"/>
      <c r="T4980" s="64"/>
      <c r="U4980" s="64"/>
      <c r="V4980" s="64"/>
      <c r="W4980" s="64"/>
      <c r="X4980" s="64"/>
    </row>
    <row r="4981" spans="1:24" s="283" customFormat="1" ht="12" x14ac:dyDescent="0.25">
      <c r="A4981" s="88" t="str">
        <f>HYPERLINK("[Codebook_HIS_2013_ext_v1601.xlsx]PM03_Y","PM03")</f>
        <v>PM03</v>
      </c>
      <c r="B4981" s="97" t="s">
        <v>1848</v>
      </c>
      <c r="C4981" s="169">
        <v>1</v>
      </c>
      <c r="D4981" s="138" t="s">
        <v>395</v>
      </c>
      <c r="E4981" s="64"/>
      <c r="F4981" s="64"/>
      <c r="G4981" s="64"/>
      <c r="H4981" s="64"/>
      <c r="I4981" s="64"/>
      <c r="J4981" s="64"/>
      <c r="K4981" s="64"/>
      <c r="L4981" s="64"/>
      <c r="M4981" s="64"/>
      <c r="N4981" s="64"/>
      <c r="O4981" s="64"/>
      <c r="P4981" s="64"/>
      <c r="Q4981" s="64"/>
      <c r="R4981" s="64"/>
      <c r="S4981" s="64"/>
      <c r="T4981" s="64"/>
      <c r="U4981" s="64"/>
      <c r="V4981" s="64"/>
      <c r="W4981" s="64"/>
      <c r="X4981" s="64"/>
    </row>
    <row r="4982" spans="1:24" s="283" customFormat="1" ht="12" x14ac:dyDescent="0.25">
      <c r="A4982" s="88"/>
      <c r="B4982" s="97"/>
      <c r="C4982" s="169">
        <v>2</v>
      </c>
      <c r="D4982" s="138" t="s">
        <v>396</v>
      </c>
      <c r="E4982" s="64"/>
      <c r="F4982" s="64"/>
      <c r="G4982" s="64"/>
      <c r="H4982" s="64"/>
      <c r="I4982" s="64"/>
      <c r="J4982" s="64"/>
      <c r="K4982" s="64"/>
      <c r="L4982" s="64"/>
      <c r="M4982" s="64"/>
      <c r="N4982" s="64"/>
      <c r="O4982" s="64"/>
      <c r="P4982" s="64"/>
      <c r="Q4982" s="64"/>
      <c r="R4982" s="64"/>
      <c r="S4982" s="64"/>
      <c r="T4982" s="64"/>
      <c r="U4982" s="64"/>
      <c r="V4982" s="64"/>
      <c r="W4982" s="64"/>
      <c r="X4982" s="64"/>
    </row>
    <row r="4983" spans="1:24" s="283" customFormat="1" ht="12" x14ac:dyDescent="0.25">
      <c r="A4983" s="88"/>
      <c r="B4983" s="97"/>
      <c r="C4983" s="169">
        <v>-1</v>
      </c>
      <c r="D4983" s="138" t="s">
        <v>394</v>
      </c>
      <c r="E4983" s="64"/>
      <c r="F4983" s="64"/>
      <c r="G4983" s="64"/>
      <c r="H4983" s="64"/>
      <c r="I4983" s="64"/>
      <c r="J4983" s="64"/>
      <c r="K4983" s="64"/>
      <c r="L4983" s="64"/>
      <c r="M4983" s="64"/>
      <c r="N4983" s="64"/>
      <c r="O4983" s="64"/>
      <c r="P4983" s="64"/>
      <c r="Q4983" s="64"/>
      <c r="R4983" s="64"/>
      <c r="S4983" s="64"/>
      <c r="T4983" s="64"/>
      <c r="U4983" s="64"/>
      <c r="V4983" s="64"/>
      <c r="W4983" s="64"/>
      <c r="X4983" s="64"/>
    </row>
    <row r="4984" spans="1:24" s="283" customFormat="1" ht="12" x14ac:dyDescent="0.25">
      <c r="A4984" s="88"/>
      <c r="B4984" s="97"/>
      <c r="C4984" s="169">
        <v>-3</v>
      </c>
      <c r="D4984" s="138" t="s">
        <v>397</v>
      </c>
      <c r="E4984" s="64"/>
      <c r="F4984" s="64"/>
      <c r="G4984" s="64"/>
      <c r="H4984" s="64"/>
      <c r="I4984" s="64"/>
      <c r="J4984" s="64"/>
      <c r="K4984" s="64"/>
      <c r="L4984" s="64"/>
      <c r="M4984" s="64"/>
      <c r="N4984" s="64"/>
      <c r="O4984" s="64"/>
      <c r="P4984" s="64"/>
      <c r="Q4984" s="64"/>
      <c r="R4984" s="64"/>
      <c r="S4984" s="64"/>
      <c r="T4984" s="64"/>
      <c r="U4984" s="64"/>
      <c r="V4984" s="64"/>
      <c r="W4984" s="64"/>
      <c r="X4984" s="64"/>
    </row>
    <row r="4985" spans="1:24" s="283" customFormat="1" ht="12" x14ac:dyDescent="0.25">
      <c r="A4985" s="88"/>
      <c r="B4985" s="97"/>
      <c r="C4985" s="135"/>
      <c r="D4985" s="136"/>
      <c r="E4985" s="64"/>
      <c r="F4985" s="64"/>
      <c r="G4985" s="64"/>
      <c r="H4985" s="64"/>
      <c r="I4985" s="64"/>
      <c r="J4985" s="64"/>
      <c r="K4985" s="64"/>
      <c r="L4985" s="64"/>
      <c r="M4985" s="64"/>
      <c r="N4985" s="64"/>
      <c r="O4985" s="64"/>
      <c r="P4985" s="64"/>
      <c r="Q4985" s="64"/>
      <c r="R4985" s="64"/>
      <c r="S4985" s="64"/>
      <c r="T4985" s="64"/>
      <c r="U4985" s="64"/>
      <c r="V4985" s="64"/>
      <c r="W4985" s="64"/>
      <c r="X4985" s="64"/>
    </row>
    <row r="4986" spans="1:24" s="283" customFormat="1" ht="12" x14ac:dyDescent="0.25">
      <c r="A4986" s="88" t="str">
        <f>HYPERLINK("[Codebook_HIS_2013_ext_v1601.xlsx]PM03_1_Y","PM03_1")</f>
        <v>PM03_1</v>
      </c>
      <c r="B4986" s="97" t="s">
        <v>1848</v>
      </c>
      <c r="C4986" s="169">
        <v>1</v>
      </c>
      <c r="D4986" s="138" t="s">
        <v>395</v>
      </c>
      <c r="E4986" s="64"/>
      <c r="F4986" s="64"/>
      <c r="G4986" s="64"/>
      <c r="H4986" s="64"/>
      <c r="I4986" s="64"/>
      <c r="J4986" s="64"/>
      <c r="K4986" s="64"/>
      <c r="L4986" s="64"/>
      <c r="M4986" s="64"/>
      <c r="N4986" s="64"/>
      <c r="O4986" s="64"/>
      <c r="P4986" s="64"/>
      <c r="Q4986" s="64"/>
      <c r="R4986" s="64"/>
      <c r="S4986" s="64"/>
      <c r="T4986" s="64"/>
      <c r="U4986" s="64"/>
      <c r="V4986" s="64"/>
      <c r="W4986" s="64"/>
      <c r="X4986" s="64"/>
    </row>
    <row r="4987" spans="1:24" s="283" customFormat="1" ht="12" x14ac:dyDescent="0.25">
      <c r="A4987" s="88"/>
      <c r="B4987" s="97"/>
      <c r="C4987" s="169">
        <v>2</v>
      </c>
      <c r="D4987" s="138" t="s">
        <v>396</v>
      </c>
      <c r="E4987" s="64"/>
      <c r="F4987" s="64"/>
      <c r="G4987" s="64"/>
      <c r="H4987" s="64"/>
      <c r="I4987" s="64"/>
      <c r="J4987" s="64"/>
      <c r="K4987" s="64"/>
      <c r="L4987" s="64"/>
      <c r="M4987" s="64"/>
      <c r="N4987" s="64"/>
      <c r="O4987" s="64"/>
      <c r="P4987" s="64"/>
      <c r="Q4987" s="64"/>
      <c r="R4987" s="64"/>
      <c r="S4987" s="64"/>
      <c r="T4987" s="64"/>
      <c r="U4987" s="64"/>
      <c r="V4987" s="64"/>
      <c r="W4987" s="64"/>
      <c r="X4987" s="64"/>
    </row>
    <row r="4988" spans="1:24" s="283" customFormat="1" ht="12" x14ac:dyDescent="0.25">
      <c r="A4988" s="88"/>
      <c r="B4988" s="97"/>
      <c r="C4988" s="169">
        <v>-1</v>
      </c>
      <c r="D4988" s="138" t="s">
        <v>394</v>
      </c>
      <c r="E4988" s="64"/>
      <c r="F4988" s="64"/>
      <c r="G4988" s="64"/>
      <c r="H4988" s="64"/>
      <c r="I4988" s="64"/>
      <c r="J4988" s="64"/>
      <c r="K4988" s="64"/>
      <c r="L4988" s="64"/>
      <c r="M4988" s="64"/>
      <c r="N4988" s="64"/>
      <c r="O4988" s="64"/>
      <c r="P4988" s="64"/>
      <c r="Q4988" s="64"/>
      <c r="R4988" s="64"/>
      <c r="S4988" s="64"/>
      <c r="T4988" s="64"/>
      <c r="U4988" s="64"/>
      <c r="V4988" s="64"/>
      <c r="W4988" s="64"/>
      <c r="X4988" s="64"/>
    </row>
    <row r="4989" spans="1:24" s="283" customFormat="1" ht="12" x14ac:dyDescent="0.25">
      <c r="A4989" s="88"/>
      <c r="B4989" s="97"/>
      <c r="C4989" s="169">
        <v>-3</v>
      </c>
      <c r="D4989" s="138" t="s">
        <v>397</v>
      </c>
      <c r="E4989" s="64"/>
      <c r="F4989" s="64"/>
      <c r="G4989" s="64"/>
      <c r="H4989" s="64"/>
      <c r="I4989" s="64"/>
      <c r="J4989" s="64"/>
      <c r="K4989" s="64"/>
      <c r="L4989" s="64"/>
      <c r="M4989" s="64"/>
      <c r="N4989" s="64"/>
      <c r="O4989" s="64"/>
      <c r="P4989" s="64"/>
      <c r="Q4989" s="64"/>
      <c r="R4989" s="64"/>
      <c r="S4989" s="64"/>
      <c r="T4989" s="64"/>
      <c r="U4989" s="64"/>
      <c r="V4989" s="64"/>
      <c r="W4989" s="64"/>
      <c r="X4989" s="64"/>
    </row>
    <row r="4990" spans="1:24" x14ac:dyDescent="0.2">
      <c r="A4990" s="88"/>
      <c r="B4990" s="75"/>
      <c r="C4990" s="94"/>
      <c r="D4990" s="87"/>
    </row>
    <row r="4991" spans="1:24" x14ac:dyDescent="0.2">
      <c r="A4991" s="88" t="str">
        <f>HYPERLINK("[Codebook_HIS_2013_ext_v1601.xlsx]PR_1_Y","PR_1")</f>
        <v>PR_1</v>
      </c>
      <c r="B4991" s="81" t="s">
        <v>889</v>
      </c>
      <c r="C4991" s="126">
        <v>1</v>
      </c>
      <c r="D4991" s="125" t="s">
        <v>395</v>
      </c>
    </row>
    <row r="4992" spans="1:24" x14ac:dyDescent="0.2">
      <c r="A4992" s="88"/>
      <c r="B4992" s="81"/>
      <c r="C4992" s="126">
        <v>2</v>
      </c>
      <c r="D4992" s="125" t="s">
        <v>396</v>
      </c>
    </row>
    <row r="4993" spans="1:4" x14ac:dyDescent="0.2">
      <c r="A4993" s="88"/>
      <c r="B4993" s="81"/>
      <c r="C4993" s="126">
        <v>-1</v>
      </c>
      <c r="D4993" s="125" t="s">
        <v>394</v>
      </c>
    </row>
    <row r="4994" spans="1:4" x14ac:dyDescent="0.2">
      <c r="A4994" s="88"/>
      <c r="B4994" s="81"/>
      <c r="C4994" s="126">
        <v>-3</v>
      </c>
      <c r="D4994" s="125" t="s">
        <v>397</v>
      </c>
    </row>
    <row r="4995" spans="1:4" x14ac:dyDescent="0.2">
      <c r="A4995" s="88"/>
      <c r="B4995" s="81"/>
      <c r="C4995" s="126"/>
      <c r="D4995" s="125"/>
    </row>
    <row r="4996" spans="1:4" x14ac:dyDescent="0.2">
      <c r="A4996" s="88" t="str">
        <f>HYPERLINK("[Codebook_HIS_2013_ext_v1601.xlsx]PR_2_Y","PR_2")</f>
        <v>PR_2</v>
      </c>
      <c r="B4996" s="79" t="s">
        <v>890</v>
      </c>
      <c r="C4996" s="126">
        <v>1</v>
      </c>
      <c r="D4996" s="125" t="s">
        <v>891</v>
      </c>
    </row>
    <row r="4997" spans="1:4" x14ac:dyDescent="0.2">
      <c r="A4997" s="88"/>
      <c r="B4997" s="81"/>
      <c r="C4997" s="126">
        <v>2</v>
      </c>
      <c r="D4997" s="125" t="s">
        <v>892</v>
      </c>
    </row>
    <row r="4998" spans="1:4" x14ac:dyDescent="0.2">
      <c r="A4998" s="88"/>
      <c r="B4998" s="81"/>
      <c r="C4998" s="126">
        <v>3</v>
      </c>
      <c r="D4998" s="125" t="s">
        <v>893</v>
      </c>
    </row>
    <row r="4999" spans="1:4" x14ac:dyDescent="0.2">
      <c r="A4999" s="88"/>
      <c r="B4999" s="81"/>
      <c r="C4999" s="126">
        <v>4</v>
      </c>
      <c r="D4999" s="125" t="s">
        <v>382</v>
      </c>
    </row>
    <row r="5000" spans="1:4" x14ac:dyDescent="0.2">
      <c r="A5000" s="88"/>
      <c r="B5000" s="81"/>
      <c r="C5000" s="126">
        <v>5</v>
      </c>
      <c r="D5000" s="125" t="s">
        <v>898</v>
      </c>
    </row>
    <row r="5001" spans="1:4" x14ac:dyDescent="0.2">
      <c r="A5001" s="88"/>
      <c r="B5001" s="81"/>
      <c r="C5001" s="126">
        <v>-1</v>
      </c>
      <c r="D5001" s="125" t="s">
        <v>394</v>
      </c>
    </row>
    <row r="5002" spans="1:4" x14ac:dyDescent="0.2">
      <c r="A5002" s="88"/>
      <c r="B5002" s="81"/>
      <c r="C5002" s="126">
        <v>-3</v>
      </c>
      <c r="D5002" s="125" t="s">
        <v>397</v>
      </c>
    </row>
    <row r="5003" spans="1:4" x14ac:dyDescent="0.2">
      <c r="A5003" s="88"/>
      <c r="B5003" s="81"/>
      <c r="C5003" s="126"/>
      <c r="D5003" s="125"/>
    </row>
    <row r="5004" spans="1:4" x14ac:dyDescent="0.2">
      <c r="A5004" s="88" t="str">
        <f>HYPERLINK("[Codebook_HIS_2013_ext_v1601.xlsx]PR_3_Y","PR_3")</f>
        <v>PR_3</v>
      </c>
      <c r="B5004" s="81" t="s">
        <v>894</v>
      </c>
      <c r="C5004" s="126">
        <v>1</v>
      </c>
      <c r="D5004" s="125" t="s">
        <v>395</v>
      </c>
    </row>
    <row r="5005" spans="1:4" x14ac:dyDescent="0.2">
      <c r="A5005" s="88"/>
      <c r="B5005" s="81"/>
      <c r="C5005" s="126">
        <v>2</v>
      </c>
      <c r="D5005" s="125" t="s">
        <v>396</v>
      </c>
    </row>
    <row r="5006" spans="1:4" x14ac:dyDescent="0.2">
      <c r="A5006" s="88"/>
      <c r="B5006" s="81"/>
      <c r="C5006" s="126">
        <v>-1</v>
      </c>
      <c r="D5006" s="125" t="s">
        <v>394</v>
      </c>
    </row>
    <row r="5007" spans="1:4" x14ac:dyDescent="0.2">
      <c r="A5007" s="88"/>
      <c r="B5007" s="81"/>
      <c r="C5007" s="126">
        <v>-3</v>
      </c>
      <c r="D5007" s="125" t="s">
        <v>397</v>
      </c>
    </row>
    <row r="5008" spans="1:4" x14ac:dyDescent="0.2">
      <c r="A5008" s="88"/>
      <c r="B5008" s="81"/>
      <c r="C5008" s="126"/>
      <c r="D5008" s="125"/>
    </row>
    <row r="5009" spans="1:4" x14ac:dyDescent="0.2">
      <c r="A5009" s="88" t="str">
        <f>HYPERLINK("[Codebook_HIS_2013_ext_v1601.xlsx]PR_4_Y","PR_4")</f>
        <v>PR_4</v>
      </c>
      <c r="B5009" s="81" t="s">
        <v>895</v>
      </c>
      <c r="C5009" s="126">
        <v>1</v>
      </c>
      <c r="D5009" s="125" t="s">
        <v>891</v>
      </c>
    </row>
    <row r="5010" spans="1:4" x14ac:dyDescent="0.2">
      <c r="A5010" s="88"/>
      <c r="B5010" s="81"/>
      <c r="C5010" s="126">
        <v>2</v>
      </c>
      <c r="D5010" s="125" t="s">
        <v>892</v>
      </c>
    </row>
    <row r="5011" spans="1:4" x14ac:dyDescent="0.2">
      <c r="A5011" s="88"/>
      <c r="B5011" s="81"/>
      <c r="C5011" s="126">
        <v>3</v>
      </c>
      <c r="D5011" s="125" t="s">
        <v>893</v>
      </c>
    </row>
    <row r="5012" spans="1:4" x14ac:dyDescent="0.2">
      <c r="A5012" s="88"/>
      <c r="B5012" s="81"/>
      <c r="C5012" s="126">
        <v>4</v>
      </c>
      <c r="D5012" s="125" t="s">
        <v>382</v>
      </c>
    </row>
    <row r="5013" spans="1:4" x14ac:dyDescent="0.2">
      <c r="A5013" s="88"/>
      <c r="B5013" s="81"/>
      <c r="C5013" s="126">
        <v>5</v>
      </c>
      <c r="D5013" s="125" t="s">
        <v>899</v>
      </c>
    </row>
    <row r="5014" spans="1:4" x14ac:dyDescent="0.2">
      <c r="A5014" s="88"/>
      <c r="B5014" s="81"/>
      <c r="C5014" s="126">
        <v>-1</v>
      </c>
      <c r="D5014" s="125" t="s">
        <v>394</v>
      </c>
    </row>
    <row r="5015" spans="1:4" x14ac:dyDescent="0.2">
      <c r="A5015" s="88"/>
      <c r="B5015" s="81"/>
      <c r="C5015" s="126">
        <v>-3</v>
      </c>
      <c r="D5015" s="125" t="s">
        <v>397</v>
      </c>
    </row>
    <row r="5016" spans="1:4" x14ac:dyDescent="0.2">
      <c r="A5016" s="88"/>
      <c r="B5016" s="81"/>
      <c r="C5016" s="126"/>
      <c r="D5016" s="125"/>
    </row>
    <row r="5017" spans="1:4" x14ac:dyDescent="0.2">
      <c r="A5017" s="88" t="str">
        <f>HYPERLINK("[Codebook_HIS_2013_ext_v1601.xlsx]PR_5_Y","PR_5")</f>
        <v>PR_5</v>
      </c>
      <c r="B5017" s="81" t="s">
        <v>896</v>
      </c>
      <c r="C5017" s="126">
        <v>1</v>
      </c>
      <c r="D5017" s="125" t="s">
        <v>395</v>
      </c>
    </row>
    <row r="5018" spans="1:4" x14ac:dyDescent="0.2">
      <c r="A5018" s="88"/>
      <c r="B5018" s="81"/>
      <c r="C5018" s="126">
        <v>2</v>
      </c>
      <c r="D5018" s="125" t="s">
        <v>396</v>
      </c>
    </row>
    <row r="5019" spans="1:4" x14ac:dyDescent="0.2">
      <c r="A5019" s="88"/>
      <c r="B5019" s="81"/>
      <c r="C5019" s="126">
        <v>-1</v>
      </c>
      <c r="D5019" s="125" t="s">
        <v>394</v>
      </c>
    </row>
    <row r="5020" spans="1:4" x14ac:dyDescent="0.2">
      <c r="A5020" s="88"/>
      <c r="B5020" s="81"/>
      <c r="C5020" s="126">
        <v>-3</v>
      </c>
      <c r="D5020" s="125" t="s">
        <v>397</v>
      </c>
    </row>
    <row r="5021" spans="1:4" x14ac:dyDescent="0.2">
      <c r="A5021" s="88"/>
      <c r="B5021" s="81"/>
      <c r="C5021" s="126"/>
      <c r="D5021" s="125"/>
    </row>
    <row r="5022" spans="1:4" x14ac:dyDescent="0.2">
      <c r="A5022" s="88" t="str">
        <f>HYPERLINK("[Codebook_HIS_2013_ext_v1601.xlsx]PR_6_Y","PR_6")</f>
        <v>PR_6</v>
      </c>
      <c r="B5022" s="79" t="s">
        <v>897</v>
      </c>
      <c r="C5022" s="126">
        <v>1</v>
      </c>
      <c r="D5022" s="125" t="s">
        <v>891</v>
      </c>
    </row>
    <row r="5023" spans="1:4" x14ac:dyDescent="0.2">
      <c r="A5023" s="88"/>
      <c r="B5023" s="81"/>
      <c r="C5023" s="126">
        <v>2</v>
      </c>
      <c r="D5023" s="125" t="s">
        <v>892</v>
      </c>
    </row>
    <row r="5024" spans="1:4" x14ac:dyDescent="0.2">
      <c r="A5024" s="88"/>
      <c r="B5024" s="81"/>
      <c r="C5024" s="126">
        <v>3</v>
      </c>
      <c r="D5024" s="125" t="s">
        <v>893</v>
      </c>
    </row>
    <row r="5025" spans="1:4" x14ac:dyDescent="0.2">
      <c r="A5025" s="88"/>
      <c r="B5025" s="81"/>
      <c r="C5025" s="126">
        <v>4</v>
      </c>
      <c r="D5025" s="125" t="s">
        <v>382</v>
      </c>
    </row>
    <row r="5026" spans="1:4" x14ac:dyDescent="0.2">
      <c r="A5026" s="88"/>
      <c r="B5026" s="81"/>
      <c r="C5026" s="126">
        <v>5</v>
      </c>
      <c r="D5026" s="125" t="s">
        <v>900</v>
      </c>
    </row>
    <row r="5027" spans="1:4" x14ac:dyDescent="0.2">
      <c r="A5027" s="88"/>
      <c r="B5027" s="81"/>
      <c r="C5027" s="126">
        <v>-1</v>
      </c>
      <c r="D5027" s="125" t="s">
        <v>394</v>
      </c>
    </row>
    <row r="5028" spans="1:4" x14ac:dyDescent="0.2">
      <c r="A5028" s="88"/>
      <c r="B5028" s="81"/>
      <c r="C5028" s="126">
        <v>-3</v>
      </c>
      <c r="D5028" s="125" t="s">
        <v>397</v>
      </c>
    </row>
    <row r="5029" spans="1:4" x14ac:dyDescent="0.2">
      <c r="A5029" s="88"/>
      <c r="B5029" s="75"/>
      <c r="C5029" s="94"/>
      <c r="D5029" s="87"/>
    </row>
    <row r="5030" spans="1:4" x14ac:dyDescent="0.2">
      <c r="A5030" s="88" t="str">
        <f>HYPERLINK("[Codebook_HIS_2013_ext_v1601.xlsx]PR01_Y","PR01")</f>
        <v>PR01</v>
      </c>
      <c r="B5030" s="79" t="s">
        <v>835</v>
      </c>
      <c r="C5030" s="126">
        <v>1</v>
      </c>
      <c r="D5030" s="125" t="s">
        <v>395</v>
      </c>
    </row>
    <row r="5031" spans="1:4" x14ac:dyDescent="0.2">
      <c r="A5031" s="88"/>
      <c r="B5031" s="81"/>
      <c r="C5031" s="126">
        <v>2</v>
      </c>
      <c r="D5031" s="125" t="s">
        <v>396</v>
      </c>
    </row>
    <row r="5032" spans="1:4" x14ac:dyDescent="0.2">
      <c r="A5032" s="88"/>
      <c r="B5032" s="81"/>
      <c r="C5032" s="126">
        <v>-1</v>
      </c>
      <c r="D5032" s="125" t="s">
        <v>394</v>
      </c>
    </row>
    <row r="5033" spans="1:4" x14ac:dyDescent="0.2">
      <c r="A5033" s="88"/>
      <c r="B5033" s="81"/>
      <c r="C5033" s="126">
        <v>-3</v>
      </c>
      <c r="D5033" s="125" t="s">
        <v>397</v>
      </c>
    </row>
    <row r="5034" spans="1:4" x14ac:dyDescent="0.2">
      <c r="A5034" s="88"/>
      <c r="B5034" s="81"/>
      <c r="C5034" s="126"/>
      <c r="D5034" s="125"/>
    </row>
    <row r="5035" spans="1:4" x14ac:dyDescent="0.2">
      <c r="A5035" s="88" t="str">
        <f>HYPERLINK("[Codebook_HIS_2013_ext_v1601.xlsx]PR02_Y","PR02")</f>
        <v>PR02</v>
      </c>
      <c r="B5035" s="79" t="s">
        <v>883</v>
      </c>
      <c r="C5035" s="126">
        <v>1</v>
      </c>
      <c r="D5035" s="125" t="s">
        <v>884</v>
      </c>
    </row>
    <row r="5036" spans="1:4" x14ac:dyDescent="0.2">
      <c r="A5036" s="88"/>
      <c r="B5036" s="81"/>
      <c r="C5036" s="126">
        <v>2</v>
      </c>
      <c r="D5036" s="125" t="s">
        <v>885</v>
      </c>
    </row>
    <row r="5037" spans="1:4" x14ac:dyDescent="0.2">
      <c r="A5037" s="88"/>
      <c r="B5037" s="81"/>
      <c r="C5037" s="126">
        <v>3</v>
      </c>
      <c r="D5037" s="125" t="s">
        <v>886</v>
      </c>
    </row>
    <row r="5038" spans="1:4" x14ac:dyDescent="0.2">
      <c r="A5038" s="88"/>
      <c r="B5038" s="81"/>
      <c r="C5038" s="126">
        <v>4</v>
      </c>
      <c r="D5038" s="125" t="s">
        <v>887</v>
      </c>
    </row>
    <row r="5039" spans="1:4" x14ac:dyDescent="0.2">
      <c r="A5039" s="88"/>
      <c r="B5039" s="81"/>
      <c r="C5039" s="126">
        <v>-1</v>
      </c>
      <c r="D5039" s="125" t="s">
        <v>394</v>
      </c>
    </row>
    <row r="5040" spans="1:4" x14ac:dyDescent="0.2">
      <c r="A5040" s="88"/>
      <c r="B5040" s="81"/>
      <c r="C5040" s="126">
        <v>-3</v>
      </c>
      <c r="D5040" s="125" t="s">
        <v>397</v>
      </c>
    </row>
    <row r="5041" spans="1:4" x14ac:dyDescent="0.2">
      <c r="A5041" s="88"/>
      <c r="B5041" s="81"/>
      <c r="C5041" s="126"/>
      <c r="D5041" s="125"/>
    </row>
    <row r="5042" spans="1:4" x14ac:dyDescent="0.2">
      <c r="A5042" s="88" t="str">
        <f>HYPERLINK("[Codebook_HIS_2013_ext_v1601.xlsx]PR03_Y","PR03")</f>
        <v>PR03</v>
      </c>
      <c r="B5042" s="79" t="s">
        <v>838</v>
      </c>
      <c r="C5042" s="126">
        <v>1</v>
      </c>
      <c r="D5042" s="125" t="s">
        <v>395</v>
      </c>
    </row>
    <row r="5043" spans="1:4" x14ac:dyDescent="0.2">
      <c r="A5043" s="88"/>
      <c r="B5043" s="81"/>
      <c r="C5043" s="126">
        <v>2</v>
      </c>
      <c r="D5043" s="125" t="s">
        <v>396</v>
      </c>
    </row>
    <row r="5044" spans="1:4" x14ac:dyDescent="0.2">
      <c r="A5044" s="88"/>
      <c r="B5044" s="81"/>
      <c r="C5044" s="126">
        <v>-1</v>
      </c>
      <c r="D5044" s="125" t="s">
        <v>394</v>
      </c>
    </row>
    <row r="5045" spans="1:4" x14ac:dyDescent="0.2">
      <c r="A5045" s="88"/>
      <c r="B5045" s="81"/>
      <c r="C5045" s="126">
        <v>-3</v>
      </c>
      <c r="D5045" s="125" t="s">
        <v>397</v>
      </c>
    </row>
    <row r="5046" spans="1:4" x14ac:dyDescent="0.2">
      <c r="A5046" s="88"/>
      <c r="B5046" s="81"/>
      <c r="C5046" s="126"/>
      <c r="D5046" s="125"/>
    </row>
    <row r="5047" spans="1:4" x14ac:dyDescent="0.2">
      <c r="A5047" s="88" t="str">
        <f>HYPERLINK("[Codebook_HIS_2013_ext_v1601.xlsx]PR04_Y","PR04")</f>
        <v>PR04</v>
      </c>
      <c r="B5047" s="79" t="s">
        <v>837</v>
      </c>
      <c r="C5047" s="126">
        <v>1</v>
      </c>
      <c r="D5047" s="125" t="s">
        <v>884</v>
      </c>
    </row>
    <row r="5048" spans="1:4" x14ac:dyDescent="0.2">
      <c r="A5048" s="88"/>
      <c r="B5048" s="81"/>
      <c r="C5048" s="126">
        <v>2</v>
      </c>
      <c r="D5048" s="125" t="s">
        <v>885</v>
      </c>
    </row>
    <row r="5049" spans="1:4" x14ac:dyDescent="0.2">
      <c r="A5049" s="88"/>
      <c r="B5049" s="81"/>
      <c r="C5049" s="126">
        <v>3</v>
      </c>
      <c r="D5049" s="125" t="s">
        <v>886</v>
      </c>
    </row>
    <row r="5050" spans="1:4" x14ac:dyDescent="0.2">
      <c r="A5050" s="88"/>
      <c r="B5050" s="81"/>
      <c r="C5050" s="126">
        <v>4</v>
      </c>
      <c r="D5050" s="125" t="s">
        <v>887</v>
      </c>
    </row>
    <row r="5051" spans="1:4" x14ac:dyDescent="0.2">
      <c r="A5051" s="88"/>
      <c r="B5051" s="81"/>
      <c r="C5051" s="126">
        <v>-1</v>
      </c>
      <c r="D5051" s="125" t="s">
        <v>394</v>
      </c>
    </row>
    <row r="5052" spans="1:4" x14ac:dyDescent="0.2">
      <c r="A5052" s="88"/>
      <c r="B5052" s="81"/>
      <c r="C5052" s="126">
        <v>-3</v>
      </c>
      <c r="D5052" s="125" t="s">
        <v>397</v>
      </c>
    </row>
    <row r="5053" spans="1:4" x14ac:dyDescent="0.2">
      <c r="A5053" s="88"/>
      <c r="B5053" s="81"/>
      <c r="C5053" s="126"/>
      <c r="D5053" s="125"/>
    </row>
    <row r="5054" spans="1:4" x14ac:dyDescent="0.2">
      <c r="A5054" s="88" t="str">
        <f>HYPERLINK("[Codebook_HIS_2013_ext_v1601.xlsx]PR05_Y","PR05")</f>
        <v>PR05</v>
      </c>
      <c r="B5054" s="79" t="s">
        <v>839</v>
      </c>
      <c r="C5054" s="126">
        <v>1</v>
      </c>
      <c r="D5054" s="125" t="s">
        <v>395</v>
      </c>
    </row>
    <row r="5055" spans="1:4" x14ac:dyDescent="0.2">
      <c r="A5055" s="88"/>
      <c r="B5055" s="81"/>
      <c r="C5055" s="126">
        <v>2</v>
      </c>
      <c r="D5055" s="125" t="s">
        <v>396</v>
      </c>
    </row>
    <row r="5056" spans="1:4" x14ac:dyDescent="0.2">
      <c r="A5056" s="88"/>
      <c r="B5056" s="81"/>
      <c r="C5056" s="126">
        <v>-1</v>
      </c>
      <c r="D5056" s="125" t="s">
        <v>394</v>
      </c>
    </row>
    <row r="5057" spans="1:4" x14ac:dyDescent="0.2">
      <c r="A5057" s="88"/>
      <c r="B5057" s="81"/>
      <c r="C5057" s="126">
        <v>-3</v>
      </c>
      <c r="D5057" s="125" t="s">
        <v>397</v>
      </c>
    </row>
    <row r="5058" spans="1:4" x14ac:dyDescent="0.2">
      <c r="A5058" s="88"/>
      <c r="B5058" s="81"/>
      <c r="C5058" s="126"/>
      <c r="D5058" s="125"/>
    </row>
    <row r="5059" spans="1:4" x14ac:dyDescent="0.2">
      <c r="A5059" s="88" t="str">
        <f>HYPERLINK("[Codebook_HIS_2013_ext_v1601.xlsx]PR06_Y","PR06")</f>
        <v>PR06</v>
      </c>
      <c r="B5059" s="79" t="s">
        <v>888</v>
      </c>
      <c r="C5059" s="126">
        <v>1</v>
      </c>
      <c r="D5059" s="125" t="s">
        <v>884</v>
      </c>
    </row>
    <row r="5060" spans="1:4" x14ac:dyDescent="0.2">
      <c r="A5060" s="88"/>
      <c r="B5060" s="81"/>
      <c r="C5060" s="126">
        <v>2</v>
      </c>
      <c r="D5060" s="125" t="s">
        <v>885</v>
      </c>
    </row>
    <row r="5061" spans="1:4" x14ac:dyDescent="0.2">
      <c r="A5061" s="88"/>
      <c r="B5061" s="81"/>
      <c r="C5061" s="126">
        <v>3</v>
      </c>
      <c r="D5061" s="125" t="s">
        <v>886</v>
      </c>
    </row>
    <row r="5062" spans="1:4" x14ac:dyDescent="0.2">
      <c r="A5062" s="88"/>
      <c r="B5062" s="81"/>
      <c r="C5062" s="126">
        <v>4</v>
      </c>
      <c r="D5062" s="125" t="s">
        <v>887</v>
      </c>
    </row>
    <row r="5063" spans="1:4" x14ac:dyDescent="0.2">
      <c r="A5063" s="88"/>
      <c r="B5063" s="81"/>
      <c r="C5063" s="126">
        <v>-1</v>
      </c>
      <c r="D5063" s="125" t="s">
        <v>394</v>
      </c>
    </row>
    <row r="5064" spans="1:4" x14ac:dyDescent="0.2">
      <c r="A5064" s="88"/>
      <c r="B5064" s="81"/>
      <c r="C5064" s="126">
        <v>-3</v>
      </c>
      <c r="D5064" s="125" t="s">
        <v>397</v>
      </c>
    </row>
    <row r="5065" spans="1:4" x14ac:dyDescent="0.2">
      <c r="A5065" s="88"/>
      <c r="B5065" s="75"/>
      <c r="C5065" s="94"/>
      <c r="D5065" s="87"/>
    </row>
    <row r="5066" spans="1:4" x14ac:dyDescent="0.2">
      <c r="A5066" s="88" t="str">
        <f>HYPERLINK("[Codebook_HIS_2013_ext_v1601.xlsx]prov_Y","PROV")</f>
        <v>PROV</v>
      </c>
      <c r="B5066" s="75" t="s">
        <v>490</v>
      </c>
      <c r="C5066" s="94">
        <v>1</v>
      </c>
      <c r="D5066" s="87" t="s">
        <v>21</v>
      </c>
    </row>
    <row r="5067" spans="1:4" x14ac:dyDescent="0.2">
      <c r="A5067" s="88"/>
      <c r="B5067" s="75"/>
      <c r="C5067" s="94">
        <v>2</v>
      </c>
      <c r="D5067" s="87" t="s">
        <v>22</v>
      </c>
    </row>
    <row r="5068" spans="1:4" x14ac:dyDescent="0.2">
      <c r="A5068" s="88"/>
      <c r="B5068" s="75"/>
      <c r="C5068" s="94">
        <v>3</v>
      </c>
      <c r="D5068" s="87" t="s">
        <v>23</v>
      </c>
    </row>
    <row r="5069" spans="1:4" x14ac:dyDescent="0.2">
      <c r="A5069" s="88"/>
      <c r="B5069" s="75"/>
      <c r="C5069" s="94">
        <v>4</v>
      </c>
      <c r="D5069" s="87" t="s">
        <v>24</v>
      </c>
    </row>
    <row r="5070" spans="1:4" x14ac:dyDescent="0.2">
      <c r="A5070" s="88"/>
      <c r="B5070" s="75"/>
      <c r="C5070" s="94">
        <v>5</v>
      </c>
      <c r="D5070" s="87" t="s">
        <v>25</v>
      </c>
    </row>
    <row r="5071" spans="1:4" x14ac:dyDescent="0.2">
      <c r="A5071" s="88"/>
      <c r="B5071" s="75"/>
      <c r="C5071" s="94">
        <v>6</v>
      </c>
      <c r="D5071" s="87" t="s">
        <v>27</v>
      </c>
    </row>
    <row r="5072" spans="1:4" x14ac:dyDescent="0.2">
      <c r="A5072" s="88"/>
      <c r="B5072" s="75"/>
      <c r="C5072" s="94">
        <v>7</v>
      </c>
      <c r="D5072" s="87" t="s">
        <v>26</v>
      </c>
    </row>
    <row r="5073" spans="1:4" x14ac:dyDescent="0.2">
      <c r="A5073" s="88"/>
      <c r="B5073" s="75"/>
      <c r="C5073" s="94">
        <v>8</v>
      </c>
      <c r="D5073" s="87" t="s">
        <v>28</v>
      </c>
    </row>
    <row r="5074" spans="1:4" x14ac:dyDescent="0.2">
      <c r="A5074" s="88"/>
      <c r="B5074" s="75"/>
      <c r="C5074" s="94">
        <v>9</v>
      </c>
      <c r="D5074" s="87" t="s">
        <v>29</v>
      </c>
    </row>
    <row r="5075" spans="1:4" x14ac:dyDescent="0.2">
      <c r="A5075" s="88"/>
      <c r="B5075" s="75"/>
      <c r="C5075" s="94">
        <v>10</v>
      </c>
      <c r="D5075" s="87" t="s">
        <v>30</v>
      </c>
    </row>
    <row r="5076" spans="1:4" x14ac:dyDescent="0.2">
      <c r="A5076" s="88"/>
      <c r="B5076" s="75"/>
      <c r="C5076" s="94">
        <v>11</v>
      </c>
      <c r="D5076" s="87" t="s">
        <v>31</v>
      </c>
    </row>
    <row r="5077" spans="1:4" x14ac:dyDescent="0.2">
      <c r="A5077" s="88"/>
      <c r="B5077" s="75"/>
      <c r="C5077" s="94"/>
      <c r="D5077" s="87"/>
    </row>
    <row r="5078" spans="1:4" x14ac:dyDescent="0.2">
      <c r="A5078" s="88" t="str">
        <f>HYPERLINK("[Codebook_HIS_2013_ext_v1601.xlsx]provw_Y","PROVW")</f>
        <v>PROVW</v>
      </c>
      <c r="B5078" s="75" t="s">
        <v>491</v>
      </c>
      <c r="C5078" s="94" t="s">
        <v>120</v>
      </c>
      <c r="D5078" s="87" t="s">
        <v>621</v>
      </c>
    </row>
    <row r="5079" spans="1:4" x14ac:dyDescent="0.2">
      <c r="A5079" s="88"/>
      <c r="B5079" s="75"/>
      <c r="C5079" s="94"/>
      <c r="D5079" s="87"/>
    </row>
    <row r="5080" spans="1:4" x14ac:dyDescent="0.2">
      <c r="A5080" s="88" t="str">
        <f>HYPERLINK("[Codebook_HIS_2013_ext_v1601.xlsx]QL01_Y","QL01")</f>
        <v>QL01</v>
      </c>
      <c r="B5080" s="75" t="s">
        <v>170</v>
      </c>
      <c r="C5080" s="115">
        <v>1</v>
      </c>
      <c r="D5080" s="87" t="s">
        <v>172</v>
      </c>
    </row>
    <row r="5081" spans="1:4" x14ac:dyDescent="0.2">
      <c r="A5081" s="88"/>
      <c r="B5081" s="75"/>
      <c r="C5081" s="115">
        <v>2</v>
      </c>
      <c r="D5081" s="87" t="s">
        <v>173</v>
      </c>
    </row>
    <row r="5082" spans="1:4" x14ac:dyDescent="0.2">
      <c r="A5082" s="88"/>
      <c r="B5082" s="75"/>
      <c r="C5082" s="115">
        <v>3</v>
      </c>
      <c r="D5082" s="87" t="s">
        <v>174</v>
      </c>
    </row>
    <row r="5083" spans="1:4" x14ac:dyDescent="0.2">
      <c r="A5083" s="88"/>
      <c r="B5083" s="75"/>
      <c r="C5083" s="115">
        <v>4</v>
      </c>
      <c r="D5083" s="87" t="s">
        <v>175</v>
      </c>
    </row>
    <row r="5084" spans="1:4" x14ac:dyDescent="0.2">
      <c r="A5084" s="74"/>
      <c r="B5084" s="75"/>
      <c r="C5084" s="115">
        <v>5</v>
      </c>
      <c r="D5084" s="87" t="s">
        <v>176</v>
      </c>
    </row>
    <row r="5085" spans="1:4" x14ac:dyDescent="0.2">
      <c r="A5085" s="74"/>
      <c r="B5085" s="75"/>
      <c r="C5085" s="115">
        <v>-1</v>
      </c>
      <c r="D5085" s="87" t="s">
        <v>394</v>
      </c>
    </row>
    <row r="5086" spans="1:4" x14ac:dyDescent="0.2">
      <c r="A5086" s="74"/>
      <c r="B5086" s="75"/>
      <c r="C5086" s="115">
        <v>-3</v>
      </c>
      <c r="D5086" s="87" t="s">
        <v>397</v>
      </c>
    </row>
    <row r="5087" spans="1:4" x14ac:dyDescent="0.2">
      <c r="A5087" s="74"/>
      <c r="B5087" s="75"/>
      <c r="C5087" s="94"/>
      <c r="D5087" s="87"/>
    </row>
    <row r="5088" spans="1:4" x14ac:dyDescent="0.2">
      <c r="A5088" s="88" t="str">
        <f>HYPERLINK("[Codebook_HIS_2013_ext_v1601.xlsx]QL_1_Y","QL_1")</f>
        <v>QL_1</v>
      </c>
      <c r="B5088" s="75" t="s">
        <v>200</v>
      </c>
      <c r="C5088" s="115">
        <v>1</v>
      </c>
      <c r="D5088" s="87" t="s">
        <v>395</v>
      </c>
    </row>
    <row r="5089" spans="1:4" x14ac:dyDescent="0.2">
      <c r="A5089" s="88"/>
      <c r="B5089" s="75"/>
      <c r="C5089" s="115">
        <v>2</v>
      </c>
      <c r="D5089" s="87" t="s">
        <v>396</v>
      </c>
    </row>
    <row r="5090" spans="1:4" x14ac:dyDescent="0.2">
      <c r="A5090" s="88"/>
      <c r="B5090" s="75"/>
      <c r="C5090" s="115">
        <v>-1</v>
      </c>
      <c r="D5090" s="87" t="s">
        <v>394</v>
      </c>
    </row>
    <row r="5091" spans="1:4" x14ac:dyDescent="0.2">
      <c r="A5091" s="88"/>
      <c r="B5091" s="75"/>
      <c r="C5091" s="115">
        <v>-3</v>
      </c>
      <c r="D5091" s="87" t="s">
        <v>397</v>
      </c>
    </row>
    <row r="5092" spans="1:4" x14ac:dyDescent="0.2">
      <c r="A5092" s="88"/>
      <c r="B5092" s="75"/>
      <c r="C5092" s="94"/>
      <c r="D5092" s="87"/>
    </row>
    <row r="5093" spans="1:4" x14ac:dyDescent="0.2">
      <c r="A5093" s="88" t="str">
        <f>HYPERLINK("[Codebook_HIS_2013_ext_v1601.xlsx]QL_2_Y","QL_2")</f>
        <v>QL_2</v>
      </c>
      <c r="B5093" s="75" t="s">
        <v>202</v>
      </c>
      <c r="C5093" s="94" t="s">
        <v>120</v>
      </c>
      <c r="D5093" s="87" t="s">
        <v>201</v>
      </c>
    </row>
    <row r="5094" spans="1:4" x14ac:dyDescent="0.2">
      <c r="A5094" s="88"/>
      <c r="B5094" s="84"/>
      <c r="C5094" s="115">
        <v>-1</v>
      </c>
      <c r="D5094" s="87" t="s">
        <v>394</v>
      </c>
    </row>
    <row r="5095" spans="1:4" x14ac:dyDescent="0.2">
      <c r="A5095" s="88"/>
      <c r="B5095" s="84"/>
      <c r="C5095" s="115">
        <v>-3</v>
      </c>
      <c r="D5095" s="87" t="s">
        <v>397</v>
      </c>
    </row>
    <row r="5096" spans="1:4" x14ac:dyDescent="0.2">
      <c r="A5096" s="88"/>
      <c r="B5096" s="75"/>
      <c r="C5096" s="94"/>
      <c r="D5096" s="87"/>
    </row>
    <row r="5097" spans="1:4" x14ac:dyDescent="0.2">
      <c r="A5097" s="88" t="str">
        <f>HYPERLINK("[Codebook_HIS_2013_ext_v1601.xlsx]QL01_1_Y","QL01_1")</f>
        <v>QL01_1</v>
      </c>
      <c r="B5097" s="75" t="s">
        <v>171</v>
      </c>
      <c r="C5097" s="115">
        <v>1</v>
      </c>
      <c r="D5097" s="87" t="s">
        <v>395</v>
      </c>
    </row>
    <row r="5098" spans="1:4" x14ac:dyDescent="0.2">
      <c r="A5098" s="88"/>
      <c r="B5098" s="75"/>
      <c r="C5098" s="115">
        <v>2</v>
      </c>
      <c r="D5098" s="87" t="s">
        <v>396</v>
      </c>
    </row>
    <row r="5099" spans="1:4" x14ac:dyDescent="0.2">
      <c r="A5099" s="88"/>
      <c r="B5099" s="75"/>
      <c r="C5099" s="115">
        <v>-1</v>
      </c>
      <c r="D5099" s="87" t="s">
        <v>394</v>
      </c>
    </row>
    <row r="5100" spans="1:4" x14ac:dyDescent="0.2">
      <c r="A5100" s="88"/>
      <c r="B5100" s="75"/>
      <c r="C5100" s="115">
        <v>-3</v>
      </c>
      <c r="D5100" s="87" t="s">
        <v>397</v>
      </c>
    </row>
    <row r="5101" spans="1:4" x14ac:dyDescent="0.2">
      <c r="A5101" s="88"/>
      <c r="B5101" s="75"/>
      <c r="C5101" s="94"/>
      <c r="D5101" s="87"/>
    </row>
    <row r="5102" spans="1:4" x14ac:dyDescent="0.2">
      <c r="A5102" s="88" t="str">
        <f>HYPERLINK("[Codebook_HIS_2013_ext_v1601.xlsx]QL02_Y","QL02")</f>
        <v>QL02</v>
      </c>
      <c r="B5102" s="75" t="s">
        <v>177</v>
      </c>
      <c r="C5102" s="115">
        <v>1</v>
      </c>
      <c r="D5102" s="87" t="s">
        <v>178</v>
      </c>
    </row>
    <row r="5103" spans="1:4" x14ac:dyDescent="0.2">
      <c r="A5103" s="88"/>
      <c r="B5103" s="75"/>
      <c r="C5103" s="115">
        <v>2</v>
      </c>
      <c r="D5103" s="87" t="s">
        <v>179</v>
      </c>
    </row>
    <row r="5104" spans="1:4" x14ac:dyDescent="0.2">
      <c r="A5104" s="88"/>
      <c r="B5104" s="75"/>
      <c r="C5104" s="115">
        <v>3</v>
      </c>
      <c r="D5104" s="87" t="s">
        <v>180</v>
      </c>
    </row>
    <row r="5105" spans="1:4" x14ac:dyDescent="0.2">
      <c r="A5105" s="88"/>
      <c r="B5105" s="75"/>
      <c r="C5105" s="115">
        <v>4</v>
      </c>
      <c r="D5105" s="87" t="s">
        <v>181</v>
      </c>
    </row>
    <row r="5106" spans="1:4" x14ac:dyDescent="0.2">
      <c r="A5106" s="88"/>
      <c r="B5106" s="75"/>
      <c r="C5106" s="115">
        <v>5</v>
      </c>
      <c r="D5106" s="87" t="s">
        <v>182</v>
      </c>
    </row>
    <row r="5107" spans="1:4" x14ac:dyDescent="0.2">
      <c r="A5107" s="88"/>
      <c r="B5107" s="75"/>
      <c r="C5107" s="115">
        <v>-1</v>
      </c>
      <c r="D5107" s="87" t="s">
        <v>394</v>
      </c>
    </row>
    <row r="5108" spans="1:4" x14ac:dyDescent="0.2">
      <c r="A5108" s="88"/>
      <c r="B5108" s="75"/>
      <c r="C5108" s="115">
        <v>-3</v>
      </c>
      <c r="D5108" s="87" t="s">
        <v>397</v>
      </c>
    </row>
    <row r="5109" spans="1:4" x14ac:dyDescent="0.2">
      <c r="A5109" s="88"/>
      <c r="B5109" s="75"/>
      <c r="C5109" s="94"/>
      <c r="D5109" s="87"/>
    </row>
    <row r="5110" spans="1:4" x14ac:dyDescent="0.2">
      <c r="A5110" s="88" t="str">
        <f>HYPERLINK("[Codebook_HIS_2013_ext_v1601.xlsx]QL02_1_Y","QL02_1")</f>
        <v>QL02_1</v>
      </c>
      <c r="B5110" s="75" t="s">
        <v>160</v>
      </c>
      <c r="C5110" s="115">
        <v>1</v>
      </c>
      <c r="D5110" s="87" t="s">
        <v>395</v>
      </c>
    </row>
    <row r="5111" spans="1:4" x14ac:dyDescent="0.2">
      <c r="A5111" s="88"/>
      <c r="B5111" s="75"/>
      <c r="C5111" s="115">
        <v>2</v>
      </c>
      <c r="D5111" s="87" t="s">
        <v>396</v>
      </c>
    </row>
    <row r="5112" spans="1:4" x14ac:dyDescent="0.2">
      <c r="A5112" s="88"/>
      <c r="B5112" s="75"/>
      <c r="C5112" s="115">
        <v>-1</v>
      </c>
      <c r="D5112" s="87" t="s">
        <v>394</v>
      </c>
    </row>
    <row r="5113" spans="1:4" x14ac:dyDescent="0.2">
      <c r="A5113" s="88"/>
      <c r="B5113" s="75"/>
      <c r="C5113" s="115">
        <v>-3</v>
      </c>
      <c r="D5113" s="87" t="s">
        <v>397</v>
      </c>
    </row>
    <row r="5114" spans="1:4" x14ac:dyDescent="0.2">
      <c r="A5114" s="88"/>
      <c r="B5114" s="75"/>
      <c r="C5114" s="94"/>
      <c r="D5114" s="87"/>
    </row>
    <row r="5115" spans="1:4" x14ac:dyDescent="0.2">
      <c r="A5115" s="88" t="str">
        <f>HYPERLINK("[Codebook_HIS_2013_ext_v1601.xlsx]QL03_Y","QL03")</f>
        <v>QL03</v>
      </c>
      <c r="B5115" s="75" t="s">
        <v>167</v>
      </c>
      <c r="C5115" s="115">
        <v>1</v>
      </c>
      <c r="D5115" s="87" t="s">
        <v>183</v>
      </c>
    </row>
    <row r="5116" spans="1:4" x14ac:dyDescent="0.2">
      <c r="A5116" s="88"/>
      <c r="B5116" s="75"/>
      <c r="C5116" s="115">
        <v>2</v>
      </c>
      <c r="D5116" s="87" t="s">
        <v>184</v>
      </c>
    </row>
    <row r="5117" spans="1:4" x14ac:dyDescent="0.2">
      <c r="A5117" s="88"/>
      <c r="B5117" s="75"/>
      <c r="C5117" s="115">
        <v>3</v>
      </c>
      <c r="D5117" s="87" t="s">
        <v>185</v>
      </c>
    </row>
    <row r="5118" spans="1:4" x14ac:dyDescent="0.2">
      <c r="A5118" s="88"/>
      <c r="B5118" s="75"/>
      <c r="C5118" s="115">
        <v>4</v>
      </c>
      <c r="D5118" s="87" t="s">
        <v>186</v>
      </c>
    </row>
    <row r="5119" spans="1:4" x14ac:dyDescent="0.2">
      <c r="A5119" s="88"/>
      <c r="B5119" s="75"/>
      <c r="C5119" s="115">
        <v>5</v>
      </c>
      <c r="D5119" s="87" t="s">
        <v>187</v>
      </c>
    </row>
    <row r="5120" spans="1:4" x14ac:dyDescent="0.2">
      <c r="A5120" s="88"/>
      <c r="B5120" s="75"/>
      <c r="C5120" s="115">
        <v>-1</v>
      </c>
      <c r="D5120" s="87" t="s">
        <v>394</v>
      </c>
    </row>
    <row r="5121" spans="1:4" x14ac:dyDescent="0.2">
      <c r="A5121" s="88"/>
      <c r="B5121" s="75"/>
      <c r="C5121" s="115">
        <v>-3</v>
      </c>
      <c r="D5121" s="87" t="s">
        <v>397</v>
      </c>
    </row>
    <row r="5122" spans="1:4" x14ac:dyDescent="0.2">
      <c r="A5122" s="88"/>
      <c r="B5122" s="75"/>
      <c r="C5122" s="94"/>
      <c r="D5122" s="87"/>
    </row>
    <row r="5123" spans="1:4" x14ac:dyDescent="0.2">
      <c r="A5123" s="88" t="str">
        <f>HYPERLINK("[Codebook_HIS_2013_ext_v1601.xlsx]QL03_1_Y","QL03_1")</f>
        <v>QL03_1</v>
      </c>
      <c r="B5123" s="75" t="s">
        <v>161</v>
      </c>
      <c r="C5123" s="115">
        <v>1</v>
      </c>
      <c r="D5123" s="87" t="s">
        <v>395</v>
      </c>
    </row>
    <row r="5124" spans="1:4" x14ac:dyDescent="0.2">
      <c r="A5124" s="88"/>
      <c r="B5124" s="75"/>
      <c r="C5124" s="115">
        <v>2</v>
      </c>
      <c r="D5124" s="87" t="s">
        <v>396</v>
      </c>
    </row>
    <row r="5125" spans="1:4" x14ac:dyDescent="0.2">
      <c r="A5125" s="88"/>
      <c r="B5125" s="75"/>
      <c r="C5125" s="115">
        <v>-1</v>
      </c>
      <c r="D5125" s="87" t="s">
        <v>394</v>
      </c>
    </row>
    <row r="5126" spans="1:4" x14ac:dyDescent="0.2">
      <c r="A5126" s="88"/>
      <c r="B5126" s="75"/>
      <c r="C5126" s="115">
        <v>-3</v>
      </c>
      <c r="D5126" s="87" t="s">
        <v>397</v>
      </c>
    </row>
    <row r="5127" spans="1:4" x14ac:dyDescent="0.2">
      <c r="A5127" s="88"/>
      <c r="B5127" s="75"/>
      <c r="C5127" s="94"/>
      <c r="D5127" s="87"/>
    </row>
    <row r="5128" spans="1:4" x14ac:dyDescent="0.2">
      <c r="A5128" s="88" t="str">
        <f>HYPERLINK("[Codebook_HIS_2013_ext_v1601.xlsx]QL04_Y","QL04")</f>
        <v>QL04</v>
      </c>
      <c r="B5128" s="75" t="s">
        <v>188</v>
      </c>
      <c r="C5128" s="115">
        <v>1</v>
      </c>
      <c r="D5128" s="87" t="s">
        <v>190</v>
      </c>
    </row>
    <row r="5129" spans="1:4" x14ac:dyDescent="0.2">
      <c r="A5129" s="88"/>
      <c r="B5129" s="75"/>
      <c r="C5129" s="115">
        <v>2</v>
      </c>
      <c r="D5129" s="87" t="s">
        <v>191</v>
      </c>
    </row>
    <row r="5130" spans="1:4" x14ac:dyDescent="0.2">
      <c r="A5130" s="88"/>
      <c r="B5130" s="75"/>
      <c r="C5130" s="115">
        <v>3</v>
      </c>
      <c r="D5130" s="87" t="s">
        <v>192</v>
      </c>
    </row>
    <row r="5131" spans="1:4" x14ac:dyDescent="0.2">
      <c r="A5131" s="88"/>
      <c r="B5131" s="75"/>
      <c r="C5131" s="115">
        <v>4</v>
      </c>
      <c r="D5131" s="87" t="s">
        <v>193</v>
      </c>
    </row>
    <row r="5132" spans="1:4" x14ac:dyDescent="0.2">
      <c r="A5132" s="88"/>
      <c r="B5132" s="75"/>
      <c r="C5132" s="115">
        <v>5</v>
      </c>
      <c r="D5132" s="87" t="s">
        <v>194</v>
      </c>
    </row>
    <row r="5133" spans="1:4" x14ac:dyDescent="0.2">
      <c r="A5133" s="88"/>
      <c r="B5133" s="75"/>
      <c r="C5133" s="115">
        <v>-1</v>
      </c>
      <c r="D5133" s="87" t="s">
        <v>394</v>
      </c>
    </row>
    <row r="5134" spans="1:4" x14ac:dyDescent="0.2">
      <c r="A5134" s="88"/>
      <c r="B5134" s="75"/>
      <c r="C5134" s="115">
        <v>-3</v>
      </c>
      <c r="D5134" s="87" t="s">
        <v>397</v>
      </c>
    </row>
    <row r="5135" spans="1:4" x14ac:dyDescent="0.2">
      <c r="A5135" s="88"/>
      <c r="B5135" s="75"/>
      <c r="C5135" s="94"/>
      <c r="D5135" s="87"/>
    </row>
    <row r="5136" spans="1:4" x14ac:dyDescent="0.2">
      <c r="A5136" s="88" t="str">
        <f>HYPERLINK("[Codebook_HIS_2013_ext_v1601.xlsx]QL04_1_Y","QL04_1")</f>
        <v>QL04_1</v>
      </c>
      <c r="B5136" s="75" t="s">
        <v>162</v>
      </c>
      <c r="C5136" s="115">
        <v>1</v>
      </c>
      <c r="D5136" s="87" t="s">
        <v>395</v>
      </c>
    </row>
    <row r="5137" spans="1:4" x14ac:dyDescent="0.2">
      <c r="A5137" s="88"/>
      <c r="B5137" s="75"/>
      <c r="C5137" s="115">
        <v>2</v>
      </c>
      <c r="D5137" s="87" t="s">
        <v>396</v>
      </c>
    </row>
    <row r="5138" spans="1:4" x14ac:dyDescent="0.2">
      <c r="A5138" s="88"/>
      <c r="B5138" s="75"/>
      <c r="C5138" s="115">
        <v>-1</v>
      </c>
      <c r="D5138" s="87" t="s">
        <v>394</v>
      </c>
    </row>
    <row r="5139" spans="1:4" x14ac:dyDescent="0.2">
      <c r="A5139" s="88"/>
      <c r="B5139" s="75"/>
      <c r="C5139" s="115">
        <v>-3</v>
      </c>
      <c r="D5139" s="87" t="s">
        <v>397</v>
      </c>
    </row>
    <row r="5140" spans="1:4" x14ac:dyDescent="0.2">
      <c r="A5140" s="88"/>
      <c r="B5140" s="75"/>
      <c r="C5140" s="94"/>
      <c r="D5140" s="87"/>
    </row>
    <row r="5141" spans="1:4" x14ac:dyDescent="0.2">
      <c r="A5141" s="88" t="str">
        <f>HYPERLINK("[Codebook_HIS_2013_ext_v1601.xlsx]QL05_Y","QL05")</f>
        <v>QL05</v>
      </c>
      <c r="B5141" s="75" t="s">
        <v>189</v>
      </c>
      <c r="C5141" s="115">
        <v>1</v>
      </c>
      <c r="D5141" s="87" t="s">
        <v>195</v>
      </c>
    </row>
    <row r="5142" spans="1:4" x14ac:dyDescent="0.2">
      <c r="A5142" s="88"/>
      <c r="B5142" s="75"/>
      <c r="C5142" s="115">
        <v>2</v>
      </c>
      <c r="D5142" s="87" t="s">
        <v>196</v>
      </c>
    </row>
    <row r="5143" spans="1:4" x14ac:dyDescent="0.2">
      <c r="A5143" s="88"/>
      <c r="B5143" s="75"/>
      <c r="C5143" s="115">
        <v>3</v>
      </c>
      <c r="D5143" s="87" t="s">
        <v>197</v>
      </c>
    </row>
    <row r="5144" spans="1:4" x14ac:dyDescent="0.2">
      <c r="A5144" s="88"/>
      <c r="B5144" s="75"/>
      <c r="C5144" s="115">
        <v>4</v>
      </c>
      <c r="D5144" s="87" t="s">
        <v>198</v>
      </c>
    </row>
    <row r="5145" spans="1:4" x14ac:dyDescent="0.2">
      <c r="A5145" s="88"/>
      <c r="B5145" s="75"/>
      <c r="C5145" s="115">
        <v>5</v>
      </c>
      <c r="D5145" s="87" t="s">
        <v>199</v>
      </c>
    </row>
    <row r="5146" spans="1:4" x14ac:dyDescent="0.2">
      <c r="A5146" s="88"/>
      <c r="B5146" s="75"/>
      <c r="C5146" s="115">
        <v>-1</v>
      </c>
      <c r="D5146" s="87" t="s">
        <v>394</v>
      </c>
    </row>
    <row r="5147" spans="1:4" x14ac:dyDescent="0.2">
      <c r="A5147" s="88"/>
      <c r="B5147" s="75"/>
      <c r="C5147" s="115">
        <v>-3</v>
      </c>
      <c r="D5147" s="87" t="s">
        <v>397</v>
      </c>
    </row>
    <row r="5148" spans="1:4" x14ac:dyDescent="0.2">
      <c r="A5148" s="88"/>
      <c r="B5148" s="75"/>
      <c r="C5148" s="94"/>
      <c r="D5148" s="87"/>
    </row>
    <row r="5149" spans="1:4" x14ac:dyDescent="0.2">
      <c r="A5149" s="88" t="str">
        <f>HYPERLINK("[Codebook_HIS_2013_ext_v1601.xlsx]QL05_1_Y","QL05_1")</f>
        <v>QL05_1</v>
      </c>
      <c r="B5149" s="75" t="s">
        <v>163</v>
      </c>
      <c r="C5149" s="115">
        <v>1</v>
      </c>
      <c r="D5149" s="87" t="s">
        <v>395</v>
      </c>
    </row>
    <row r="5150" spans="1:4" x14ac:dyDescent="0.2">
      <c r="A5150" s="88"/>
      <c r="B5150" s="75"/>
      <c r="C5150" s="115">
        <v>2</v>
      </c>
      <c r="D5150" s="87" t="s">
        <v>396</v>
      </c>
    </row>
    <row r="5151" spans="1:4" x14ac:dyDescent="0.2">
      <c r="A5151" s="88"/>
      <c r="B5151" s="75"/>
      <c r="C5151" s="115">
        <v>-1</v>
      </c>
      <c r="D5151" s="87" t="s">
        <v>394</v>
      </c>
    </row>
    <row r="5152" spans="1:4" x14ac:dyDescent="0.2">
      <c r="A5152" s="88"/>
      <c r="B5152" s="75"/>
      <c r="C5152" s="115">
        <v>-3</v>
      </c>
      <c r="D5152" s="87" t="s">
        <v>397</v>
      </c>
    </row>
    <row r="5153" spans="1:4" x14ac:dyDescent="0.2">
      <c r="A5153" s="88"/>
      <c r="B5153" s="75"/>
      <c r="C5153" s="115"/>
      <c r="D5153" s="87"/>
    </row>
    <row r="5154" spans="1:4" x14ac:dyDescent="0.2">
      <c r="A5154" s="88" t="s">
        <v>3799</v>
      </c>
      <c r="B5154" s="75" t="s">
        <v>3229</v>
      </c>
      <c r="C5154" s="75">
        <v>1</v>
      </c>
      <c r="D5154" s="87" t="s">
        <v>293</v>
      </c>
    </row>
    <row r="5155" spans="1:4" x14ac:dyDescent="0.2">
      <c r="A5155" s="88"/>
      <c r="B5155" s="75"/>
      <c r="C5155" s="75">
        <v>2</v>
      </c>
      <c r="D5155" s="87" t="s">
        <v>396</v>
      </c>
    </row>
    <row r="5156" spans="1:4" x14ac:dyDescent="0.2">
      <c r="A5156" s="88"/>
      <c r="B5156" s="75"/>
      <c r="C5156" s="75">
        <v>-1</v>
      </c>
      <c r="D5156" s="113" t="s">
        <v>394</v>
      </c>
    </row>
    <row r="5157" spans="1:4" x14ac:dyDescent="0.2">
      <c r="A5157" s="88"/>
      <c r="B5157" s="75"/>
      <c r="C5157" s="75">
        <v>-3</v>
      </c>
      <c r="D5157" s="113" t="s">
        <v>397</v>
      </c>
    </row>
    <row r="5158" spans="1:4" x14ac:dyDescent="0.2">
      <c r="A5158" s="88"/>
      <c r="B5158" s="75"/>
      <c r="C5158" s="75"/>
      <c r="D5158" s="75"/>
    </row>
    <row r="5159" spans="1:4" x14ac:dyDescent="0.2">
      <c r="A5159" s="88" t="s">
        <v>3800</v>
      </c>
      <c r="B5159" s="75" t="s">
        <v>3230</v>
      </c>
      <c r="C5159" s="75">
        <v>1</v>
      </c>
      <c r="D5159" s="87" t="s">
        <v>293</v>
      </c>
    </row>
    <row r="5160" spans="1:4" x14ac:dyDescent="0.2">
      <c r="A5160" s="88"/>
      <c r="B5160" s="75"/>
      <c r="C5160" s="75">
        <v>2</v>
      </c>
      <c r="D5160" s="87" t="s">
        <v>396</v>
      </c>
    </row>
    <row r="5161" spans="1:4" x14ac:dyDescent="0.2">
      <c r="A5161" s="88"/>
      <c r="B5161" s="75"/>
      <c r="C5161" s="75">
        <v>-1</v>
      </c>
      <c r="D5161" s="113" t="s">
        <v>394</v>
      </c>
    </row>
    <row r="5162" spans="1:4" x14ac:dyDescent="0.2">
      <c r="A5162" s="88"/>
      <c r="B5162" s="75"/>
      <c r="C5162" s="75">
        <v>-3</v>
      </c>
      <c r="D5162" s="113" t="s">
        <v>397</v>
      </c>
    </row>
    <row r="5163" spans="1:4" x14ac:dyDescent="0.2">
      <c r="A5163" s="88"/>
      <c r="B5163" s="75"/>
      <c r="C5163" s="75"/>
      <c r="D5163" s="75"/>
    </row>
    <row r="5164" spans="1:4" x14ac:dyDescent="0.2">
      <c r="A5164" s="88" t="s">
        <v>3801</v>
      </c>
      <c r="B5164" s="75" t="s">
        <v>3231</v>
      </c>
      <c r="C5164" s="75">
        <v>1</v>
      </c>
      <c r="D5164" s="87" t="s">
        <v>293</v>
      </c>
    </row>
    <row r="5165" spans="1:4" x14ac:dyDescent="0.2">
      <c r="A5165" s="88"/>
      <c r="B5165" s="75"/>
      <c r="C5165" s="75">
        <v>2</v>
      </c>
      <c r="D5165" s="87" t="s">
        <v>396</v>
      </c>
    </row>
    <row r="5166" spans="1:4" x14ac:dyDescent="0.2">
      <c r="A5166" s="88"/>
      <c r="B5166" s="75"/>
      <c r="C5166" s="75">
        <v>-1</v>
      </c>
      <c r="D5166" s="113" t="s">
        <v>394</v>
      </c>
    </row>
    <row r="5167" spans="1:4" x14ac:dyDescent="0.2">
      <c r="A5167" s="88"/>
      <c r="B5167" s="75"/>
      <c r="C5167" s="75">
        <v>-3</v>
      </c>
      <c r="D5167" s="113" t="s">
        <v>397</v>
      </c>
    </row>
    <row r="5168" spans="1:4" x14ac:dyDescent="0.2">
      <c r="A5168" s="88"/>
      <c r="B5168" s="75"/>
      <c r="C5168" s="75"/>
      <c r="D5168" s="75"/>
    </row>
    <row r="5169" spans="1:4" x14ac:dyDescent="0.2">
      <c r="A5169" s="88" t="s">
        <v>3802</v>
      </c>
      <c r="B5169" s="75" t="s">
        <v>3232</v>
      </c>
      <c r="C5169" s="75">
        <v>1</v>
      </c>
      <c r="D5169" s="87" t="s">
        <v>293</v>
      </c>
    </row>
    <row r="5170" spans="1:4" x14ac:dyDescent="0.2">
      <c r="A5170" s="88"/>
      <c r="B5170" s="75"/>
      <c r="C5170" s="75">
        <v>2</v>
      </c>
      <c r="D5170" s="87" t="s">
        <v>396</v>
      </c>
    </row>
    <row r="5171" spans="1:4" x14ac:dyDescent="0.2">
      <c r="A5171" s="88"/>
      <c r="B5171" s="75"/>
      <c r="C5171" s="75">
        <v>-1</v>
      </c>
      <c r="D5171" s="113" t="s">
        <v>394</v>
      </c>
    </row>
    <row r="5172" spans="1:4" x14ac:dyDescent="0.2">
      <c r="A5172" s="88"/>
      <c r="B5172" s="75"/>
      <c r="C5172" s="75">
        <v>-3</v>
      </c>
      <c r="D5172" s="113" t="s">
        <v>397</v>
      </c>
    </row>
    <row r="5173" spans="1:4" x14ac:dyDescent="0.2">
      <c r="A5173" s="88"/>
      <c r="B5173" s="75"/>
      <c r="C5173" s="75"/>
      <c r="D5173" s="75"/>
    </row>
    <row r="5174" spans="1:4" x14ac:dyDescent="0.2">
      <c r="A5174" s="88" t="s">
        <v>3803</v>
      </c>
      <c r="B5174" s="75" t="s">
        <v>3233</v>
      </c>
      <c r="C5174" s="75">
        <v>1</v>
      </c>
      <c r="D5174" s="87" t="s">
        <v>293</v>
      </c>
    </row>
    <row r="5175" spans="1:4" x14ac:dyDescent="0.2">
      <c r="A5175" s="88"/>
      <c r="B5175" s="75"/>
      <c r="C5175" s="75">
        <v>2</v>
      </c>
      <c r="D5175" s="87" t="s">
        <v>396</v>
      </c>
    </row>
    <row r="5176" spans="1:4" x14ac:dyDescent="0.2">
      <c r="A5176" s="88"/>
      <c r="B5176" s="75"/>
      <c r="C5176" s="75">
        <v>-1</v>
      </c>
      <c r="D5176" s="113" t="s">
        <v>394</v>
      </c>
    </row>
    <row r="5177" spans="1:4" x14ac:dyDescent="0.2">
      <c r="A5177" s="88"/>
      <c r="B5177" s="75"/>
      <c r="C5177" s="75">
        <v>-3</v>
      </c>
      <c r="D5177" s="113" t="s">
        <v>397</v>
      </c>
    </row>
    <row r="5178" spans="1:4" x14ac:dyDescent="0.2">
      <c r="A5178" s="88"/>
      <c r="B5178" s="75"/>
      <c r="C5178" s="75"/>
      <c r="D5178" s="75"/>
    </row>
    <row r="5179" spans="1:4" x14ac:dyDescent="0.2">
      <c r="A5179" s="88" t="s">
        <v>3804</v>
      </c>
      <c r="B5179" s="75" t="s">
        <v>3157</v>
      </c>
      <c r="C5179" s="75">
        <v>1</v>
      </c>
      <c r="D5179" s="87" t="s">
        <v>293</v>
      </c>
    </row>
    <row r="5180" spans="1:4" x14ac:dyDescent="0.2">
      <c r="A5180" s="88"/>
      <c r="B5180" s="75"/>
      <c r="C5180" s="75">
        <v>2</v>
      </c>
      <c r="D5180" s="87" t="s">
        <v>396</v>
      </c>
    </row>
    <row r="5181" spans="1:4" x14ac:dyDescent="0.2">
      <c r="A5181" s="88"/>
      <c r="B5181" s="75"/>
      <c r="C5181" s="75">
        <v>-1</v>
      </c>
      <c r="D5181" s="113" t="s">
        <v>394</v>
      </c>
    </row>
    <row r="5182" spans="1:4" x14ac:dyDescent="0.2">
      <c r="A5182" s="88"/>
      <c r="B5182" s="75"/>
      <c r="C5182" s="75">
        <v>-3</v>
      </c>
      <c r="D5182" s="113" t="s">
        <v>397</v>
      </c>
    </row>
    <row r="5183" spans="1:4" x14ac:dyDescent="0.2">
      <c r="A5183" s="88"/>
      <c r="B5183" s="75"/>
      <c r="C5183" s="75"/>
      <c r="D5183" s="75"/>
    </row>
    <row r="5184" spans="1:4" x14ac:dyDescent="0.2">
      <c r="A5184" s="88" t="s">
        <v>3805</v>
      </c>
      <c r="B5184" s="75" t="s">
        <v>3158</v>
      </c>
      <c r="C5184" s="75">
        <v>1</v>
      </c>
      <c r="D5184" s="87" t="s">
        <v>293</v>
      </c>
    </row>
    <row r="5185" spans="1:4" x14ac:dyDescent="0.2">
      <c r="A5185" s="88"/>
      <c r="B5185" s="75"/>
      <c r="C5185" s="75">
        <v>2</v>
      </c>
      <c r="D5185" s="87" t="s">
        <v>396</v>
      </c>
    </row>
    <row r="5186" spans="1:4" x14ac:dyDescent="0.2">
      <c r="A5186" s="88"/>
      <c r="B5186" s="75"/>
      <c r="C5186" s="75">
        <v>-1</v>
      </c>
      <c r="D5186" s="113" t="s">
        <v>394</v>
      </c>
    </row>
    <row r="5187" spans="1:4" x14ac:dyDescent="0.2">
      <c r="A5187" s="88"/>
      <c r="B5187" s="75"/>
      <c r="C5187" s="75">
        <v>-3</v>
      </c>
      <c r="D5187" s="113" t="s">
        <v>397</v>
      </c>
    </row>
    <row r="5188" spans="1:4" x14ac:dyDescent="0.2">
      <c r="A5188" s="88"/>
      <c r="B5188" s="75"/>
      <c r="C5188" s="75"/>
      <c r="D5188" s="75"/>
    </row>
    <row r="5189" spans="1:4" x14ac:dyDescent="0.2">
      <c r="A5189" s="88" t="s">
        <v>3806</v>
      </c>
      <c r="B5189" s="75" t="s">
        <v>3159</v>
      </c>
      <c r="C5189" s="75">
        <v>1</v>
      </c>
      <c r="D5189" s="87" t="s">
        <v>293</v>
      </c>
    </row>
    <row r="5190" spans="1:4" x14ac:dyDescent="0.2">
      <c r="A5190" s="88"/>
      <c r="B5190" s="75"/>
      <c r="C5190" s="75">
        <v>2</v>
      </c>
      <c r="D5190" s="87" t="s">
        <v>396</v>
      </c>
    </row>
    <row r="5191" spans="1:4" x14ac:dyDescent="0.2">
      <c r="A5191" s="88"/>
      <c r="B5191" s="75"/>
      <c r="C5191" s="75">
        <v>-1</v>
      </c>
      <c r="D5191" s="113" t="s">
        <v>394</v>
      </c>
    </row>
    <row r="5192" spans="1:4" x14ac:dyDescent="0.2">
      <c r="A5192" s="88"/>
      <c r="B5192" s="75"/>
      <c r="C5192" s="75">
        <v>-3</v>
      </c>
      <c r="D5192" s="113" t="s">
        <v>397</v>
      </c>
    </row>
    <row r="5193" spans="1:4" x14ac:dyDescent="0.2">
      <c r="A5193" s="88"/>
      <c r="B5193" s="75"/>
      <c r="C5193" s="75"/>
      <c r="D5193" s="75"/>
    </row>
    <row r="5194" spans="1:4" x14ac:dyDescent="0.2">
      <c r="A5194" s="88" t="s">
        <v>3807</v>
      </c>
      <c r="B5194" s="75" t="s">
        <v>3160</v>
      </c>
      <c r="C5194" s="75">
        <v>1</v>
      </c>
      <c r="D5194" s="87" t="s">
        <v>293</v>
      </c>
    </row>
    <row r="5195" spans="1:4" x14ac:dyDescent="0.2">
      <c r="A5195" s="88"/>
      <c r="B5195" s="75"/>
      <c r="C5195" s="75">
        <v>2</v>
      </c>
      <c r="D5195" s="87" t="s">
        <v>396</v>
      </c>
    </row>
    <row r="5196" spans="1:4" x14ac:dyDescent="0.2">
      <c r="A5196" s="88"/>
      <c r="B5196" s="75"/>
      <c r="C5196" s="75">
        <v>-1</v>
      </c>
      <c r="D5196" s="113" t="s">
        <v>394</v>
      </c>
    </row>
    <row r="5197" spans="1:4" x14ac:dyDescent="0.2">
      <c r="A5197" s="88"/>
      <c r="B5197" s="75"/>
      <c r="C5197" s="75">
        <v>-3</v>
      </c>
      <c r="D5197" s="113" t="s">
        <v>397</v>
      </c>
    </row>
    <row r="5198" spans="1:4" x14ac:dyDescent="0.2">
      <c r="A5198" s="88"/>
      <c r="B5198" s="75"/>
      <c r="C5198" s="75"/>
      <c r="D5198" s="75"/>
    </row>
    <row r="5199" spans="1:4" x14ac:dyDescent="0.2">
      <c r="A5199" s="88" t="s">
        <v>3808</v>
      </c>
      <c r="B5199" s="75" t="s">
        <v>3161</v>
      </c>
      <c r="C5199" s="75">
        <v>1</v>
      </c>
      <c r="D5199" s="87" t="s">
        <v>293</v>
      </c>
    </row>
    <row r="5200" spans="1:4" x14ac:dyDescent="0.2">
      <c r="A5200" s="88"/>
      <c r="B5200" s="75"/>
      <c r="C5200" s="75">
        <v>2</v>
      </c>
      <c r="D5200" s="87" t="s">
        <v>396</v>
      </c>
    </row>
    <row r="5201" spans="1:4" x14ac:dyDescent="0.2">
      <c r="A5201" s="88"/>
      <c r="B5201" s="75"/>
      <c r="C5201" s="75">
        <v>-1</v>
      </c>
      <c r="D5201" s="113" t="s">
        <v>394</v>
      </c>
    </row>
    <row r="5202" spans="1:4" x14ac:dyDescent="0.2">
      <c r="A5202" s="88"/>
      <c r="B5202" s="75"/>
      <c r="C5202" s="75">
        <v>-3</v>
      </c>
      <c r="D5202" s="113" t="s">
        <v>397</v>
      </c>
    </row>
    <row r="5203" spans="1:4" x14ac:dyDescent="0.2">
      <c r="A5203" s="88"/>
      <c r="B5203" s="75"/>
      <c r="C5203" s="75"/>
      <c r="D5203" s="75"/>
    </row>
    <row r="5204" spans="1:4" x14ac:dyDescent="0.2">
      <c r="A5204" s="88" t="s">
        <v>3809</v>
      </c>
      <c r="B5204" s="75" t="s">
        <v>3163</v>
      </c>
      <c r="C5204" s="75">
        <v>1</v>
      </c>
      <c r="D5204" s="87" t="s">
        <v>293</v>
      </c>
    </row>
    <row r="5205" spans="1:4" x14ac:dyDescent="0.2">
      <c r="A5205" s="88"/>
      <c r="B5205" s="75"/>
      <c r="C5205" s="75">
        <v>2</v>
      </c>
      <c r="D5205" s="87" t="s">
        <v>396</v>
      </c>
    </row>
    <row r="5206" spans="1:4" x14ac:dyDescent="0.2">
      <c r="A5206" s="88"/>
      <c r="B5206" s="75"/>
      <c r="C5206" s="75">
        <v>-1</v>
      </c>
      <c r="D5206" s="113" t="s">
        <v>394</v>
      </c>
    </row>
    <row r="5207" spans="1:4" x14ac:dyDescent="0.2">
      <c r="A5207" s="88"/>
      <c r="B5207" s="75"/>
      <c r="C5207" s="75">
        <v>-3</v>
      </c>
      <c r="D5207" s="113" t="s">
        <v>397</v>
      </c>
    </row>
    <row r="5208" spans="1:4" x14ac:dyDescent="0.2">
      <c r="A5208" s="88"/>
      <c r="B5208" s="84"/>
      <c r="C5208" s="94"/>
      <c r="D5208" s="87"/>
    </row>
    <row r="5209" spans="1:4" x14ac:dyDescent="0.2">
      <c r="A5209" s="88" t="str">
        <f>HYPERLINK("[Codebook_HIS_2013_ext_v1601.xlsx]regio_Y","REGIO")</f>
        <v>REGIO</v>
      </c>
      <c r="B5209" s="75" t="s">
        <v>492</v>
      </c>
      <c r="C5209" s="94">
        <v>1</v>
      </c>
      <c r="D5209" s="87" t="s">
        <v>33</v>
      </c>
    </row>
    <row r="5210" spans="1:4" x14ac:dyDescent="0.2">
      <c r="A5210" s="88"/>
      <c r="B5210" s="75"/>
      <c r="C5210" s="115">
        <v>2</v>
      </c>
      <c r="D5210" s="87" t="s">
        <v>32</v>
      </c>
    </row>
    <row r="5211" spans="1:4" x14ac:dyDescent="0.2">
      <c r="A5211" s="88"/>
      <c r="B5211" s="75"/>
      <c r="C5211" s="115">
        <v>3</v>
      </c>
      <c r="D5211" s="87" t="s">
        <v>1649</v>
      </c>
    </row>
    <row r="5212" spans="1:4" x14ac:dyDescent="0.2">
      <c r="A5212" s="88"/>
      <c r="B5212" s="75"/>
      <c r="C5212" s="115"/>
      <c r="D5212" s="87"/>
    </row>
    <row r="5213" spans="1:4" x14ac:dyDescent="0.2">
      <c r="A5213" s="88" t="str">
        <f>HYPERLINK("[Codebook_HIS_2013_ext_v1601.xlsx]RH_1_Y","RH_1")</f>
        <v>RH_1</v>
      </c>
      <c r="B5213" s="75" t="s">
        <v>942</v>
      </c>
      <c r="C5213" s="115">
        <v>1</v>
      </c>
      <c r="D5213" s="87" t="s">
        <v>395</v>
      </c>
    </row>
    <row r="5214" spans="1:4" x14ac:dyDescent="0.2">
      <c r="A5214" s="88"/>
      <c r="B5214" s="75"/>
      <c r="C5214" s="115">
        <v>2</v>
      </c>
      <c r="D5214" s="87" t="s">
        <v>396</v>
      </c>
    </row>
    <row r="5215" spans="1:4" x14ac:dyDescent="0.2">
      <c r="A5215" s="88"/>
      <c r="B5215" s="75"/>
      <c r="C5215" s="115">
        <v>-1</v>
      </c>
      <c r="D5215" s="87" t="s">
        <v>394</v>
      </c>
    </row>
    <row r="5216" spans="1:4" x14ac:dyDescent="0.2">
      <c r="A5216" s="88"/>
      <c r="B5216" s="75"/>
      <c r="C5216" s="115"/>
      <c r="D5216" s="87"/>
    </row>
    <row r="5217" spans="1:24" x14ac:dyDescent="0.2">
      <c r="A5217" s="88" t="str">
        <f>HYPERLINK("[Codebook_HIS_2013_ext_v1601.xlsx]RH01_Y","RH01")</f>
        <v>RH01</v>
      </c>
      <c r="B5217" s="75" t="s">
        <v>936</v>
      </c>
      <c r="C5217" s="115">
        <v>1</v>
      </c>
      <c r="D5217" s="87" t="s">
        <v>395</v>
      </c>
    </row>
    <row r="5218" spans="1:24" x14ac:dyDescent="0.2">
      <c r="A5218" s="88"/>
      <c r="B5218" s="75"/>
      <c r="C5218" s="115">
        <v>2</v>
      </c>
      <c r="D5218" s="87" t="s">
        <v>396</v>
      </c>
    </row>
    <row r="5219" spans="1:24" x14ac:dyDescent="0.2">
      <c r="A5219" s="88"/>
      <c r="B5219" s="75"/>
      <c r="C5219" s="115">
        <v>-1</v>
      </c>
      <c r="D5219" s="87" t="s">
        <v>394</v>
      </c>
    </row>
    <row r="5220" spans="1:24" x14ac:dyDescent="0.2">
      <c r="A5220" s="88"/>
      <c r="B5220" s="75"/>
      <c r="C5220" s="115">
        <v>-3</v>
      </c>
      <c r="D5220" s="87" t="s">
        <v>397</v>
      </c>
    </row>
    <row r="5221" spans="1:24" x14ac:dyDescent="0.2">
      <c r="A5221" s="88"/>
      <c r="B5221" s="75"/>
      <c r="C5221" s="115"/>
      <c r="D5221" s="87"/>
    </row>
    <row r="5222" spans="1:24" x14ac:dyDescent="0.2">
      <c r="A5222" s="88" t="str">
        <f>HYPERLINK("[Codebook_HIS_2013_ext_v1601.xlsx]RH02_Y","RH02")</f>
        <v>RH02</v>
      </c>
      <c r="B5222" s="75" t="s">
        <v>937</v>
      </c>
      <c r="C5222" s="115" t="s">
        <v>812</v>
      </c>
      <c r="D5222" s="87" t="s">
        <v>981</v>
      </c>
    </row>
    <row r="5223" spans="1:24" x14ac:dyDescent="0.2">
      <c r="A5223" s="88"/>
      <c r="B5223" s="75"/>
      <c r="C5223" s="115">
        <v>-1</v>
      </c>
      <c r="D5223" s="87" t="s">
        <v>394</v>
      </c>
    </row>
    <row r="5224" spans="1:24" x14ac:dyDescent="0.2">
      <c r="A5224" s="88"/>
      <c r="B5224" s="75"/>
      <c r="C5224" s="115">
        <v>-3</v>
      </c>
      <c r="D5224" s="87" t="s">
        <v>397</v>
      </c>
    </row>
    <row r="5225" spans="1:24" x14ac:dyDescent="0.2">
      <c r="A5225" s="88"/>
      <c r="B5225" s="75"/>
      <c r="C5225" s="115"/>
      <c r="D5225" s="87"/>
    </row>
    <row r="5226" spans="1:24" x14ac:dyDescent="0.2">
      <c r="A5226" s="88" t="str">
        <f>HYPERLINK("[Codebook_HIS_2013_ext_v1601.xlsx]RH02_2_Y","RH02_2")</f>
        <v>RH02_2</v>
      </c>
      <c r="B5226" s="75" t="s">
        <v>938</v>
      </c>
      <c r="C5226" s="115">
        <v>1</v>
      </c>
      <c r="D5226" s="87" t="s">
        <v>395</v>
      </c>
    </row>
    <row r="5227" spans="1:24" s="279" customFormat="1" ht="12" x14ac:dyDescent="0.25">
      <c r="A5227" s="88"/>
      <c r="B5227" s="75"/>
      <c r="C5227" s="115">
        <v>2</v>
      </c>
      <c r="D5227" s="87" t="s">
        <v>396</v>
      </c>
      <c r="E5227" s="64"/>
      <c r="F5227" s="64"/>
      <c r="G5227" s="64"/>
      <c r="H5227" s="64"/>
      <c r="I5227" s="64"/>
      <c r="J5227" s="64"/>
      <c r="K5227" s="64"/>
      <c r="L5227" s="64"/>
      <c r="M5227" s="64"/>
      <c r="N5227" s="64"/>
      <c r="O5227" s="64"/>
      <c r="P5227" s="64"/>
      <c r="Q5227" s="64"/>
      <c r="R5227" s="64"/>
      <c r="S5227" s="64"/>
      <c r="T5227" s="64"/>
      <c r="U5227" s="64"/>
      <c r="V5227" s="64"/>
      <c r="W5227" s="64"/>
      <c r="X5227" s="64"/>
    </row>
    <row r="5228" spans="1:24" s="279" customFormat="1" ht="12" x14ac:dyDescent="0.25">
      <c r="A5228" s="88"/>
      <c r="B5228" s="75"/>
      <c r="C5228" s="115">
        <v>-1</v>
      </c>
      <c r="D5228" s="87" t="s">
        <v>394</v>
      </c>
      <c r="E5228" s="64"/>
      <c r="F5228" s="64"/>
      <c r="G5228" s="64"/>
      <c r="H5228" s="64"/>
      <c r="I5228" s="64"/>
      <c r="J5228" s="64"/>
      <c r="K5228" s="64"/>
      <c r="L5228" s="64"/>
      <c r="M5228" s="64"/>
      <c r="N5228" s="64"/>
      <c r="O5228" s="64"/>
      <c r="P5228" s="64"/>
      <c r="Q5228" s="64"/>
      <c r="R5228" s="64"/>
      <c r="S5228" s="64"/>
      <c r="T5228" s="64"/>
      <c r="U5228" s="64"/>
      <c r="V5228" s="64"/>
      <c r="W5228" s="64"/>
      <c r="X5228" s="64"/>
    </row>
    <row r="5229" spans="1:24" s="279" customFormat="1" ht="12" x14ac:dyDescent="0.25">
      <c r="A5229" s="88"/>
      <c r="B5229" s="75"/>
      <c r="C5229" s="115">
        <v>-3</v>
      </c>
      <c r="D5229" s="87" t="s">
        <v>397</v>
      </c>
      <c r="E5229" s="64"/>
      <c r="F5229" s="64"/>
      <c r="G5229" s="64"/>
      <c r="H5229" s="64"/>
      <c r="I5229" s="64"/>
      <c r="J5229" s="64"/>
      <c r="K5229" s="64"/>
      <c r="L5229" s="64"/>
      <c r="M5229" s="64"/>
      <c r="N5229" s="64"/>
      <c r="O5229" s="64"/>
      <c r="P5229" s="64"/>
      <c r="Q5229" s="64"/>
      <c r="R5229" s="64"/>
      <c r="S5229" s="64"/>
      <c r="T5229" s="64"/>
      <c r="U5229" s="64"/>
      <c r="V5229" s="64"/>
      <c r="W5229" s="64"/>
      <c r="X5229" s="64"/>
    </row>
    <row r="5230" spans="1:24" s="279" customFormat="1" ht="12" x14ac:dyDescent="0.25">
      <c r="A5230" s="88"/>
      <c r="B5230" s="75"/>
      <c r="C5230" s="115"/>
      <c r="D5230" s="87"/>
      <c r="E5230" s="64"/>
      <c r="F5230" s="64"/>
      <c r="G5230" s="64"/>
      <c r="H5230" s="64"/>
      <c r="I5230" s="64"/>
      <c r="J5230" s="64"/>
      <c r="K5230" s="64"/>
      <c r="L5230" s="64"/>
      <c r="M5230" s="64"/>
      <c r="N5230" s="64"/>
      <c r="O5230" s="64"/>
      <c r="P5230" s="64"/>
      <c r="Q5230" s="64"/>
      <c r="R5230" s="64"/>
      <c r="S5230" s="64"/>
      <c r="T5230" s="64"/>
      <c r="U5230" s="64"/>
      <c r="V5230" s="64"/>
      <c r="W5230" s="64"/>
      <c r="X5230" s="64"/>
    </row>
    <row r="5231" spans="1:24" s="279" customFormat="1" ht="12" x14ac:dyDescent="0.25">
      <c r="A5231" s="88" t="str">
        <f>HYPERLINK("[Codebook_HIS_2013_ext_v1601.xlsx]RH03_Y","RH03")</f>
        <v>RH03</v>
      </c>
      <c r="B5231" s="75" t="s">
        <v>945</v>
      </c>
      <c r="C5231" s="115">
        <v>1</v>
      </c>
      <c r="D5231" s="87" t="s">
        <v>395</v>
      </c>
      <c r="E5231" s="64"/>
      <c r="F5231" s="64"/>
      <c r="G5231" s="64"/>
      <c r="H5231" s="64"/>
      <c r="I5231" s="64"/>
      <c r="J5231" s="64"/>
      <c r="K5231" s="64"/>
      <c r="L5231" s="64"/>
      <c r="M5231" s="64"/>
      <c r="N5231" s="64"/>
      <c r="O5231" s="64"/>
      <c r="P5231" s="64"/>
      <c r="Q5231" s="64"/>
      <c r="R5231" s="64"/>
      <c r="S5231" s="64"/>
      <c r="T5231" s="64"/>
      <c r="U5231" s="64"/>
      <c r="V5231" s="64"/>
      <c r="W5231" s="64"/>
      <c r="X5231" s="64"/>
    </row>
    <row r="5232" spans="1:24" s="279" customFormat="1" ht="12" x14ac:dyDescent="0.25">
      <c r="A5232" s="88"/>
      <c r="B5232" s="75"/>
      <c r="C5232" s="115">
        <v>2</v>
      </c>
      <c r="D5232" s="87" t="s">
        <v>396</v>
      </c>
      <c r="E5232" s="64"/>
      <c r="F5232" s="64"/>
      <c r="G5232" s="64"/>
      <c r="H5232" s="64"/>
      <c r="I5232" s="64"/>
      <c r="J5232" s="64"/>
      <c r="K5232" s="64"/>
      <c r="L5232" s="64"/>
      <c r="M5232" s="64"/>
      <c r="N5232" s="64"/>
      <c r="O5232" s="64"/>
      <c r="P5232" s="64"/>
      <c r="Q5232" s="64"/>
      <c r="R5232" s="64"/>
      <c r="S5232" s="64"/>
      <c r="T5232" s="64"/>
      <c r="U5232" s="64"/>
      <c r="V5232" s="64"/>
      <c r="W5232" s="64"/>
      <c r="X5232" s="64"/>
    </row>
    <row r="5233" spans="1:24" s="279" customFormat="1" ht="12" x14ac:dyDescent="0.25">
      <c r="A5233" s="88"/>
      <c r="B5233" s="75"/>
      <c r="C5233" s="115">
        <v>-1</v>
      </c>
      <c r="D5233" s="87" t="s">
        <v>394</v>
      </c>
      <c r="E5233" s="64"/>
      <c r="F5233" s="64"/>
      <c r="G5233" s="64"/>
      <c r="H5233" s="64"/>
      <c r="I5233" s="64"/>
      <c r="J5233" s="64"/>
      <c r="K5233" s="64"/>
      <c r="L5233" s="64"/>
      <c r="M5233" s="64"/>
      <c r="N5233" s="64"/>
      <c r="O5233" s="64"/>
      <c r="P5233" s="64"/>
      <c r="Q5233" s="64"/>
      <c r="R5233" s="64"/>
      <c r="S5233" s="64"/>
      <c r="T5233" s="64"/>
      <c r="U5233" s="64"/>
      <c r="V5233" s="64"/>
      <c r="W5233" s="64"/>
      <c r="X5233" s="64"/>
    </row>
    <row r="5234" spans="1:24" s="279" customFormat="1" ht="12" x14ac:dyDescent="0.25">
      <c r="A5234" s="88"/>
      <c r="B5234" s="75"/>
      <c r="C5234" s="115">
        <v>-3</v>
      </c>
      <c r="D5234" s="87" t="s">
        <v>397</v>
      </c>
      <c r="E5234" s="64"/>
      <c r="F5234" s="64"/>
      <c r="G5234" s="64"/>
      <c r="H5234" s="64"/>
      <c r="I5234" s="64"/>
      <c r="J5234" s="64"/>
      <c r="K5234" s="64"/>
      <c r="L5234" s="64"/>
      <c r="M5234" s="64"/>
      <c r="N5234" s="64"/>
      <c r="O5234" s="64"/>
      <c r="P5234" s="64"/>
      <c r="Q5234" s="64"/>
      <c r="R5234" s="64"/>
      <c r="S5234" s="64"/>
      <c r="T5234" s="64"/>
      <c r="U5234" s="64"/>
      <c r="V5234" s="64"/>
      <c r="W5234" s="64"/>
      <c r="X5234" s="64"/>
    </row>
    <row r="5235" spans="1:24" s="279" customFormat="1" ht="12" x14ac:dyDescent="0.25">
      <c r="A5235" s="88"/>
      <c r="B5235" s="75"/>
      <c r="C5235" s="115"/>
      <c r="D5235" s="87"/>
      <c r="E5235" s="64"/>
      <c r="F5235" s="64"/>
      <c r="G5235" s="64"/>
      <c r="H5235" s="64"/>
      <c r="I5235" s="64"/>
      <c r="J5235" s="64"/>
      <c r="K5235" s="64"/>
      <c r="L5235" s="64"/>
      <c r="M5235" s="64"/>
      <c r="N5235" s="64"/>
      <c r="O5235" s="64"/>
      <c r="P5235" s="64"/>
      <c r="Q5235" s="64"/>
      <c r="R5235" s="64"/>
      <c r="S5235" s="64"/>
      <c r="T5235" s="64"/>
      <c r="U5235" s="64"/>
      <c r="V5235" s="64"/>
      <c r="W5235" s="64"/>
      <c r="X5235" s="64"/>
    </row>
    <row r="5236" spans="1:24" s="279" customFormat="1" ht="12" x14ac:dyDescent="0.25">
      <c r="A5236" s="88" t="str">
        <f>HYPERLINK("[Codebook_HIS_2013_ext_v1601.xlsx]RH03_1_Y","RH03_1")</f>
        <v>RH03_1</v>
      </c>
      <c r="B5236" s="75" t="s">
        <v>945</v>
      </c>
      <c r="C5236" s="115">
        <v>1</v>
      </c>
      <c r="D5236" s="87" t="s">
        <v>395</v>
      </c>
      <c r="E5236" s="64"/>
      <c r="F5236" s="64"/>
      <c r="G5236" s="64"/>
      <c r="H5236" s="64"/>
      <c r="I5236" s="64"/>
      <c r="J5236" s="64"/>
      <c r="K5236" s="64"/>
      <c r="L5236" s="64"/>
      <c r="M5236" s="64"/>
      <c r="N5236" s="64"/>
      <c r="O5236" s="64"/>
      <c r="P5236" s="64"/>
      <c r="Q5236" s="64"/>
      <c r="R5236" s="64"/>
      <c r="S5236" s="64"/>
      <c r="T5236" s="64"/>
      <c r="U5236" s="64"/>
      <c r="V5236" s="64"/>
      <c r="W5236" s="64"/>
      <c r="X5236" s="64"/>
    </row>
    <row r="5237" spans="1:24" x14ac:dyDescent="0.2">
      <c r="A5237" s="88"/>
      <c r="B5237" s="75"/>
      <c r="C5237" s="115">
        <v>2</v>
      </c>
      <c r="D5237" s="87" t="s">
        <v>396</v>
      </c>
    </row>
    <row r="5238" spans="1:24" x14ac:dyDescent="0.2">
      <c r="A5238" s="88"/>
      <c r="B5238" s="75"/>
      <c r="C5238" s="115">
        <v>-1</v>
      </c>
      <c r="D5238" s="87" t="s">
        <v>394</v>
      </c>
    </row>
    <row r="5239" spans="1:24" x14ac:dyDescent="0.2">
      <c r="A5239" s="88"/>
      <c r="B5239" s="75"/>
      <c r="C5239" s="115">
        <v>-3</v>
      </c>
      <c r="D5239" s="87" t="s">
        <v>397</v>
      </c>
    </row>
    <row r="5240" spans="1:24" x14ac:dyDescent="0.2">
      <c r="A5240" s="88"/>
      <c r="B5240" s="75"/>
      <c r="C5240" s="115"/>
      <c r="D5240" s="87"/>
    </row>
    <row r="5241" spans="1:24" s="84" customFormat="1" x14ac:dyDescent="0.2">
      <c r="A5241" s="88" t="str">
        <f>HYPERLINK("[Codebook_HIS_2013_ext_v1601.xlsx]RH04_Y","RH04")</f>
        <v>RH04</v>
      </c>
      <c r="B5241" s="75" t="s">
        <v>940</v>
      </c>
      <c r="C5241" s="115">
        <v>1</v>
      </c>
      <c r="D5241" s="87" t="s">
        <v>982</v>
      </c>
      <c r="E5241" s="64"/>
      <c r="F5241" s="64"/>
      <c r="G5241" s="64"/>
      <c r="H5241" s="64"/>
      <c r="I5241" s="64"/>
      <c r="J5241" s="64"/>
      <c r="K5241" s="64"/>
      <c r="L5241" s="64"/>
      <c r="M5241" s="64"/>
      <c r="N5241" s="64"/>
      <c r="O5241" s="64"/>
      <c r="P5241" s="64"/>
      <c r="Q5241" s="64"/>
      <c r="R5241" s="64"/>
      <c r="S5241" s="64"/>
      <c r="T5241" s="64"/>
      <c r="U5241" s="64"/>
      <c r="V5241" s="64"/>
      <c r="W5241" s="64"/>
      <c r="X5241" s="64"/>
    </row>
    <row r="5242" spans="1:24" x14ac:dyDescent="0.2">
      <c r="A5242" s="88"/>
      <c r="B5242" s="75"/>
      <c r="C5242" s="115">
        <v>2</v>
      </c>
      <c r="D5242" s="87" t="s">
        <v>983</v>
      </c>
    </row>
    <row r="5243" spans="1:24" x14ac:dyDescent="0.2">
      <c r="A5243" s="88"/>
      <c r="B5243" s="75"/>
      <c r="C5243" s="115">
        <v>3</v>
      </c>
      <c r="D5243" s="87" t="s">
        <v>984</v>
      </c>
    </row>
    <row r="5244" spans="1:24" x14ac:dyDescent="0.2">
      <c r="A5244" s="88"/>
      <c r="B5244" s="75"/>
      <c r="C5244" s="115">
        <v>4</v>
      </c>
      <c r="D5244" s="87" t="s">
        <v>985</v>
      </c>
    </row>
    <row r="5245" spans="1:24" x14ac:dyDescent="0.2">
      <c r="A5245" s="88"/>
      <c r="B5245" s="75"/>
      <c r="C5245" s="115">
        <v>9</v>
      </c>
      <c r="D5245" s="87" t="s">
        <v>986</v>
      </c>
    </row>
    <row r="5246" spans="1:24" x14ac:dyDescent="0.2">
      <c r="A5246" s="88"/>
      <c r="B5246" s="75"/>
      <c r="C5246" s="115">
        <v>-1</v>
      </c>
      <c r="D5246" s="87" t="s">
        <v>394</v>
      </c>
    </row>
    <row r="5247" spans="1:24" x14ac:dyDescent="0.2">
      <c r="A5247" s="88"/>
      <c r="B5247" s="75"/>
      <c r="C5247" s="115">
        <v>-3</v>
      </c>
      <c r="D5247" s="87" t="s">
        <v>397</v>
      </c>
    </row>
    <row r="5248" spans="1:24" x14ac:dyDescent="0.2">
      <c r="A5248" s="88"/>
      <c r="B5248" s="75"/>
      <c r="C5248" s="115"/>
      <c r="D5248" s="87"/>
    </row>
    <row r="5249" spans="1:24" x14ac:dyDescent="0.2">
      <c r="A5249" s="88" t="str">
        <f>HYPERLINK("[Codebook_HIS_2013_ext_v1601.xlsx]RH04_1_Y","RH04_1")</f>
        <v>RH04_1</v>
      </c>
      <c r="B5249" s="75" t="s">
        <v>941</v>
      </c>
      <c r="C5249" s="115">
        <v>1</v>
      </c>
      <c r="D5249" s="87" t="s">
        <v>395</v>
      </c>
    </row>
    <row r="5250" spans="1:24" s="84" customFormat="1" x14ac:dyDescent="0.2">
      <c r="A5250" s="88"/>
      <c r="B5250" s="75"/>
      <c r="C5250" s="115">
        <v>2</v>
      </c>
      <c r="D5250" s="87" t="s">
        <v>396</v>
      </c>
      <c r="E5250" s="64"/>
      <c r="F5250" s="64"/>
      <c r="G5250" s="64"/>
      <c r="H5250" s="64"/>
      <c r="I5250" s="64"/>
      <c r="J5250" s="64"/>
      <c r="K5250" s="64"/>
      <c r="L5250" s="64"/>
      <c r="M5250" s="64"/>
      <c r="N5250" s="64"/>
      <c r="O5250" s="64"/>
      <c r="P5250" s="64"/>
      <c r="Q5250" s="64"/>
      <c r="R5250" s="64"/>
      <c r="S5250" s="64"/>
      <c r="T5250" s="64"/>
      <c r="U5250" s="64"/>
      <c r="V5250" s="64"/>
      <c r="W5250" s="64"/>
      <c r="X5250" s="64"/>
    </row>
    <row r="5251" spans="1:24" x14ac:dyDescent="0.2">
      <c r="A5251" s="88"/>
      <c r="B5251" s="75"/>
      <c r="C5251" s="115">
        <v>-1</v>
      </c>
      <c r="D5251" s="87" t="s">
        <v>394</v>
      </c>
    </row>
    <row r="5252" spans="1:24" x14ac:dyDescent="0.2">
      <c r="A5252" s="88"/>
      <c r="B5252" s="75"/>
      <c r="C5252" s="115">
        <v>-3</v>
      </c>
      <c r="D5252" s="87" t="s">
        <v>397</v>
      </c>
    </row>
    <row r="5253" spans="1:24" x14ac:dyDescent="0.2">
      <c r="A5253" s="88"/>
      <c r="B5253" s="75"/>
      <c r="C5253" s="115"/>
      <c r="D5253" s="87"/>
    </row>
    <row r="5254" spans="1:24" x14ac:dyDescent="0.2">
      <c r="A5254" s="88" t="str">
        <f>HYPERLINK("[Codebook_HIS_2013_ext_v1601.xlsx]RH05_Y","RH05")</f>
        <v>RH05</v>
      </c>
      <c r="B5254" s="75" t="s">
        <v>987</v>
      </c>
      <c r="C5254" s="115">
        <v>1</v>
      </c>
      <c r="D5254" s="87" t="s">
        <v>395</v>
      </c>
    </row>
    <row r="5255" spans="1:24" x14ac:dyDescent="0.2">
      <c r="A5255" s="88"/>
      <c r="B5255" s="75"/>
      <c r="C5255" s="115">
        <v>2</v>
      </c>
      <c r="D5255" s="87" t="s">
        <v>396</v>
      </c>
    </row>
    <row r="5256" spans="1:24" x14ac:dyDescent="0.2">
      <c r="A5256" s="88"/>
      <c r="B5256" s="75"/>
      <c r="C5256" s="115">
        <v>9</v>
      </c>
      <c r="D5256" s="87" t="s">
        <v>986</v>
      </c>
    </row>
    <row r="5257" spans="1:24" x14ac:dyDescent="0.2">
      <c r="A5257" s="88"/>
      <c r="B5257" s="75"/>
      <c r="C5257" s="115">
        <v>-1</v>
      </c>
      <c r="D5257" s="87" t="s">
        <v>394</v>
      </c>
    </row>
    <row r="5258" spans="1:24" x14ac:dyDescent="0.2">
      <c r="A5258" s="88"/>
      <c r="B5258" s="75"/>
      <c r="C5258" s="115">
        <v>-3</v>
      </c>
      <c r="D5258" s="87" t="s">
        <v>397</v>
      </c>
    </row>
    <row r="5259" spans="1:24" x14ac:dyDescent="0.2">
      <c r="A5259" s="88"/>
      <c r="B5259" s="75"/>
      <c r="C5259" s="115"/>
      <c r="D5259" s="87"/>
    </row>
    <row r="5260" spans="1:24" x14ac:dyDescent="0.2">
      <c r="A5260" s="88" t="str">
        <f>HYPERLINK("[Codebook_HIS_2013_ext_v1601.xlsx]RH06_Y","RH06")</f>
        <v>RH06</v>
      </c>
      <c r="B5260" s="75" t="s">
        <v>944</v>
      </c>
      <c r="C5260" s="115">
        <v>1</v>
      </c>
      <c r="D5260" s="87" t="s">
        <v>395</v>
      </c>
    </row>
    <row r="5261" spans="1:24" x14ac:dyDescent="0.2">
      <c r="A5261" s="88"/>
      <c r="B5261" s="75"/>
      <c r="C5261" s="115">
        <v>2</v>
      </c>
      <c r="D5261" s="87" t="s">
        <v>396</v>
      </c>
    </row>
    <row r="5262" spans="1:24" x14ac:dyDescent="0.2">
      <c r="A5262" s="88"/>
      <c r="B5262" s="75"/>
      <c r="C5262" s="115">
        <v>3</v>
      </c>
      <c r="D5262" s="87" t="s">
        <v>2172</v>
      </c>
    </row>
    <row r="5263" spans="1:24" x14ac:dyDescent="0.2">
      <c r="A5263" s="88"/>
      <c r="B5263" s="75"/>
      <c r="C5263" s="115">
        <v>-1</v>
      </c>
      <c r="D5263" s="87" t="s">
        <v>394</v>
      </c>
    </row>
    <row r="5264" spans="1:24" x14ac:dyDescent="0.2">
      <c r="A5264" s="88"/>
      <c r="B5264" s="75"/>
      <c r="C5264" s="115">
        <v>-3</v>
      </c>
      <c r="D5264" s="87" t="s">
        <v>397</v>
      </c>
    </row>
    <row r="5265" spans="1:24" x14ac:dyDescent="0.2">
      <c r="A5265" s="88"/>
      <c r="B5265" s="75"/>
      <c r="C5265" s="115"/>
      <c r="D5265" s="87"/>
    </row>
    <row r="5266" spans="1:24" x14ac:dyDescent="0.2">
      <c r="A5266" s="88" t="str">
        <f>HYPERLINK("[Codebook_HIS_2013_ext_v1601.xlsx]RH06_1_Y","RH06_1")</f>
        <v>RH06_1</v>
      </c>
      <c r="B5266" s="75" t="s">
        <v>2174</v>
      </c>
      <c r="C5266" s="115">
        <v>1</v>
      </c>
      <c r="D5266" s="87" t="s">
        <v>395</v>
      </c>
    </row>
    <row r="5267" spans="1:24" x14ac:dyDescent="0.2">
      <c r="A5267" s="88"/>
      <c r="B5267" s="75"/>
      <c r="C5267" s="115">
        <v>2</v>
      </c>
      <c r="D5267" s="87" t="s">
        <v>396</v>
      </c>
    </row>
    <row r="5268" spans="1:24" x14ac:dyDescent="0.2">
      <c r="A5268" s="88"/>
      <c r="B5268" s="75"/>
      <c r="C5268" s="115">
        <v>3</v>
      </c>
      <c r="D5268" s="87" t="s">
        <v>2173</v>
      </c>
    </row>
    <row r="5269" spans="1:24" x14ac:dyDescent="0.2">
      <c r="A5269" s="88"/>
      <c r="B5269" s="75"/>
      <c r="C5269" s="115">
        <v>-1</v>
      </c>
      <c r="D5269" s="87" t="s">
        <v>394</v>
      </c>
    </row>
    <row r="5270" spans="1:24" x14ac:dyDescent="0.2">
      <c r="A5270" s="88"/>
      <c r="B5270" s="75"/>
      <c r="C5270" s="115">
        <v>-3</v>
      </c>
      <c r="D5270" s="87" t="s">
        <v>397</v>
      </c>
    </row>
    <row r="5271" spans="1:24" x14ac:dyDescent="0.2">
      <c r="A5271" s="88"/>
      <c r="B5271" s="75"/>
      <c r="C5271" s="115"/>
      <c r="D5271" s="87"/>
    </row>
    <row r="5272" spans="1:24" x14ac:dyDescent="0.2">
      <c r="A5272" s="88" t="str">
        <f>HYPERLINK("[Codebook_HIS_2013_ext_v1601.xlsx]RH07_1_Y","RH07_1")</f>
        <v>RH07_1</v>
      </c>
      <c r="B5272" s="75" t="s">
        <v>2175</v>
      </c>
      <c r="C5272" s="94">
        <v>1</v>
      </c>
      <c r="D5272" s="87" t="s">
        <v>996</v>
      </c>
    </row>
    <row r="5273" spans="1:24" s="84" customFormat="1" x14ac:dyDescent="0.2">
      <c r="A5273" s="88"/>
      <c r="B5273" s="75"/>
      <c r="C5273" s="94">
        <v>2</v>
      </c>
      <c r="D5273" s="87" t="s">
        <v>995</v>
      </c>
      <c r="E5273" s="64"/>
      <c r="F5273" s="64"/>
      <c r="G5273" s="64"/>
      <c r="H5273" s="64"/>
      <c r="I5273" s="64"/>
      <c r="J5273" s="64"/>
      <c r="K5273" s="64"/>
      <c r="L5273" s="64"/>
      <c r="M5273" s="64"/>
      <c r="N5273" s="64"/>
      <c r="O5273" s="64"/>
      <c r="P5273" s="64"/>
      <c r="Q5273" s="64"/>
      <c r="R5273" s="64"/>
      <c r="S5273" s="64"/>
      <c r="T5273" s="64"/>
      <c r="U5273" s="64"/>
      <c r="V5273" s="64"/>
      <c r="W5273" s="64"/>
      <c r="X5273" s="64"/>
    </row>
    <row r="5274" spans="1:24" x14ac:dyDescent="0.2">
      <c r="A5274" s="88"/>
      <c r="B5274" s="75"/>
      <c r="C5274" s="94">
        <v>3</v>
      </c>
      <c r="D5274" s="87" t="s">
        <v>997</v>
      </c>
    </row>
    <row r="5275" spans="1:24" x14ac:dyDescent="0.2">
      <c r="A5275" s="88"/>
      <c r="B5275" s="75"/>
      <c r="C5275" s="94">
        <v>4</v>
      </c>
      <c r="D5275" s="87" t="s">
        <v>998</v>
      </c>
    </row>
    <row r="5276" spans="1:24" x14ac:dyDescent="0.2">
      <c r="A5276" s="88"/>
      <c r="B5276" s="75"/>
      <c r="C5276" s="94">
        <v>5</v>
      </c>
      <c r="D5276" s="87" t="s">
        <v>999</v>
      </c>
    </row>
    <row r="5277" spans="1:24" x14ac:dyDescent="0.2">
      <c r="A5277" s="88"/>
      <c r="B5277" s="75"/>
      <c r="C5277" s="94">
        <v>6</v>
      </c>
      <c r="D5277" s="87" t="s">
        <v>1000</v>
      </c>
    </row>
    <row r="5278" spans="1:24" x14ac:dyDescent="0.2">
      <c r="A5278" s="88"/>
      <c r="B5278" s="75"/>
      <c r="C5278" s="94">
        <v>7</v>
      </c>
      <c r="D5278" s="87" t="s">
        <v>1001</v>
      </c>
    </row>
    <row r="5279" spans="1:24" x14ac:dyDescent="0.2">
      <c r="A5279" s="88"/>
      <c r="B5279" s="75"/>
      <c r="C5279" s="94">
        <v>8</v>
      </c>
      <c r="D5279" s="87" t="s">
        <v>1002</v>
      </c>
    </row>
    <row r="5280" spans="1:24" x14ac:dyDescent="0.2">
      <c r="A5280" s="88"/>
      <c r="B5280" s="75"/>
      <c r="C5280" s="94">
        <v>9</v>
      </c>
      <c r="D5280" s="87" t="s">
        <v>1003</v>
      </c>
    </row>
    <row r="5281" spans="1:4" x14ac:dyDescent="0.2">
      <c r="A5281" s="88"/>
      <c r="B5281" s="75"/>
      <c r="C5281" s="94">
        <v>10</v>
      </c>
      <c r="D5281" s="87" t="s">
        <v>1004</v>
      </c>
    </row>
    <row r="5282" spans="1:4" x14ac:dyDescent="0.2">
      <c r="A5282" s="88"/>
      <c r="B5282" s="75"/>
      <c r="C5282" s="115">
        <v>-1</v>
      </c>
      <c r="D5282" s="87" t="s">
        <v>394</v>
      </c>
    </row>
    <row r="5283" spans="1:4" x14ac:dyDescent="0.2">
      <c r="A5283" s="88"/>
      <c r="B5283" s="75"/>
      <c r="C5283" s="115">
        <v>-3</v>
      </c>
      <c r="D5283" s="87" t="s">
        <v>397</v>
      </c>
    </row>
    <row r="5284" spans="1:4" x14ac:dyDescent="0.2">
      <c r="A5284" s="88"/>
      <c r="B5284" s="75"/>
      <c r="C5284" s="115"/>
      <c r="D5284" s="87"/>
    </row>
    <row r="5285" spans="1:4" x14ac:dyDescent="0.2">
      <c r="A5285" s="88" t="str">
        <f>HYPERLINK("[Codebook_HIS_2013_ext_v1601.xlsx]RH07_2_Y","RH07_2")</f>
        <v>RH07_2</v>
      </c>
      <c r="B5285" s="75" t="s">
        <v>2176</v>
      </c>
      <c r="C5285" s="94">
        <v>1</v>
      </c>
      <c r="D5285" s="87" t="s">
        <v>996</v>
      </c>
    </row>
    <row r="5286" spans="1:4" x14ac:dyDescent="0.2">
      <c r="A5286" s="88"/>
      <c r="B5286" s="75"/>
      <c r="C5286" s="94">
        <v>2</v>
      </c>
      <c r="D5286" s="87" t="s">
        <v>995</v>
      </c>
    </row>
    <row r="5287" spans="1:4" x14ac:dyDescent="0.2">
      <c r="A5287" s="88"/>
      <c r="B5287" s="75"/>
      <c r="C5287" s="94">
        <v>3</v>
      </c>
      <c r="D5287" s="87" t="s">
        <v>997</v>
      </c>
    </row>
    <row r="5288" spans="1:4" x14ac:dyDescent="0.2">
      <c r="A5288" s="88"/>
      <c r="B5288" s="75"/>
      <c r="C5288" s="94">
        <v>4</v>
      </c>
      <c r="D5288" s="87" t="s">
        <v>998</v>
      </c>
    </row>
    <row r="5289" spans="1:4" x14ac:dyDescent="0.2">
      <c r="A5289" s="88"/>
      <c r="B5289" s="75"/>
      <c r="C5289" s="94">
        <v>5</v>
      </c>
      <c r="D5289" s="87" t="s">
        <v>999</v>
      </c>
    </row>
    <row r="5290" spans="1:4" x14ac:dyDescent="0.2">
      <c r="A5290" s="88"/>
      <c r="B5290" s="75"/>
      <c r="C5290" s="94">
        <v>6</v>
      </c>
      <c r="D5290" s="87" t="s">
        <v>1000</v>
      </c>
    </row>
    <row r="5291" spans="1:4" x14ac:dyDescent="0.2">
      <c r="A5291" s="88"/>
      <c r="B5291" s="75"/>
      <c r="C5291" s="94">
        <v>7</v>
      </c>
      <c r="D5291" s="87" t="s">
        <v>1001</v>
      </c>
    </row>
    <row r="5292" spans="1:4" x14ac:dyDescent="0.2">
      <c r="A5292" s="88"/>
      <c r="B5292" s="75"/>
      <c r="C5292" s="94">
        <v>8</v>
      </c>
      <c r="D5292" s="87" t="s">
        <v>1002</v>
      </c>
    </row>
    <row r="5293" spans="1:4" x14ac:dyDescent="0.2">
      <c r="A5293" s="88"/>
      <c r="B5293" s="75"/>
      <c r="C5293" s="115">
        <v>-1</v>
      </c>
      <c r="D5293" s="87" t="s">
        <v>394</v>
      </c>
    </row>
    <row r="5294" spans="1:4" x14ac:dyDescent="0.2">
      <c r="A5294" s="88"/>
      <c r="B5294" s="75"/>
      <c r="C5294" s="115">
        <v>-3</v>
      </c>
      <c r="D5294" s="87" t="s">
        <v>397</v>
      </c>
    </row>
    <row r="5295" spans="1:4" x14ac:dyDescent="0.2">
      <c r="A5295" s="88"/>
      <c r="B5295" s="75"/>
      <c r="C5295" s="115"/>
      <c r="D5295" s="87"/>
    </row>
    <row r="5296" spans="1:4" x14ac:dyDescent="0.2">
      <c r="A5296" s="88" t="str">
        <f>HYPERLINK("[Codebook_HIS_2013_ext_v1601.xlsx]RH0701_Y","RH0701")</f>
        <v>RH0701</v>
      </c>
      <c r="B5296" s="75" t="s">
        <v>964</v>
      </c>
      <c r="C5296" s="115">
        <v>1</v>
      </c>
      <c r="D5296" s="87" t="s">
        <v>395</v>
      </c>
    </row>
    <row r="5297" spans="1:4" x14ac:dyDescent="0.2">
      <c r="A5297" s="88"/>
      <c r="B5297" s="75"/>
      <c r="C5297" s="115">
        <v>2</v>
      </c>
      <c r="D5297" s="87" t="s">
        <v>396</v>
      </c>
    </row>
    <row r="5298" spans="1:4" x14ac:dyDescent="0.2">
      <c r="A5298" s="88"/>
      <c r="B5298" s="75"/>
      <c r="C5298" s="115">
        <v>-1</v>
      </c>
      <c r="D5298" s="87" t="s">
        <v>394</v>
      </c>
    </row>
    <row r="5299" spans="1:4" x14ac:dyDescent="0.2">
      <c r="A5299" s="88"/>
      <c r="B5299" s="75"/>
      <c r="C5299" s="115">
        <v>-3</v>
      </c>
      <c r="D5299" s="87" t="s">
        <v>397</v>
      </c>
    </row>
    <row r="5300" spans="1:4" x14ac:dyDescent="0.2">
      <c r="A5300" s="88"/>
      <c r="B5300" s="75"/>
      <c r="C5300" s="115"/>
      <c r="D5300" s="87"/>
    </row>
    <row r="5301" spans="1:4" x14ac:dyDescent="0.2">
      <c r="A5301" s="88" t="str">
        <f>HYPERLINK("[Codebook_HIS_2013_ext_v1601.xlsx]RH0702_Y","RH0702")</f>
        <v>RH0702</v>
      </c>
      <c r="B5301" s="75" t="s">
        <v>988</v>
      </c>
      <c r="C5301" s="115">
        <v>1</v>
      </c>
      <c r="D5301" s="87" t="s">
        <v>395</v>
      </c>
    </row>
    <row r="5302" spans="1:4" x14ac:dyDescent="0.2">
      <c r="A5302" s="88"/>
      <c r="B5302" s="75"/>
      <c r="C5302" s="115">
        <v>2</v>
      </c>
      <c r="D5302" s="87" t="s">
        <v>396</v>
      </c>
    </row>
    <row r="5303" spans="1:4" x14ac:dyDescent="0.2">
      <c r="A5303" s="88"/>
      <c r="B5303" s="75"/>
      <c r="C5303" s="115">
        <v>-1</v>
      </c>
      <c r="D5303" s="87" t="s">
        <v>394</v>
      </c>
    </row>
    <row r="5304" spans="1:4" x14ac:dyDescent="0.2">
      <c r="A5304" s="88"/>
      <c r="B5304" s="75"/>
      <c r="C5304" s="115">
        <v>-3</v>
      </c>
      <c r="D5304" s="87" t="s">
        <v>397</v>
      </c>
    </row>
    <row r="5305" spans="1:4" x14ac:dyDescent="0.2">
      <c r="A5305" s="88"/>
      <c r="B5305" s="75"/>
      <c r="C5305" s="115"/>
      <c r="D5305" s="87"/>
    </row>
    <row r="5306" spans="1:4" x14ac:dyDescent="0.2">
      <c r="A5306" s="88" t="str">
        <f>HYPERLINK("[Codebook_HIS_2013_ext_v1601.xlsx]RH0703_Y","RH0703")</f>
        <v>RH0703</v>
      </c>
      <c r="B5306" s="75" t="s">
        <v>989</v>
      </c>
      <c r="C5306" s="115">
        <v>1</v>
      </c>
      <c r="D5306" s="87" t="s">
        <v>395</v>
      </c>
    </row>
    <row r="5307" spans="1:4" x14ac:dyDescent="0.2">
      <c r="A5307" s="88"/>
      <c r="B5307" s="75"/>
      <c r="C5307" s="115">
        <v>2</v>
      </c>
      <c r="D5307" s="87" t="s">
        <v>396</v>
      </c>
    </row>
    <row r="5308" spans="1:4" x14ac:dyDescent="0.2">
      <c r="A5308" s="88"/>
      <c r="B5308" s="75"/>
      <c r="C5308" s="115">
        <v>-1</v>
      </c>
      <c r="D5308" s="87" t="s">
        <v>394</v>
      </c>
    </row>
    <row r="5309" spans="1:4" x14ac:dyDescent="0.2">
      <c r="A5309" s="88"/>
      <c r="B5309" s="75"/>
      <c r="C5309" s="115">
        <v>-3</v>
      </c>
      <c r="D5309" s="87" t="s">
        <v>397</v>
      </c>
    </row>
    <row r="5310" spans="1:4" x14ac:dyDescent="0.2">
      <c r="A5310" s="88"/>
      <c r="B5310" s="75"/>
      <c r="C5310" s="115"/>
      <c r="D5310" s="87"/>
    </row>
    <row r="5311" spans="1:4" x14ac:dyDescent="0.2">
      <c r="A5311" s="88" t="str">
        <f>HYPERLINK("[Codebook_HIS_2013_ext_v1601.xlsx]RH0704_Y","RH0704")</f>
        <v>RH0704</v>
      </c>
      <c r="B5311" s="75" t="s">
        <v>967</v>
      </c>
      <c r="C5311" s="115">
        <v>1</v>
      </c>
      <c r="D5311" s="87" t="s">
        <v>395</v>
      </c>
    </row>
    <row r="5312" spans="1:4" x14ac:dyDescent="0.2">
      <c r="A5312" s="88"/>
      <c r="B5312" s="75"/>
      <c r="C5312" s="115">
        <v>2</v>
      </c>
      <c r="D5312" s="87" t="s">
        <v>396</v>
      </c>
    </row>
    <row r="5313" spans="1:4" x14ac:dyDescent="0.2">
      <c r="A5313" s="88"/>
      <c r="B5313" s="75"/>
      <c r="C5313" s="115">
        <v>-1</v>
      </c>
      <c r="D5313" s="87" t="s">
        <v>394</v>
      </c>
    </row>
    <row r="5314" spans="1:4" x14ac:dyDescent="0.2">
      <c r="A5314" s="88"/>
      <c r="B5314" s="75"/>
      <c r="C5314" s="115">
        <v>-3</v>
      </c>
      <c r="D5314" s="87" t="s">
        <v>397</v>
      </c>
    </row>
    <row r="5315" spans="1:4" x14ac:dyDescent="0.2">
      <c r="A5315" s="88"/>
      <c r="B5315" s="75"/>
      <c r="C5315" s="115"/>
      <c r="D5315" s="87"/>
    </row>
    <row r="5316" spans="1:4" x14ac:dyDescent="0.2">
      <c r="A5316" s="88" t="str">
        <f>HYPERLINK("[Codebook_HIS_2013_ext_v1601.xlsx]RH0705_Y","RH0705")</f>
        <v>RH0705</v>
      </c>
      <c r="B5316" s="75" t="s">
        <v>990</v>
      </c>
      <c r="C5316" s="115">
        <v>1</v>
      </c>
      <c r="D5316" s="87" t="s">
        <v>395</v>
      </c>
    </row>
    <row r="5317" spans="1:4" x14ac:dyDescent="0.2">
      <c r="A5317" s="88"/>
      <c r="B5317" s="75"/>
      <c r="C5317" s="115">
        <v>2</v>
      </c>
      <c r="D5317" s="87" t="s">
        <v>396</v>
      </c>
    </row>
    <row r="5318" spans="1:4" x14ac:dyDescent="0.2">
      <c r="A5318" s="88"/>
      <c r="B5318" s="75"/>
      <c r="C5318" s="115">
        <v>-1</v>
      </c>
      <c r="D5318" s="87" t="s">
        <v>394</v>
      </c>
    </row>
    <row r="5319" spans="1:4" x14ac:dyDescent="0.2">
      <c r="A5319" s="88"/>
      <c r="B5319" s="75"/>
      <c r="C5319" s="115">
        <v>-3</v>
      </c>
      <c r="D5319" s="87" t="s">
        <v>397</v>
      </c>
    </row>
    <row r="5320" spans="1:4" x14ac:dyDescent="0.2">
      <c r="A5320" s="88"/>
      <c r="B5320" s="75"/>
      <c r="C5320" s="115"/>
      <c r="D5320" s="87"/>
    </row>
    <row r="5321" spans="1:4" x14ac:dyDescent="0.2">
      <c r="A5321" s="88" t="str">
        <f>HYPERLINK("[Codebook_HIS_2013_ext_v1601.xlsx]RH0706_Y","RH0706")</f>
        <v>RH0706</v>
      </c>
      <c r="B5321" s="75" t="s">
        <v>969</v>
      </c>
      <c r="C5321" s="115">
        <v>1</v>
      </c>
      <c r="D5321" s="87" t="s">
        <v>395</v>
      </c>
    </row>
    <row r="5322" spans="1:4" x14ac:dyDescent="0.2">
      <c r="A5322" s="88"/>
      <c r="B5322" s="75"/>
      <c r="C5322" s="115">
        <v>2</v>
      </c>
      <c r="D5322" s="87" t="s">
        <v>396</v>
      </c>
    </row>
    <row r="5323" spans="1:4" x14ac:dyDescent="0.2">
      <c r="A5323" s="88"/>
      <c r="B5323" s="75"/>
      <c r="C5323" s="115">
        <v>-1</v>
      </c>
      <c r="D5323" s="87" t="s">
        <v>394</v>
      </c>
    </row>
    <row r="5324" spans="1:4" x14ac:dyDescent="0.2">
      <c r="A5324" s="88"/>
      <c r="B5324" s="75"/>
      <c r="C5324" s="115">
        <v>-3</v>
      </c>
      <c r="D5324" s="87" t="s">
        <v>397</v>
      </c>
    </row>
    <row r="5325" spans="1:4" x14ac:dyDescent="0.2">
      <c r="A5325" s="88"/>
      <c r="B5325" s="75"/>
      <c r="C5325" s="115"/>
      <c r="D5325" s="87"/>
    </row>
    <row r="5326" spans="1:4" x14ac:dyDescent="0.2">
      <c r="A5326" s="88" t="str">
        <f>HYPERLINK("[Codebook_HIS_2013_ext_v1601.xlsx]RH0707_Y","RH0707")</f>
        <v>RH0707</v>
      </c>
      <c r="B5326" s="75" t="s">
        <v>970</v>
      </c>
      <c r="C5326" s="115">
        <v>1</v>
      </c>
      <c r="D5326" s="87" t="s">
        <v>395</v>
      </c>
    </row>
    <row r="5327" spans="1:4" x14ac:dyDescent="0.2">
      <c r="A5327" s="88"/>
      <c r="B5327" s="75"/>
      <c r="C5327" s="115">
        <v>2</v>
      </c>
      <c r="D5327" s="87" t="s">
        <v>396</v>
      </c>
    </row>
    <row r="5328" spans="1:4" x14ac:dyDescent="0.2">
      <c r="A5328" s="88"/>
      <c r="B5328" s="75"/>
      <c r="C5328" s="115">
        <v>-1</v>
      </c>
      <c r="D5328" s="87" t="s">
        <v>394</v>
      </c>
    </row>
    <row r="5329" spans="1:4" x14ac:dyDescent="0.2">
      <c r="A5329" s="88"/>
      <c r="B5329" s="75"/>
      <c r="C5329" s="115">
        <v>-3</v>
      </c>
      <c r="D5329" s="87" t="s">
        <v>397</v>
      </c>
    </row>
    <row r="5330" spans="1:4" x14ac:dyDescent="0.2">
      <c r="A5330" s="88"/>
      <c r="B5330" s="75"/>
      <c r="C5330" s="115"/>
      <c r="D5330" s="87"/>
    </row>
    <row r="5331" spans="1:4" x14ac:dyDescent="0.2">
      <c r="A5331" s="88" t="str">
        <f>HYPERLINK("[Codebook_HIS_2013_ext_v1601.xlsx]RH0708_Y","RH0708")</f>
        <v>RH0708</v>
      </c>
      <c r="B5331" s="75" t="s">
        <v>971</v>
      </c>
      <c r="C5331" s="115">
        <v>1</v>
      </c>
      <c r="D5331" s="87" t="s">
        <v>395</v>
      </c>
    </row>
    <row r="5332" spans="1:4" x14ac:dyDescent="0.2">
      <c r="A5332" s="88"/>
      <c r="B5332" s="75"/>
      <c r="C5332" s="115">
        <v>2</v>
      </c>
      <c r="D5332" s="87" t="s">
        <v>396</v>
      </c>
    </row>
    <row r="5333" spans="1:4" x14ac:dyDescent="0.2">
      <c r="A5333" s="88"/>
      <c r="B5333" s="75"/>
      <c r="C5333" s="115">
        <v>-1</v>
      </c>
      <c r="D5333" s="87" t="s">
        <v>394</v>
      </c>
    </row>
    <row r="5334" spans="1:4" x14ac:dyDescent="0.2">
      <c r="A5334" s="88"/>
      <c r="B5334" s="75"/>
      <c r="C5334" s="115">
        <v>-3</v>
      </c>
      <c r="D5334" s="87" t="s">
        <v>397</v>
      </c>
    </row>
    <row r="5335" spans="1:4" x14ac:dyDescent="0.2">
      <c r="A5335" s="88"/>
      <c r="B5335" s="75"/>
      <c r="C5335" s="115"/>
      <c r="D5335" s="87"/>
    </row>
    <row r="5336" spans="1:4" x14ac:dyDescent="0.2">
      <c r="A5336" s="88" t="str">
        <f>HYPERLINK("[Codebook_HIS_2013_ext_v1601.xlsx]RH0709_Y","RH0709")</f>
        <v>RH0709</v>
      </c>
      <c r="B5336" s="75" t="s">
        <v>972</v>
      </c>
      <c r="C5336" s="115">
        <v>1</v>
      </c>
      <c r="D5336" s="87" t="s">
        <v>395</v>
      </c>
    </row>
    <row r="5337" spans="1:4" x14ac:dyDescent="0.2">
      <c r="A5337" s="88"/>
      <c r="B5337" s="75"/>
      <c r="C5337" s="115">
        <v>2</v>
      </c>
      <c r="D5337" s="87" t="s">
        <v>396</v>
      </c>
    </row>
    <row r="5338" spans="1:4" x14ac:dyDescent="0.2">
      <c r="A5338" s="88"/>
      <c r="B5338" s="75"/>
      <c r="C5338" s="115">
        <v>-1</v>
      </c>
      <c r="D5338" s="87" t="s">
        <v>394</v>
      </c>
    </row>
    <row r="5339" spans="1:4" x14ac:dyDescent="0.2">
      <c r="A5339" s="88"/>
      <c r="B5339" s="75"/>
      <c r="C5339" s="115">
        <v>-3</v>
      </c>
      <c r="D5339" s="87" t="s">
        <v>397</v>
      </c>
    </row>
    <row r="5340" spans="1:4" x14ac:dyDescent="0.2">
      <c r="A5340" s="88"/>
      <c r="B5340" s="75"/>
      <c r="C5340" s="115"/>
      <c r="D5340" s="87"/>
    </row>
    <row r="5341" spans="1:4" x14ac:dyDescent="0.2">
      <c r="A5341" s="88" t="str">
        <f>HYPERLINK("[Codebook_HIS_2013_ext_v1601.xlsx]RH0710_Y","RH0710")</f>
        <v>RH0710</v>
      </c>
      <c r="B5341" s="75" t="s">
        <v>991</v>
      </c>
      <c r="C5341" s="115">
        <v>1</v>
      </c>
      <c r="D5341" s="87" t="s">
        <v>395</v>
      </c>
    </row>
    <row r="5342" spans="1:4" x14ac:dyDescent="0.2">
      <c r="A5342" s="88"/>
      <c r="B5342" s="75"/>
      <c r="C5342" s="115">
        <v>2</v>
      </c>
      <c r="D5342" s="87" t="s">
        <v>396</v>
      </c>
    </row>
    <row r="5343" spans="1:4" x14ac:dyDescent="0.2">
      <c r="A5343" s="88"/>
      <c r="B5343" s="75"/>
      <c r="C5343" s="115">
        <v>-1</v>
      </c>
      <c r="D5343" s="87" t="s">
        <v>394</v>
      </c>
    </row>
    <row r="5344" spans="1:4" x14ac:dyDescent="0.2">
      <c r="A5344" s="88"/>
      <c r="B5344" s="75"/>
      <c r="C5344" s="115">
        <v>-3</v>
      </c>
      <c r="D5344" s="87" t="s">
        <v>397</v>
      </c>
    </row>
    <row r="5345" spans="1:4" x14ac:dyDescent="0.2">
      <c r="A5345" s="88"/>
      <c r="B5345" s="75"/>
      <c r="C5345" s="115"/>
      <c r="D5345" s="87"/>
    </row>
    <row r="5346" spans="1:4" x14ac:dyDescent="0.2">
      <c r="A5346" s="88" t="str">
        <f>HYPERLINK("[Codebook_HIS_2013_ext_v1601.xlsx]RH0711_Y","RH0711")</f>
        <v>RH0711</v>
      </c>
      <c r="B5346" s="75" t="s">
        <v>992</v>
      </c>
      <c r="C5346" s="115">
        <v>1</v>
      </c>
      <c r="D5346" s="87" t="s">
        <v>395</v>
      </c>
    </row>
    <row r="5347" spans="1:4" x14ac:dyDescent="0.2">
      <c r="A5347" s="88"/>
      <c r="B5347" s="75"/>
      <c r="C5347" s="115">
        <v>2</v>
      </c>
      <c r="D5347" s="87" t="s">
        <v>396</v>
      </c>
    </row>
    <row r="5348" spans="1:4" x14ac:dyDescent="0.2">
      <c r="A5348" s="88"/>
      <c r="B5348" s="75"/>
      <c r="C5348" s="115">
        <v>-1</v>
      </c>
      <c r="D5348" s="87" t="s">
        <v>394</v>
      </c>
    </row>
    <row r="5349" spans="1:4" x14ac:dyDescent="0.2">
      <c r="A5349" s="88"/>
      <c r="B5349" s="75"/>
      <c r="C5349" s="115">
        <v>-3</v>
      </c>
      <c r="D5349" s="87" t="s">
        <v>397</v>
      </c>
    </row>
    <row r="5350" spans="1:4" x14ac:dyDescent="0.2">
      <c r="A5350" s="88"/>
      <c r="B5350" s="75"/>
      <c r="C5350" s="115"/>
      <c r="D5350" s="87"/>
    </row>
    <row r="5351" spans="1:4" x14ac:dyDescent="0.2">
      <c r="A5351" s="88" t="str">
        <f>HYPERLINK("[Codebook_HIS_2013_ext_v1601.xlsx]RH0712_Y","RH0712")</f>
        <v>RH0712</v>
      </c>
      <c r="B5351" s="75" t="s">
        <v>975</v>
      </c>
      <c r="C5351" s="115">
        <v>1</v>
      </c>
      <c r="D5351" s="87" t="s">
        <v>395</v>
      </c>
    </row>
    <row r="5352" spans="1:4" x14ac:dyDescent="0.2">
      <c r="A5352" s="88"/>
      <c r="B5352" s="75"/>
      <c r="C5352" s="115">
        <v>2</v>
      </c>
      <c r="D5352" s="87" t="s">
        <v>396</v>
      </c>
    </row>
    <row r="5353" spans="1:4" x14ac:dyDescent="0.2">
      <c r="A5353" s="88"/>
      <c r="B5353" s="75"/>
      <c r="C5353" s="115">
        <v>-1</v>
      </c>
      <c r="D5353" s="87" t="s">
        <v>394</v>
      </c>
    </row>
    <row r="5354" spans="1:4" x14ac:dyDescent="0.2">
      <c r="A5354" s="88"/>
      <c r="B5354" s="75"/>
      <c r="C5354" s="115">
        <v>-3</v>
      </c>
      <c r="D5354" s="87" t="s">
        <v>397</v>
      </c>
    </row>
    <row r="5355" spans="1:4" x14ac:dyDescent="0.2">
      <c r="A5355" s="88"/>
      <c r="B5355" s="75"/>
      <c r="C5355" s="115"/>
      <c r="D5355" s="87"/>
    </row>
    <row r="5356" spans="1:4" x14ac:dyDescent="0.2">
      <c r="A5356" s="88" t="str">
        <f>HYPERLINK("[Codebook_HIS_2013_ext_v1601.xlsx]RH0713_Y","RH0713")</f>
        <v>RH0713</v>
      </c>
      <c r="B5356" s="75" t="s">
        <v>976</v>
      </c>
      <c r="C5356" s="115">
        <v>1</v>
      </c>
      <c r="D5356" s="87" t="s">
        <v>395</v>
      </c>
    </row>
    <row r="5357" spans="1:4" x14ac:dyDescent="0.2">
      <c r="A5357" s="88"/>
      <c r="B5357" s="75"/>
      <c r="C5357" s="115">
        <v>2</v>
      </c>
      <c r="D5357" s="87" t="s">
        <v>396</v>
      </c>
    </row>
    <row r="5358" spans="1:4" x14ac:dyDescent="0.2">
      <c r="A5358" s="88"/>
      <c r="B5358" s="75"/>
      <c r="C5358" s="115">
        <v>-1</v>
      </c>
      <c r="D5358" s="87" t="s">
        <v>394</v>
      </c>
    </row>
    <row r="5359" spans="1:4" x14ac:dyDescent="0.2">
      <c r="A5359" s="88"/>
      <c r="B5359" s="75"/>
      <c r="C5359" s="115">
        <v>-3</v>
      </c>
      <c r="D5359" s="87" t="s">
        <v>397</v>
      </c>
    </row>
    <row r="5360" spans="1:4" x14ac:dyDescent="0.2">
      <c r="A5360" s="88"/>
      <c r="B5360" s="75"/>
      <c r="C5360" s="115"/>
      <c r="D5360" s="87"/>
    </row>
    <row r="5361" spans="1:4" x14ac:dyDescent="0.2">
      <c r="A5361" s="88" t="str">
        <f>HYPERLINK("[Codebook_HIS_2013_ext_v1601.xlsx]RH0714_Y","RH0714")</f>
        <v>RH0714</v>
      </c>
      <c r="B5361" s="75" t="s">
        <v>977</v>
      </c>
      <c r="C5361" s="115">
        <v>1</v>
      </c>
      <c r="D5361" s="87" t="s">
        <v>395</v>
      </c>
    </row>
    <row r="5362" spans="1:4" x14ac:dyDescent="0.2">
      <c r="A5362" s="88"/>
      <c r="B5362" s="75"/>
      <c r="C5362" s="115">
        <v>2</v>
      </c>
      <c r="D5362" s="87" t="s">
        <v>396</v>
      </c>
    </row>
    <row r="5363" spans="1:4" x14ac:dyDescent="0.2">
      <c r="A5363" s="88"/>
      <c r="B5363" s="75"/>
      <c r="C5363" s="115">
        <v>-1</v>
      </c>
      <c r="D5363" s="87" t="s">
        <v>394</v>
      </c>
    </row>
    <row r="5364" spans="1:4" x14ac:dyDescent="0.2">
      <c r="A5364" s="88"/>
      <c r="B5364" s="75"/>
      <c r="C5364" s="115">
        <v>-3</v>
      </c>
      <c r="D5364" s="87" t="s">
        <v>397</v>
      </c>
    </row>
    <row r="5365" spans="1:4" x14ac:dyDescent="0.2">
      <c r="A5365" s="88"/>
      <c r="B5365" s="75"/>
      <c r="C5365" s="115"/>
      <c r="D5365" s="87"/>
    </row>
    <row r="5366" spans="1:4" x14ac:dyDescent="0.2">
      <c r="A5366" s="88" t="str">
        <f>HYPERLINK("[Codebook_HIS_2013_ext_v1601.xlsx]RH0715_Y","RH0715")</f>
        <v>RH0715</v>
      </c>
      <c r="B5366" s="75" t="s">
        <v>978</v>
      </c>
      <c r="C5366" s="115">
        <v>1</v>
      </c>
      <c r="D5366" s="87" t="s">
        <v>395</v>
      </c>
    </row>
    <row r="5367" spans="1:4" x14ac:dyDescent="0.2">
      <c r="A5367" s="88"/>
      <c r="B5367" s="75"/>
      <c r="C5367" s="115">
        <v>2</v>
      </c>
      <c r="D5367" s="87" t="s">
        <v>396</v>
      </c>
    </row>
    <row r="5368" spans="1:4" x14ac:dyDescent="0.2">
      <c r="A5368" s="88"/>
      <c r="B5368" s="75"/>
      <c r="C5368" s="115">
        <v>-1</v>
      </c>
      <c r="D5368" s="87" t="s">
        <v>394</v>
      </c>
    </row>
    <row r="5369" spans="1:4" x14ac:dyDescent="0.2">
      <c r="A5369" s="88"/>
      <c r="B5369" s="75"/>
      <c r="C5369" s="115">
        <v>-3</v>
      </c>
      <c r="D5369" s="87" t="s">
        <v>397</v>
      </c>
    </row>
    <row r="5370" spans="1:4" x14ac:dyDescent="0.2">
      <c r="A5370" s="88"/>
      <c r="B5370" s="75"/>
      <c r="C5370" s="115"/>
      <c r="D5370" s="87"/>
    </row>
    <row r="5371" spans="1:4" x14ac:dyDescent="0.2">
      <c r="A5371" s="88" t="str">
        <f>HYPERLINK("[Codebook_HIS_2013_ext_v1601.xlsx]RH0716_Y","RH0716")</f>
        <v>RH0716</v>
      </c>
      <c r="B5371" s="75" t="s">
        <v>993</v>
      </c>
      <c r="C5371" s="115">
        <v>1</v>
      </c>
      <c r="D5371" s="87" t="s">
        <v>395</v>
      </c>
    </row>
    <row r="5372" spans="1:4" x14ac:dyDescent="0.2">
      <c r="A5372" s="88"/>
      <c r="B5372" s="75"/>
      <c r="C5372" s="115">
        <v>2</v>
      </c>
      <c r="D5372" s="87" t="s">
        <v>396</v>
      </c>
    </row>
    <row r="5373" spans="1:4" x14ac:dyDescent="0.2">
      <c r="A5373" s="88"/>
      <c r="B5373" s="75"/>
      <c r="C5373" s="115">
        <v>-1</v>
      </c>
      <c r="D5373" s="87" t="s">
        <v>394</v>
      </c>
    </row>
    <row r="5374" spans="1:4" x14ac:dyDescent="0.2">
      <c r="A5374" s="88"/>
      <c r="B5374" s="75"/>
      <c r="C5374" s="115">
        <v>-3</v>
      </c>
      <c r="D5374" s="87" t="s">
        <v>397</v>
      </c>
    </row>
    <row r="5375" spans="1:4" x14ac:dyDescent="0.2">
      <c r="A5375" s="88"/>
      <c r="B5375" s="75"/>
      <c r="C5375" s="115"/>
      <c r="D5375" s="87"/>
    </row>
    <row r="5376" spans="1:4" x14ac:dyDescent="0.2">
      <c r="A5376" s="88" t="str">
        <f>HYPERLINK("[Codebook_HIS_2013_ext_v1601.xlsx]RH0717_Y","RH0717")</f>
        <v>RH0717</v>
      </c>
      <c r="B5376" s="75" t="s">
        <v>980</v>
      </c>
      <c r="C5376" s="115" t="s">
        <v>812</v>
      </c>
      <c r="D5376" s="87" t="s">
        <v>994</v>
      </c>
    </row>
    <row r="5377" spans="1:4" x14ac:dyDescent="0.2">
      <c r="A5377" s="88"/>
      <c r="B5377" s="75"/>
      <c r="C5377" s="115">
        <v>-1</v>
      </c>
      <c r="D5377" s="87" t="s">
        <v>394</v>
      </c>
    </row>
    <row r="5378" spans="1:4" x14ac:dyDescent="0.2">
      <c r="A5378" s="88"/>
      <c r="B5378" s="75"/>
      <c r="C5378" s="115">
        <v>-3</v>
      </c>
      <c r="D5378" s="87" t="s">
        <v>397</v>
      </c>
    </row>
    <row r="5379" spans="1:4" x14ac:dyDescent="0.2">
      <c r="A5379" s="88"/>
      <c r="B5379" s="75"/>
      <c r="C5379" s="115"/>
      <c r="D5379" s="87"/>
    </row>
    <row r="5380" spans="1:4" x14ac:dyDescent="0.2">
      <c r="A5380" s="88" t="str">
        <f>HYPERLINK("[Codebook_HIS_2013_ext_v1601.xlsx]SC_1_Y","SC_1")</f>
        <v>SC_1</v>
      </c>
      <c r="B5380" s="75" t="s">
        <v>540</v>
      </c>
      <c r="C5380" s="94">
        <v>1</v>
      </c>
      <c r="D5380" s="87" t="s">
        <v>395</v>
      </c>
    </row>
    <row r="5381" spans="1:4" x14ac:dyDescent="0.2">
      <c r="A5381" s="88"/>
      <c r="B5381" s="75"/>
      <c r="C5381" s="94">
        <v>2</v>
      </c>
      <c r="D5381" s="87" t="s">
        <v>396</v>
      </c>
    </row>
    <row r="5382" spans="1:4" x14ac:dyDescent="0.2">
      <c r="A5382" s="88"/>
      <c r="B5382" s="75"/>
      <c r="C5382" s="94">
        <v>-1</v>
      </c>
      <c r="D5382" s="87" t="s">
        <v>394</v>
      </c>
    </row>
    <row r="5383" spans="1:4" x14ac:dyDescent="0.2">
      <c r="A5383" s="88"/>
      <c r="B5383" s="75"/>
      <c r="C5383" s="94">
        <v>-3</v>
      </c>
      <c r="D5383" s="87" t="s">
        <v>397</v>
      </c>
    </row>
    <row r="5384" spans="1:4" x14ac:dyDescent="0.2">
      <c r="A5384" s="88"/>
      <c r="B5384" s="75"/>
      <c r="C5384" s="94"/>
      <c r="D5384" s="87"/>
    </row>
    <row r="5385" spans="1:4" x14ac:dyDescent="0.2">
      <c r="A5385" s="88" t="str">
        <f>HYPERLINK("[Codebook_HIS_2013_ext_v1601.xlsx]SC_10_Y","SC_10")</f>
        <v>SC_10</v>
      </c>
      <c r="B5385" s="75" t="s">
        <v>1012</v>
      </c>
      <c r="C5385" s="94">
        <v>1</v>
      </c>
      <c r="D5385" s="87" t="s">
        <v>395</v>
      </c>
    </row>
    <row r="5386" spans="1:4" x14ac:dyDescent="0.2">
      <c r="A5386" s="88"/>
      <c r="B5386" s="75"/>
      <c r="C5386" s="94">
        <v>2</v>
      </c>
      <c r="D5386" s="87" t="s">
        <v>396</v>
      </c>
    </row>
    <row r="5387" spans="1:4" x14ac:dyDescent="0.2">
      <c r="A5387" s="88"/>
      <c r="B5387" s="75"/>
      <c r="C5387" s="94">
        <v>-1</v>
      </c>
      <c r="D5387" s="87" t="s">
        <v>394</v>
      </c>
    </row>
    <row r="5388" spans="1:4" x14ac:dyDescent="0.2">
      <c r="A5388" s="88"/>
      <c r="B5388" s="75"/>
      <c r="C5388" s="94">
        <v>-3</v>
      </c>
      <c r="D5388" s="87" t="s">
        <v>397</v>
      </c>
    </row>
    <row r="5389" spans="1:4" x14ac:dyDescent="0.2">
      <c r="A5389" s="88"/>
      <c r="B5389" s="75"/>
      <c r="C5389" s="94"/>
      <c r="D5389" s="87"/>
    </row>
    <row r="5390" spans="1:4" x14ac:dyDescent="0.2">
      <c r="A5390" s="88" t="str">
        <f>HYPERLINK("[Codebook_HIS_2013_ext_v1601.xlsx]SC_11_Y","SC_11")</f>
        <v>SC_11</v>
      </c>
      <c r="B5390" s="75" t="s">
        <v>1013</v>
      </c>
      <c r="C5390" s="94">
        <v>1</v>
      </c>
      <c r="D5390" s="87" t="s">
        <v>395</v>
      </c>
    </row>
    <row r="5391" spans="1:4" x14ac:dyDescent="0.2">
      <c r="A5391" s="88"/>
      <c r="B5391" s="75"/>
      <c r="C5391" s="94">
        <v>2</v>
      </c>
      <c r="D5391" s="87" t="s">
        <v>396</v>
      </c>
    </row>
    <row r="5392" spans="1:4" x14ac:dyDescent="0.2">
      <c r="A5392" s="88"/>
      <c r="B5392" s="75"/>
      <c r="C5392" s="94">
        <v>-1</v>
      </c>
      <c r="D5392" s="87" t="s">
        <v>394</v>
      </c>
    </row>
    <row r="5393" spans="1:4" x14ac:dyDescent="0.2">
      <c r="A5393" s="88"/>
      <c r="B5393" s="75"/>
      <c r="C5393" s="94">
        <v>-3</v>
      </c>
      <c r="D5393" s="87" t="s">
        <v>397</v>
      </c>
    </row>
    <row r="5394" spans="1:4" x14ac:dyDescent="0.2">
      <c r="A5394" s="88"/>
      <c r="B5394" s="75"/>
      <c r="C5394" s="94"/>
      <c r="D5394" s="87"/>
    </row>
    <row r="5395" spans="1:4" x14ac:dyDescent="0.2">
      <c r="A5395" s="88" t="str">
        <f>HYPERLINK("[Codebook_HIS_2013_ext_v1601.xlsx]SC_2_Y","SC_2")</f>
        <v>SC_2</v>
      </c>
      <c r="B5395" s="75" t="s">
        <v>683</v>
      </c>
      <c r="C5395" s="94">
        <v>1</v>
      </c>
      <c r="D5395" s="87" t="s">
        <v>395</v>
      </c>
    </row>
    <row r="5396" spans="1:4" x14ac:dyDescent="0.2">
      <c r="A5396" s="88"/>
      <c r="B5396" s="75"/>
      <c r="C5396" s="94">
        <v>2</v>
      </c>
      <c r="D5396" s="87" t="s">
        <v>396</v>
      </c>
    </row>
    <row r="5397" spans="1:4" x14ac:dyDescent="0.2">
      <c r="A5397" s="88"/>
      <c r="B5397" s="75"/>
      <c r="C5397" s="94">
        <v>-1</v>
      </c>
      <c r="D5397" s="87" t="s">
        <v>394</v>
      </c>
    </row>
    <row r="5398" spans="1:4" x14ac:dyDescent="0.2">
      <c r="A5398" s="88"/>
      <c r="B5398" s="75"/>
      <c r="C5398" s="94">
        <v>-3</v>
      </c>
      <c r="D5398" s="87" t="s">
        <v>397</v>
      </c>
    </row>
    <row r="5399" spans="1:4" x14ac:dyDescent="0.2">
      <c r="A5399" s="88"/>
      <c r="B5399" s="75"/>
      <c r="C5399" s="94"/>
      <c r="D5399" s="87"/>
    </row>
    <row r="5400" spans="1:4" x14ac:dyDescent="0.2">
      <c r="A5400" s="88" t="str">
        <f>HYPERLINK("[Codebook_HIS_2013_ext_v1601.xlsx]SC_3_Y","SC_3")</f>
        <v>SC_3</v>
      </c>
      <c r="B5400" s="75" t="s">
        <v>541</v>
      </c>
      <c r="C5400" s="94">
        <v>1</v>
      </c>
      <c r="D5400" s="87" t="s">
        <v>61</v>
      </c>
    </row>
    <row r="5401" spans="1:4" x14ac:dyDescent="0.2">
      <c r="A5401" s="88"/>
      <c r="B5401" s="75"/>
      <c r="C5401" s="94">
        <v>2</v>
      </c>
      <c r="D5401" s="87" t="s">
        <v>62</v>
      </c>
    </row>
    <row r="5402" spans="1:4" x14ac:dyDescent="0.2">
      <c r="A5402" s="88"/>
      <c r="B5402" s="75"/>
      <c r="C5402" s="94">
        <v>3</v>
      </c>
      <c r="D5402" s="87" t="s">
        <v>63</v>
      </c>
    </row>
    <row r="5403" spans="1:4" x14ac:dyDescent="0.2">
      <c r="A5403" s="88"/>
      <c r="B5403" s="75"/>
      <c r="C5403" s="94">
        <v>4</v>
      </c>
      <c r="D5403" s="87" t="s">
        <v>69</v>
      </c>
    </row>
    <row r="5404" spans="1:4" x14ac:dyDescent="0.2">
      <c r="A5404" s="88"/>
      <c r="B5404" s="75"/>
      <c r="C5404" s="94">
        <v>-1</v>
      </c>
      <c r="D5404" s="87" t="s">
        <v>394</v>
      </c>
    </row>
    <row r="5405" spans="1:4" x14ac:dyDescent="0.2">
      <c r="A5405" s="88"/>
      <c r="B5405" s="75"/>
      <c r="C5405" s="94">
        <v>-3</v>
      </c>
      <c r="D5405" s="87" t="s">
        <v>397</v>
      </c>
    </row>
    <row r="5406" spans="1:4" x14ac:dyDescent="0.2">
      <c r="A5406" s="88"/>
      <c r="B5406" s="75"/>
      <c r="C5406" s="94"/>
      <c r="D5406" s="87"/>
    </row>
    <row r="5407" spans="1:4" x14ac:dyDescent="0.2">
      <c r="A5407" s="88" t="str">
        <f>HYPERLINK("[Codebook_HIS_2013_ext_v1601.xlsx]SC_5_Y","SC_5")</f>
        <v>SC_5</v>
      </c>
      <c r="B5407" s="75" t="s">
        <v>542</v>
      </c>
      <c r="C5407" s="94">
        <v>1</v>
      </c>
      <c r="D5407" s="87" t="s">
        <v>395</v>
      </c>
    </row>
    <row r="5408" spans="1:4" x14ac:dyDescent="0.2">
      <c r="A5408" s="88"/>
      <c r="B5408" s="75"/>
      <c r="C5408" s="94">
        <v>2</v>
      </c>
      <c r="D5408" s="87" t="s">
        <v>396</v>
      </c>
    </row>
    <row r="5409" spans="1:24" x14ac:dyDescent="0.2">
      <c r="A5409" s="88"/>
      <c r="B5409" s="75"/>
      <c r="C5409" s="94">
        <v>-1</v>
      </c>
      <c r="D5409" s="87" t="s">
        <v>394</v>
      </c>
    </row>
    <row r="5410" spans="1:24" x14ac:dyDescent="0.2">
      <c r="A5410" s="88"/>
      <c r="B5410" s="75"/>
      <c r="C5410" s="94">
        <v>-3</v>
      </c>
      <c r="D5410" s="87" t="s">
        <v>397</v>
      </c>
    </row>
    <row r="5411" spans="1:24" x14ac:dyDescent="0.2">
      <c r="A5411" s="88"/>
      <c r="B5411" s="75"/>
      <c r="C5411" s="94"/>
      <c r="D5411" s="87"/>
    </row>
    <row r="5412" spans="1:24" x14ac:dyDescent="0.2">
      <c r="A5412" s="88" t="str">
        <f>HYPERLINK("[Codebook_HIS_2013_ext_v1601.xlsx]SC_6_Y","SC_6")</f>
        <v>SC_6</v>
      </c>
      <c r="B5412" s="75" t="s">
        <v>1010</v>
      </c>
      <c r="C5412" s="94">
        <v>1</v>
      </c>
      <c r="D5412" s="87" t="s">
        <v>395</v>
      </c>
    </row>
    <row r="5413" spans="1:24" x14ac:dyDescent="0.2">
      <c r="A5413" s="88"/>
      <c r="B5413" s="75"/>
      <c r="C5413" s="94">
        <v>2</v>
      </c>
      <c r="D5413" s="87" t="s">
        <v>396</v>
      </c>
    </row>
    <row r="5414" spans="1:24" x14ac:dyDescent="0.2">
      <c r="A5414" s="88"/>
      <c r="B5414" s="75"/>
      <c r="C5414" s="94">
        <v>-1</v>
      </c>
      <c r="D5414" s="87" t="s">
        <v>394</v>
      </c>
    </row>
    <row r="5415" spans="1:24" x14ac:dyDescent="0.2">
      <c r="A5415" s="88"/>
      <c r="B5415" s="75"/>
      <c r="C5415" s="94">
        <v>-3</v>
      </c>
      <c r="D5415" s="87" t="s">
        <v>397</v>
      </c>
    </row>
    <row r="5416" spans="1:24" x14ac:dyDescent="0.2">
      <c r="A5416" s="88"/>
      <c r="B5416" s="75"/>
      <c r="C5416" s="94"/>
      <c r="D5416" s="87"/>
    </row>
    <row r="5417" spans="1:24" x14ac:dyDescent="0.2">
      <c r="A5417" s="88" t="str">
        <f>HYPERLINK("[Codebook_HIS_2013_ext_v1601.xlsx]SC_7_Y","SC_7")</f>
        <v>SC_7</v>
      </c>
      <c r="B5417" s="75" t="s">
        <v>1124</v>
      </c>
      <c r="C5417" s="94">
        <v>1</v>
      </c>
      <c r="D5417" s="87" t="s">
        <v>395</v>
      </c>
    </row>
    <row r="5418" spans="1:24" x14ac:dyDescent="0.2">
      <c r="A5418" s="88"/>
      <c r="B5418" s="75"/>
      <c r="C5418" s="94">
        <v>2</v>
      </c>
      <c r="D5418" s="87" t="s">
        <v>396</v>
      </c>
    </row>
    <row r="5419" spans="1:24" x14ac:dyDescent="0.2">
      <c r="A5419" s="88"/>
      <c r="B5419" s="75"/>
      <c r="C5419" s="94">
        <v>-1</v>
      </c>
      <c r="D5419" s="87" t="s">
        <v>394</v>
      </c>
    </row>
    <row r="5420" spans="1:24" x14ac:dyDescent="0.2">
      <c r="A5420" s="88"/>
      <c r="B5420" s="75"/>
      <c r="C5420" s="94">
        <v>-3</v>
      </c>
      <c r="D5420" s="87" t="s">
        <v>397</v>
      </c>
    </row>
    <row r="5421" spans="1:24" s="91" customFormat="1" x14ac:dyDescent="0.2">
      <c r="A5421" s="88"/>
      <c r="B5421" s="75"/>
      <c r="C5421" s="94"/>
      <c r="D5421" s="87"/>
      <c r="E5421" s="64"/>
      <c r="F5421" s="64"/>
      <c r="G5421" s="64"/>
      <c r="H5421" s="64"/>
      <c r="I5421" s="64"/>
      <c r="J5421" s="64"/>
      <c r="K5421" s="64"/>
      <c r="L5421" s="64"/>
      <c r="M5421" s="64"/>
      <c r="N5421" s="64"/>
      <c r="O5421" s="64"/>
      <c r="P5421" s="64"/>
      <c r="Q5421" s="64"/>
      <c r="R5421" s="64"/>
      <c r="S5421" s="64"/>
      <c r="T5421" s="64"/>
      <c r="U5421" s="64"/>
      <c r="V5421" s="64"/>
      <c r="W5421" s="64"/>
      <c r="X5421" s="64"/>
    </row>
    <row r="5422" spans="1:24" x14ac:dyDescent="0.2">
      <c r="A5422" s="88" t="str">
        <f>HYPERLINK("[Codebook_HIS_2013_ext_v1601.xlsx]SC_8_Y","SC_8")</f>
        <v>SC_8</v>
      </c>
      <c r="B5422" s="75" t="s">
        <v>1125</v>
      </c>
      <c r="C5422" s="94">
        <v>1</v>
      </c>
      <c r="D5422" s="87" t="s">
        <v>395</v>
      </c>
    </row>
    <row r="5423" spans="1:24" x14ac:dyDescent="0.2">
      <c r="A5423" s="88"/>
      <c r="B5423" s="75"/>
      <c r="C5423" s="94">
        <v>2</v>
      </c>
      <c r="D5423" s="87" t="s">
        <v>396</v>
      </c>
    </row>
    <row r="5424" spans="1:24" x14ac:dyDescent="0.2">
      <c r="A5424" s="88"/>
      <c r="B5424" s="75"/>
      <c r="C5424" s="94">
        <v>-1</v>
      </c>
      <c r="D5424" s="87" t="s">
        <v>394</v>
      </c>
    </row>
    <row r="5425" spans="1:24" x14ac:dyDescent="0.2">
      <c r="A5425" s="88"/>
      <c r="B5425" s="75"/>
      <c r="C5425" s="94">
        <v>-3</v>
      </c>
      <c r="D5425" s="87" t="s">
        <v>397</v>
      </c>
    </row>
    <row r="5426" spans="1:24" x14ac:dyDescent="0.2">
      <c r="A5426" s="88"/>
      <c r="B5426" s="75"/>
      <c r="C5426" s="94"/>
      <c r="D5426" s="87"/>
    </row>
    <row r="5427" spans="1:24" s="91" customFormat="1" x14ac:dyDescent="0.2">
      <c r="A5427" s="88" t="str">
        <f>HYPERLINK("[Codebook_HIS_2013_ext_v1601.xlsx]SC_9_Y","SC_9")</f>
        <v>SC_9</v>
      </c>
      <c r="B5427" s="75" t="s">
        <v>1123</v>
      </c>
      <c r="C5427" s="94">
        <v>1</v>
      </c>
      <c r="D5427" s="87" t="s">
        <v>61</v>
      </c>
      <c r="E5427" s="64"/>
      <c r="F5427" s="64"/>
      <c r="G5427" s="64"/>
      <c r="H5427" s="64"/>
      <c r="I5427" s="64"/>
      <c r="J5427" s="64"/>
      <c r="K5427" s="64"/>
      <c r="L5427" s="64"/>
      <c r="M5427" s="64"/>
      <c r="N5427" s="64"/>
      <c r="O5427" s="64"/>
      <c r="P5427" s="64"/>
      <c r="Q5427" s="64"/>
      <c r="R5427" s="64"/>
      <c r="S5427" s="64"/>
      <c r="T5427" s="64"/>
      <c r="U5427" s="64"/>
      <c r="V5427" s="64"/>
      <c r="W5427" s="64"/>
      <c r="X5427" s="64"/>
    </row>
    <row r="5428" spans="1:24" x14ac:dyDescent="0.2">
      <c r="A5428" s="88"/>
      <c r="B5428" s="75"/>
      <c r="C5428" s="94">
        <v>2</v>
      </c>
      <c r="D5428" s="87" t="s">
        <v>62</v>
      </c>
    </row>
    <row r="5429" spans="1:24" x14ac:dyDescent="0.2">
      <c r="A5429" s="88"/>
      <c r="B5429" s="75"/>
      <c r="C5429" s="94">
        <v>3</v>
      </c>
      <c r="D5429" s="87" t="s">
        <v>63</v>
      </c>
    </row>
    <row r="5430" spans="1:24" x14ac:dyDescent="0.2">
      <c r="A5430" s="88"/>
      <c r="B5430" s="75"/>
      <c r="C5430" s="94">
        <v>4</v>
      </c>
      <c r="D5430" s="87" t="s">
        <v>69</v>
      </c>
    </row>
    <row r="5431" spans="1:24" x14ac:dyDescent="0.2">
      <c r="A5431" s="88"/>
      <c r="B5431" s="75"/>
      <c r="C5431" s="94">
        <v>-1</v>
      </c>
      <c r="D5431" s="87" t="s">
        <v>394</v>
      </c>
    </row>
    <row r="5432" spans="1:24" x14ac:dyDescent="0.2">
      <c r="A5432" s="88"/>
      <c r="B5432" s="75"/>
      <c r="C5432" s="94">
        <v>-3</v>
      </c>
      <c r="D5432" s="87" t="s">
        <v>397</v>
      </c>
    </row>
    <row r="5433" spans="1:24" s="91" customFormat="1" x14ac:dyDescent="0.2">
      <c r="A5433" s="88"/>
      <c r="B5433" s="75"/>
      <c r="C5433" s="94"/>
      <c r="D5433" s="87"/>
      <c r="E5433" s="64"/>
      <c r="F5433" s="64"/>
      <c r="G5433" s="64"/>
      <c r="H5433" s="64"/>
      <c r="I5433" s="64"/>
      <c r="J5433" s="64"/>
      <c r="K5433" s="64"/>
      <c r="L5433" s="64"/>
      <c r="M5433" s="64"/>
      <c r="N5433" s="64"/>
      <c r="O5433" s="64"/>
      <c r="P5433" s="64"/>
      <c r="Q5433" s="64"/>
      <c r="R5433" s="64"/>
      <c r="S5433" s="64"/>
      <c r="T5433" s="64"/>
      <c r="U5433" s="64"/>
      <c r="V5433" s="64"/>
      <c r="W5433" s="64"/>
      <c r="X5433" s="64"/>
    </row>
    <row r="5434" spans="1:24" x14ac:dyDescent="0.2">
      <c r="A5434" s="88" t="str">
        <f>HYPERLINK("[Codebook_HIS_2013_ext_v1601.xlsx]SC01_Y","SC01")</f>
        <v>SC01</v>
      </c>
      <c r="B5434" s="75" t="s">
        <v>686</v>
      </c>
      <c r="C5434" s="94">
        <v>1</v>
      </c>
      <c r="D5434" s="87" t="s">
        <v>395</v>
      </c>
    </row>
    <row r="5435" spans="1:24" x14ac:dyDescent="0.2">
      <c r="A5435" s="88"/>
      <c r="B5435" s="75"/>
      <c r="C5435" s="94">
        <v>2</v>
      </c>
      <c r="D5435" s="87" t="s">
        <v>396</v>
      </c>
    </row>
    <row r="5436" spans="1:24" x14ac:dyDescent="0.2">
      <c r="A5436" s="88"/>
      <c r="B5436" s="75"/>
      <c r="C5436" s="94">
        <v>9</v>
      </c>
      <c r="D5436" s="87" t="s">
        <v>291</v>
      </c>
    </row>
    <row r="5437" spans="1:24" x14ac:dyDescent="0.2">
      <c r="A5437" s="88"/>
      <c r="B5437" s="75"/>
      <c r="C5437" s="94">
        <v>-1</v>
      </c>
      <c r="D5437" s="87" t="s">
        <v>394</v>
      </c>
    </row>
    <row r="5438" spans="1:24" x14ac:dyDescent="0.2">
      <c r="A5438" s="88"/>
      <c r="B5438" s="75"/>
      <c r="C5438" s="94">
        <v>-3</v>
      </c>
      <c r="D5438" s="87" t="s">
        <v>397</v>
      </c>
    </row>
    <row r="5439" spans="1:24" x14ac:dyDescent="0.2">
      <c r="A5439" s="88"/>
      <c r="B5439" s="75"/>
      <c r="C5439" s="94"/>
      <c r="D5439" s="87"/>
    </row>
    <row r="5440" spans="1:24" x14ac:dyDescent="0.2">
      <c r="A5440" s="88" t="str">
        <f>HYPERLINK("[Codebook_HIS_2013_ext_v1601.xlsx]SC02_Y","SC02")</f>
        <v>SC02</v>
      </c>
      <c r="B5440" s="75" t="s">
        <v>687</v>
      </c>
      <c r="C5440" s="94">
        <v>1</v>
      </c>
      <c r="D5440" s="87" t="s">
        <v>64</v>
      </c>
    </row>
    <row r="5441" spans="1:4" x14ac:dyDescent="0.2">
      <c r="A5441" s="88"/>
      <c r="B5441" s="75"/>
      <c r="C5441" s="94">
        <v>2</v>
      </c>
      <c r="D5441" s="87" t="s">
        <v>65</v>
      </c>
    </row>
    <row r="5442" spans="1:4" x14ac:dyDescent="0.2">
      <c r="A5442" s="88"/>
      <c r="B5442" s="75"/>
      <c r="C5442" s="94">
        <v>3</v>
      </c>
      <c r="D5442" s="87" t="s">
        <v>66</v>
      </c>
    </row>
    <row r="5443" spans="1:4" x14ac:dyDescent="0.2">
      <c r="A5443" s="88"/>
      <c r="B5443" s="75"/>
      <c r="C5443" s="94">
        <v>4</v>
      </c>
      <c r="D5443" s="87" t="s">
        <v>1007</v>
      </c>
    </row>
    <row r="5444" spans="1:4" x14ac:dyDescent="0.2">
      <c r="A5444" s="88"/>
      <c r="B5444" s="75"/>
      <c r="C5444" s="94">
        <v>9</v>
      </c>
      <c r="D5444" s="87" t="s">
        <v>291</v>
      </c>
    </row>
    <row r="5445" spans="1:4" x14ac:dyDescent="0.2">
      <c r="A5445" s="88"/>
      <c r="B5445" s="75"/>
      <c r="C5445" s="94">
        <v>-1</v>
      </c>
      <c r="D5445" s="87" t="s">
        <v>394</v>
      </c>
    </row>
    <row r="5446" spans="1:4" x14ac:dyDescent="0.2">
      <c r="A5446" s="88"/>
      <c r="B5446" s="75"/>
      <c r="C5446" s="94">
        <v>-3</v>
      </c>
      <c r="D5446" s="87" t="s">
        <v>397</v>
      </c>
    </row>
    <row r="5447" spans="1:4" x14ac:dyDescent="0.2">
      <c r="A5447" s="88"/>
      <c r="B5447" s="75"/>
      <c r="C5447" s="94"/>
      <c r="D5447" s="87"/>
    </row>
    <row r="5448" spans="1:4" x14ac:dyDescent="0.2">
      <c r="A5448" s="88" t="str">
        <f>HYPERLINK("[Codebook_HIS_2013_ext_v1601.xlsx]SC03_Y","SC03")</f>
        <v>SC03</v>
      </c>
      <c r="B5448" s="75" t="s">
        <v>1005</v>
      </c>
      <c r="C5448" s="94">
        <v>1</v>
      </c>
      <c r="D5448" s="87" t="s">
        <v>395</v>
      </c>
    </row>
    <row r="5449" spans="1:4" x14ac:dyDescent="0.2">
      <c r="A5449" s="88"/>
      <c r="B5449" s="75"/>
      <c r="C5449" s="94">
        <v>2</v>
      </c>
      <c r="D5449" s="87" t="s">
        <v>396</v>
      </c>
    </row>
    <row r="5450" spans="1:4" x14ac:dyDescent="0.2">
      <c r="A5450" s="88"/>
      <c r="B5450" s="75"/>
      <c r="C5450" s="94">
        <v>9</v>
      </c>
      <c r="D5450" s="87" t="s">
        <v>291</v>
      </c>
    </row>
    <row r="5451" spans="1:4" x14ac:dyDescent="0.2">
      <c r="A5451" s="88"/>
      <c r="B5451" s="75"/>
      <c r="C5451" s="94">
        <v>-1</v>
      </c>
      <c r="D5451" s="87" t="s">
        <v>394</v>
      </c>
    </row>
    <row r="5452" spans="1:4" x14ac:dyDescent="0.2">
      <c r="A5452" s="88"/>
      <c r="B5452" s="75"/>
      <c r="C5452" s="94">
        <v>-3</v>
      </c>
      <c r="D5452" s="87" t="s">
        <v>397</v>
      </c>
    </row>
    <row r="5453" spans="1:4" x14ac:dyDescent="0.2">
      <c r="A5453" s="88"/>
      <c r="B5453" s="75"/>
      <c r="C5453" s="94"/>
      <c r="D5453" s="87"/>
    </row>
    <row r="5454" spans="1:4" x14ac:dyDescent="0.2">
      <c r="A5454" s="88" t="str">
        <f>HYPERLINK("[Codebook_HIS_2013_ext_v1601.xlsx]SC04_Y","SC04")</f>
        <v>SC04</v>
      </c>
      <c r="B5454" s="75" t="s">
        <v>1006</v>
      </c>
      <c r="C5454" s="94">
        <v>1</v>
      </c>
      <c r="D5454" s="87" t="s">
        <v>64</v>
      </c>
    </row>
    <row r="5455" spans="1:4" x14ac:dyDescent="0.2">
      <c r="A5455" s="88"/>
      <c r="B5455" s="75"/>
      <c r="C5455" s="94">
        <v>2</v>
      </c>
      <c r="D5455" s="87" t="s">
        <v>1014</v>
      </c>
    </row>
    <row r="5456" spans="1:4" x14ac:dyDescent="0.2">
      <c r="A5456" s="88"/>
      <c r="B5456" s="75"/>
      <c r="C5456" s="94">
        <v>3</v>
      </c>
      <c r="D5456" s="87" t="s">
        <v>1015</v>
      </c>
    </row>
    <row r="5457" spans="1:4" x14ac:dyDescent="0.2">
      <c r="A5457" s="88"/>
      <c r="B5457" s="75"/>
      <c r="C5457" s="94">
        <v>4</v>
      </c>
      <c r="D5457" s="87" t="s">
        <v>1016</v>
      </c>
    </row>
    <row r="5458" spans="1:4" x14ac:dyDescent="0.2">
      <c r="A5458" s="88"/>
      <c r="B5458" s="75"/>
      <c r="C5458" s="94">
        <v>9</v>
      </c>
      <c r="D5458" s="87" t="s">
        <v>291</v>
      </c>
    </row>
    <row r="5459" spans="1:4" x14ac:dyDescent="0.2">
      <c r="A5459" s="88"/>
      <c r="B5459" s="75"/>
      <c r="C5459" s="94">
        <v>-1</v>
      </c>
      <c r="D5459" s="87" t="s">
        <v>394</v>
      </c>
    </row>
    <row r="5460" spans="1:4" x14ac:dyDescent="0.2">
      <c r="A5460" s="88"/>
      <c r="B5460" s="75"/>
      <c r="C5460" s="94">
        <v>-3</v>
      </c>
      <c r="D5460" s="87" t="s">
        <v>397</v>
      </c>
    </row>
    <row r="5461" spans="1:4" x14ac:dyDescent="0.2">
      <c r="A5461" s="88"/>
      <c r="B5461" s="75"/>
      <c r="C5461" s="94"/>
      <c r="D5461" s="87"/>
    </row>
    <row r="5462" spans="1:4" x14ac:dyDescent="0.2">
      <c r="A5462" s="88" t="str">
        <f>HYPERLINK("[Codebook_HIS_2013_ext_v1601.xlsx]SC05_Y","SC05")</f>
        <v>SC05</v>
      </c>
      <c r="B5462" s="75" t="s">
        <v>688</v>
      </c>
      <c r="C5462" s="94">
        <v>1</v>
      </c>
      <c r="D5462" s="87" t="s">
        <v>395</v>
      </c>
    </row>
    <row r="5463" spans="1:4" x14ac:dyDescent="0.2">
      <c r="A5463" s="88"/>
      <c r="B5463" s="75"/>
      <c r="C5463" s="94">
        <v>2</v>
      </c>
      <c r="D5463" s="87" t="s">
        <v>396</v>
      </c>
    </row>
    <row r="5464" spans="1:4" x14ac:dyDescent="0.2">
      <c r="A5464" s="88"/>
      <c r="B5464" s="75"/>
      <c r="C5464" s="94">
        <v>9</v>
      </c>
      <c r="D5464" s="87" t="s">
        <v>291</v>
      </c>
    </row>
    <row r="5465" spans="1:4" x14ac:dyDescent="0.2">
      <c r="A5465" s="88"/>
      <c r="B5465" s="75"/>
      <c r="C5465" s="94">
        <v>-1</v>
      </c>
      <c r="D5465" s="87" t="s">
        <v>394</v>
      </c>
    </row>
    <row r="5466" spans="1:4" x14ac:dyDescent="0.2">
      <c r="A5466" s="88"/>
      <c r="B5466" s="75"/>
      <c r="C5466" s="94">
        <v>-3</v>
      </c>
      <c r="D5466" s="87" t="s">
        <v>397</v>
      </c>
    </row>
    <row r="5467" spans="1:4" x14ac:dyDescent="0.2">
      <c r="A5467" s="88"/>
      <c r="B5467" s="75"/>
      <c r="C5467" s="94"/>
      <c r="D5467" s="87"/>
    </row>
    <row r="5468" spans="1:4" x14ac:dyDescent="0.2">
      <c r="A5468" s="88" t="str">
        <f>HYPERLINK("[Codebook_HIS_2013_ext_v1601.xlsx]SC06_Y","SC06")</f>
        <v>SC06</v>
      </c>
      <c r="B5468" s="75" t="s">
        <v>689</v>
      </c>
      <c r="C5468" s="94">
        <v>1</v>
      </c>
      <c r="D5468" s="87" t="s">
        <v>64</v>
      </c>
    </row>
    <row r="5469" spans="1:4" x14ac:dyDescent="0.2">
      <c r="A5469" s="88"/>
      <c r="B5469" s="75"/>
      <c r="C5469" s="94">
        <v>2</v>
      </c>
      <c r="D5469" s="87" t="s">
        <v>65</v>
      </c>
    </row>
    <row r="5470" spans="1:4" x14ac:dyDescent="0.2">
      <c r="A5470" s="88"/>
      <c r="B5470" s="75"/>
      <c r="C5470" s="94">
        <v>3</v>
      </c>
      <c r="D5470" s="87" t="s">
        <v>66</v>
      </c>
    </row>
    <row r="5471" spans="1:4" x14ac:dyDescent="0.2">
      <c r="A5471" s="88"/>
      <c r="B5471" s="75"/>
      <c r="C5471" s="94">
        <v>4</v>
      </c>
      <c r="D5471" s="87" t="s">
        <v>1007</v>
      </c>
    </row>
    <row r="5472" spans="1:4" x14ac:dyDescent="0.2">
      <c r="A5472" s="88"/>
      <c r="B5472" s="75"/>
      <c r="C5472" s="94">
        <v>9</v>
      </c>
      <c r="D5472" s="87" t="s">
        <v>291</v>
      </c>
    </row>
    <row r="5473" spans="1:4" x14ac:dyDescent="0.2">
      <c r="A5473" s="88"/>
      <c r="B5473" s="75"/>
      <c r="C5473" s="94">
        <v>-1</v>
      </c>
      <c r="D5473" s="87" t="s">
        <v>394</v>
      </c>
    </row>
    <row r="5474" spans="1:4" x14ac:dyDescent="0.2">
      <c r="A5474" s="88"/>
      <c r="B5474" s="75"/>
      <c r="C5474" s="94">
        <v>-3</v>
      </c>
      <c r="D5474" s="87" t="s">
        <v>397</v>
      </c>
    </row>
    <row r="5475" spans="1:4" x14ac:dyDescent="0.2">
      <c r="A5475" s="88"/>
      <c r="B5475" s="75"/>
      <c r="C5475" s="94"/>
      <c r="D5475" s="87"/>
    </row>
    <row r="5476" spans="1:4" x14ac:dyDescent="0.2">
      <c r="A5476" s="88" t="str">
        <f>HYPERLINK("[Codebook_HIS_2013_ext_v1601.xlsx]SC12_Y","SC07")</f>
        <v>SC07</v>
      </c>
      <c r="B5476" s="75" t="s">
        <v>518</v>
      </c>
      <c r="C5476" s="94">
        <v>1</v>
      </c>
      <c r="D5476" s="87" t="s">
        <v>395</v>
      </c>
    </row>
    <row r="5477" spans="1:4" x14ac:dyDescent="0.2">
      <c r="A5477" s="88"/>
      <c r="B5477" s="75"/>
      <c r="C5477" s="94">
        <v>2</v>
      </c>
      <c r="D5477" s="87" t="s">
        <v>396</v>
      </c>
    </row>
    <row r="5478" spans="1:4" x14ac:dyDescent="0.2">
      <c r="A5478" s="88"/>
      <c r="B5478" s="75"/>
      <c r="C5478" s="94">
        <v>9</v>
      </c>
      <c r="D5478" s="87" t="s">
        <v>291</v>
      </c>
    </row>
    <row r="5479" spans="1:4" x14ac:dyDescent="0.2">
      <c r="A5479" s="88"/>
      <c r="B5479" s="75"/>
      <c r="C5479" s="94">
        <v>-1</v>
      </c>
      <c r="D5479" s="87" t="s">
        <v>394</v>
      </c>
    </row>
    <row r="5480" spans="1:4" x14ac:dyDescent="0.2">
      <c r="A5480" s="88"/>
      <c r="B5480" s="75"/>
      <c r="C5480" s="94">
        <v>-3</v>
      </c>
      <c r="D5480" s="87" t="s">
        <v>397</v>
      </c>
    </row>
    <row r="5481" spans="1:4" x14ac:dyDescent="0.2">
      <c r="A5481" s="88"/>
      <c r="B5481" s="75"/>
      <c r="C5481" s="94"/>
      <c r="D5481" s="87"/>
    </row>
    <row r="5482" spans="1:4" x14ac:dyDescent="0.2">
      <c r="A5482" s="88" t="str">
        <f>HYPERLINK("[Codebook_HIS_2013_ext_v1601.xlsx]SC13_Y","SC08")</f>
        <v>SC08</v>
      </c>
      <c r="B5482" s="75" t="s">
        <v>519</v>
      </c>
      <c r="C5482" s="94">
        <v>1</v>
      </c>
      <c r="D5482" s="87" t="s">
        <v>64</v>
      </c>
    </row>
    <row r="5483" spans="1:4" x14ac:dyDescent="0.2">
      <c r="A5483" s="88"/>
      <c r="B5483" s="75"/>
      <c r="C5483" s="94">
        <v>2</v>
      </c>
      <c r="D5483" s="87" t="s">
        <v>65</v>
      </c>
    </row>
    <row r="5484" spans="1:4" x14ac:dyDescent="0.2">
      <c r="A5484" s="88"/>
      <c r="B5484" s="75"/>
      <c r="C5484" s="94">
        <v>3</v>
      </c>
      <c r="D5484" s="87" t="s">
        <v>66</v>
      </c>
    </row>
    <row r="5485" spans="1:4" x14ac:dyDescent="0.2">
      <c r="A5485" s="88"/>
      <c r="B5485" s="75"/>
      <c r="C5485" s="94">
        <v>4</v>
      </c>
      <c r="D5485" s="87" t="s">
        <v>1042</v>
      </c>
    </row>
    <row r="5486" spans="1:4" x14ac:dyDescent="0.2">
      <c r="A5486" s="88"/>
      <c r="B5486" s="75"/>
      <c r="C5486" s="94">
        <v>4</v>
      </c>
      <c r="D5486" s="87" t="s">
        <v>1043</v>
      </c>
    </row>
    <row r="5487" spans="1:4" x14ac:dyDescent="0.2">
      <c r="A5487" s="88"/>
      <c r="B5487" s="75"/>
      <c r="C5487" s="94">
        <v>9</v>
      </c>
      <c r="D5487" s="87" t="s">
        <v>291</v>
      </c>
    </row>
    <row r="5488" spans="1:4" x14ac:dyDescent="0.2">
      <c r="A5488" s="88"/>
      <c r="B5488" s="75"/>
      <c r="C5488" s="94">
        <v>-1</v>
      </c>
      <c r="D5488" s="87" t="s">
        <v>394</v>
      </c>
    </row>
    <row r="5489" spans="1:24" x14ac:dyDescent="0.2">
      <c r="A5489" s="88"/>
      <c r="B5489" s="75"/>
      <c r="C5489" s="94">
        <v>-3</v>
      </c>
      <c r="D5489" s="87" t="s">
        <v>397</v>
      </c>
    </row>
    <row r="5490" spans="1:24" s="84" customFormat="1" x14ac:dyDescent="0.2">
      <c r="A5490" s="88"/>
      <c r="B5490" s="75"/>
      <c r="C5490" s="94"/>
      <c r="D5490" s="87"/>
      <c r="E5490" s="64"/>
      <c r="F5490" s="64"/>
      <c r="G5490" s="64"/>
      <c r="H5490" s="64"/>
      <c r="I5490" s="64"/>
      <c r="J5490" s="64"/>
      <c r="K5490" s="64"/>
      <c r="L5490" s="64"/>
      <c r="M5490" s="64"/>
      <c r="N5490" s="64"/>
      <c r="O5490" s="64"/>
      <c r="P5490" s="64"/>
      <c r="Q5490" s="64"/>
      <c r="R5490" s="64"/>
      <c r="S5490" s="64"/>
      <c r="T5490" s="64"/>
      <c r="U5490" s="64"/>
      <c r="V5490" s="64"/>
      <c r="W5490" s="64"/>
      <c r="X5490" s="64"/>
    </row>
    <row r="5491" spans="1:24" x14ac:dyDescent="0.2">
      <c r="A5491" s="88"/>
      <c r="B5491" s="75"/>
      <c r="C5491" s="94"/>
      <c r="D5491" s="87"/>
    </row>
    <row r="5492" spans="1:24" x14ac:dyDescent="0.2">
      <c r="A5492" s="88" t="str">
        <f>HYPERLINK("[Codebook_HIS_2013_ext_v1601.xlsx]selfstat_Y","SELFSTAT")</f>
        <v>SELFSTAT</v>
      </c>
      <c r="B5492" s="75" t="s">
        <v>1764</v>
      </c>
      <c r="C5492" s="94">
        <v>1</v>
      </c>
      <c r="D5492" s="87" t="s">
        <v>1767</v>
      </c>
    </row>
    <row r="5493" spans="1:24" x14ac:dyDescent="0.2">
      <c r="A5493" s="88"/>
      <c r="B5493" s="75"/>
      <c r="C5493" s="94">
        <v>2</v>
      </c>
      <c r="D5493" s="87" t="s">
        <v>1768</v>
      </c>
    </row>
    <row r="5494" spans="1:24" x14ac:dyDescent="0.2">
      <c r="A5494" s="88"/>
      <c r="B5494" s="75"/>
      <c r="C5494" s="94">
        <v>3</v>
      </c>
      <c r="D5494" s="87" t="s">
        <v>1769</v>
      </c>
    </row>
    <row r="5495" spans="1:24" x14ac:dyDescent="0.2">
      <c r="A5495" s="88"/>
      <c r="B5495" s="75"/>
      <c r="C5495" s="94">
        <v>4</v>
      </c>
      <c r="D5495" s="87" t="s">
        <v>1766</v>
      </c>
    </row>
    <row r="5496" spans="1:24" x14ac:dyDescent="0.2">
      <c r="A5496" s="88"/>
      <c r="B5496" s="75"/>
      <c r="C5496" s="94"/>
      <c r="D5496" s="87"/>
    </row>
    <row r="5497" spans="1:24" x14ac:dyDescent="0.2">
      <c r="A5497" s="88" t="str">
        <f>HYPERLINK("[Codebook_HIS_2013_ext_v1601.xlsx]ses_brx_Y","SES_BRX")</f>
        <v>SES_BRX</v>
      </c>
      <c r="B5497" s="75" t="s">
        <v>1732</v>
      </c>
      <c r="C5497" s="94">
        <v>1</v>
      </c>
      <c r="D5497" s="87" t="s">
        <v>1733</v>
      </c>
    </row>
    <row r="5498" spans="1:24" x14ac:dyDescent="0.2">
      <c r="A5498" s="88"/>
      <c r="B5498" s="75"/>
      <c r="C5498" s="94">
        <v>2</v>
      </c>
      <c r="D5498" s="87" t="s">
        <v>1734</v>
      </c>
    </row>
    <row r="5499" spans="1:24" x14ac:dyDescent="0.2">
      <c r="A5499" s="88"/>
      <c r="B5499" s="75"/>
      <c r="C5499" s="94">
        <v>3</v>
      </c>
      <c r="D5499" s="87" t="s">
        <v>1735</v>
      </c>
    </row>
    <row r="5500" spans="1:24" x14ac:dyDescent="0.2">
      <c r="A5500" s="88"/>
      <c r="B5500" s="75"/>
      <c r="C5500" s="94">
        <v>-3</v>
      </c>
      <c r="D5500" s="87" t="s">
        <v>397</v>
      </c>
    </row>
    <row r="5501" spans="1:24" x14ac:dyDescent="0.2">
      <c r="A5501" s="88"/>
      <c r="B5501" s="75"/>
      <c r="C5501" s="94"/>
      <c r="D5501" s="87"/>
    </row>
    <row r="5502" spans="1:24" x14ac:dyDescent="0.2">
      <c r="A5502" s="88" t="str">
        <f>HYPERLINK("[Codebook_HIS_2013_ext_v1601.xlsx]SH01_Y","SH01")</f>
        <v>SH01</v>
      </c>
      <c r="B5502" s="75" t="s">
        <v>41</v>
      </c>
      <c r="C5502" s="94">
        <v>1</v>
      </c>
      <c r="D5502" s="87" t="s">
        <v>53</v>
      </c>
    </row>
    <row r="5503" spans="1:24" x14ac:dyDescent="0.2">
      <c r="A5503" s="88"/>
      <c r="B5503" s="75"/>
      <c r="C5503" s="94">
        <v>2</v>
      </c>
      <c r="D5503" s="87" t="s">
        <v>54</v>
      </c>
    </row>
    <row r="5504" spans="1:24" x14ac:dyDescent="0.2">
      <c r="A5504" s="88"/>
      <c r="B5504" s="75"/>
      <c r="C5504" s="94">
        <v>3</v>
      </c>
      <c r="D5504" s="87" t="s">
        <v>55</v>
      </c>
    </row>
    <row r="5505" spans="1:4" x14ac:dyDescent="0.2">
      <c r="A5505" s="88"/>
      <c r="B5505" s="75"/>
      <c r="C5505" s="94">
        <v>4</v>
      </c>
      <c r="D5505" s="87" t="s">
        <v>56</v>
      </c>
    </row>
    <row r="5506" spans="1:4" x14ac:dyDescent="0.2">
      <c r="A5506" s="88"/>
      <c r="B5506" s="75"/>
      <c r="C5506" s="94">
        <v>5</v>
      </c>
      <c r="D5506" s="87" t="s">
        <v>57</v>
      </c>
    </row>
    <row r="5507" spans="1:4" x14ac:dyDescent="0.2">
      <c r="A5507" s="88"/>
      <c r="B5507" s="75"/>
      <c r="C5507" s="94">
        <v>-1</v>
      </c>
      <c r="D5507" s="87" t="s">
        <v>394</v>
      </c>
    </row>
    <row r="5508" spans="1:4" x14ac:dyDescent="0.2">
      <c r="A5508" s="88"/>
      <c r="B5508" s="75"/>
      <c r="C5508" s="94">
        <v>-3</v>
      </c>
      <c r="D5508" s="87" t="s">
        <v>397</v>
      </c>
    </row>
    <row r="5509" spans="1:4" x14ac:dyDescent="0.2">
      <c r="A5509" s="88"/>
      <c r="B5509" s="75"/>
      <c r="C5509" s="94"/>
      <c r="D5509" s="87"/>
    </row>
    <row r="5510" spans="1:4" x14ac:dyDescent="0.2">
      <c r="A5510" s="88" t="str">
        <f>HYPERLINK("[Codebook_HIS_2013_ext_v1601.xlsx]SH01_1_Y","SH01_1")</f>
        <v>SH01_1</v>
      </c>
      <c r="B5510" s="75" t="s">
        <v>41</v>
      </c>
      <c r="C5510" s="94">
        <v>1</v>
      </c>
      <c r="D5510" s="87" t="s">
        <v>59</v>
      </c>
    </row>
    <row r="5511" spans="1:4" x14ac:dyDescent="0.2">
      <c r="A5511" s="88"/>
      <c r="B5511" s="75"/>
      <c r="C5511" s="94">
        <v>2</v>
      </c>
      <c r="D5511" s="87" t="s">
        <v>60</v>
      </c>
    </row>
    <row r="5512" spans="1:4" x14ac:dyDescent="0.2">
      <c r="A5512" s="88"/>
      <c r="B5512" s="75"/>
      <c r="C5512" s="94">
        <v>-1</v>
      </c>
      <c r="D5512" s="87" t="s">
        <v>394</v>
      </c>
    </row>
    <row r="5513" spans="1:4" x14ac:dyDescent="0.2">
      <c r="A5513" s="88"/>
      <c r="B5513" s="75"/>
      <c r="C5513" s="94">
        <v>-3</v>
      </c>
      <c r="D5513" s="87" t="s">
        <v>397</v>
      </c>
    </row>
    <row r="5514" spans="1:4" x14ac:dyDescent="0.2">
      <c r="A5514" s="88"/>
      <c r="B5514" s="75"/>
      <c r="C5514" s="94"/>
      <c r="D5514" s="87"/>
    </row>
    <row r="5515" spans="1:4" x14ac:dyDescent="0.2">
      <c r="A5515" s="88" t="str">
        <f>HYPERLINK("[Codebook_HIS_2013_ext_v1601.xlsx]SH01_2_Y","SH01_2")</f>
        <v>SH01_2</v>
      </c>
      <c r="B5515" s="75" t="s">
        <v>41</v>
      </c>
      <c r="C5515" s="94">
        <v>1</v>
      </c>
      <c r="D5515" s="87" t="s">
        <v>60</v>
      </c>
    </row>
    <row r="5516" spans="1:4" x14ac:dyDescent="0.2">
      <c r="A5516" s="88"/>
      <c r="B5516" s="75"/>
      <c r="C5516" s="94">
        <v>2</v>
      </c>
      <c r="D5516" s="87" t="s">
        <v>59</v>
      </c>
    </row>
    <row r="5517" spans="1:4" x14ac:dyDescent="0.2">
      <c r="A5517" s="88"/>
      <c r="B5517" s="75"/>
      <c r="C5517" s="94">
        <v>-1</v>
      </c>
      <c r="D5517" s="87" t="s">
        <v>394</v>
      </c>
    </row>
    <row r="5518" spans="1:4" x14ac:dyDescent="0.2">
      <c r="A5518" s="88"/>
      <c r="B5518" s="75"/>
      <c r="C5518" s="94">
        <v>-3</v>
      </c>
      <c r="D5518" s="87" t="s">
        <v>397</v>
      </c>
    </row>
    <row r="5519" spans="1:4" x14ac:dyDescent="0.2">
      <c r="A5519" s="88"/>
      <c r="B5519" s="75"/>
      <c r="C5519" s="94"/>
      <c r="D5519" s="87"/>
    </row>
    <row r="5520" spans="1:4" x14ac:dyDescent="0.2">
      <c r="A5520" s="88" t="str">
        <f>HYPERLINK("[Codebook_HIS_2013_ext_v1601.xlsx]SH02_Y","SH02")</f>
        <v>SH02</v>
      </c>
      <c r="B5520" s="75" t="s">
        <v>42</v>
      </c>
      <c r="C5520" s="94">
        <v>1</v>
      </c>
      <c r="D5520" s="87" t="s">
        <v>395</v>
      </c>
    </row>
    <row r="5521" spans="1:4" x14ac:dyDescent="0.2">
      <c r="A5521" s="88"/>
      <c r="B5521" s="75"/>
      <c r="C5521" s="94">
        <v>2</v>
      </c>
      <c r="D5521" s="87" t="s">
        <v>396</v>
      </c>
    </row>
    <row r="5522" spans="1:4" x14ac:dyDescent="0.2">
      <c r="A5522" s="88"/>
      <c r="B5522" s="75"/>
      <c r="C5522" s="94">
        <v>-1</v>
      </c>
      <c r="D5522" s="87" t="s">
        <v>394</v>
      </c>
    </row>
    <row r="5523" spans="1:4" x14ac:dyDescent="0.2">
      <c r="A5523" s="88"/>
      <c r="B5523" s="75"/>
      <c r="C5523" s="94">
        <v>-3</v>
      </c>
      <c r="D5523" s="87" t="s">
        <v>397</v>
      </c>
    </row>
    <row r="5524" spans="1:4" x14ac:dyDescent="0.2">
      <c r="A5524" s="88"/>
      <c r="B5524" s="75"/>
      <c r="C5524" s="94"/>
      <c r="D5524" s="87"/>
    </row>
    <row r="5525" spans="1:4" x14ac:dyDescent="0.2">
      <c r="A5525" s="88" t="s">
        <v>3991</v>
      </c>
      <c r="B5525" s="75" t="s">
        <v>42</v>
      </c>
      <c r="C5525" s="94">
        <v>1</v>
      </c>
      <c r="D5525" s="87" t="s">
        <v>395</v>
      </c>
    </row>
    <row r="5526" spans="1:4" x14ac:dyDescent="0.2">
      <c r="A5526" s="88"/>
      <c r="B5526" s="75"/>
      <c r="C5526" s="94">
        <v>2</v>
      </c>
      <c r="D5526" s="87" t="s">
        <v>396</v>
      </c>
    </row>
    <row r="5527" spans="1:4" x14ac:dyDescent="0.2">
      <c r="A5527" s="88"/>
      <c r="B5527" s="75"/>
      <c r="C5527" s="94">
        <v>-1</v>
      </c>
      <c r="D5527" s="87" t="s">
        <v>394</v>
      </c>
    </row>
    <row r="5528" spans="1:4" x14ac:dyDescent="0.2">
      <c r="A5528" s="88"/>
      <c r="B5528" s="75"/>
      <c r="C5528" s="94">
        <v>-3</v>
      </c>
      <c r="D5528" s="87" t="s">
        <v>397</v>
      </c>
    </row>
    <row r="5529" spans="1:4" x14ac:dyDescent="0.2">
      <c r="A5529" s="88"/>
      <c r="B5529" s="75"/>
      <c r="C5529" s="94"/>
      <c r="D5529" s="87"/>
    </row>
    <row r="5530" spans="1:4" x14ac:dyDescent="0.2">
      <c r="A5530" s="88" t="str">
        <f>HYPERLINK("[Codebook_HIS_2013_ext_v1601.xlsx]SH03_Y","SH03")</f>
        <v>SH03</v>
      </c>
      <c r="B5530" s="75" t="s">
        <v>43</v>
      </c>
      <c r="C5530" s="94">
        <v>1</v>
      </c>
      <c r="D5530" s="87" t="s">
        <v>58</v>
      </c>
    </row>
    <row r="5531" spans="1:4" x14ac:dyDescent="0.2">
      <c r="A5531" s="88"/>
      <c r="B5531" s="75"/>
      <c r="C5531" s="94">
        <v>2</v>
      </c>
      <c r="D5531" s="87" t="s">
        <v>293</v>
      </c>
    </row>
    <row r="5532" spans="1:4" x14ac:dyDescent="0.2">
      <c r="A5532" s="88"/>
      <c r="B5532" s="75"/>
      <c r="C5532" s="94">
        <v>3</v>
      </c>
      <c r="D5532" s="87" t="s">
        <v>396</v>
      </c>
    </row>
    <row r="5533" spans="1:4" x14ac:dyDescent="0.2">
      <c r="A5533" s="88"/>
      <c r="B5533" s="75"/>
      <c r="C5533" s="94">
        <v>-1</v>
      </c>
      <c r="D5533" s="87" t="s">
        <v>394</v>
      </c>
    </row>
    <row r="5534" spans="1:4" x14ac:dyDescent="0.2">
      <c r="A5534" s="88"/>
      <c r="B5534" s="75"/>
      <c r="C5534" s="94">
        <v>-3</v>
      </c>
      <c r="D5534" s="87" t="s">
        <v>397</v>
      </c>
    </row>
    <row r="5535" spans="1:4" x14ac:dyDescent="0.2">
      <c r="A5535" s="88"/>
      <c r="B5535" s="75"/>
      <c r="C5535" s="94"/>
      <c r="D5535" s="87"/>
    </row>
    <row r="5536" spans="1:4" x14ac:dyDescent="0.2">
      <c r="A5536" s="307" t="s">
        <v>3992</v>
      </c>
      <c r="B5536" s="75" t="s">
        <v>3931</v>
      </c>
      <c r="C5536" s="94">
        <v>1</v>
      </c>
      <c r="D5536" s="87" t="s">
        <v>1822</v>
      </c>
    </row>
    <row r="5537" spans="1:4" x14ac:dyDescent="0.2">
      <c r="A5537" s="128"/>
      <c r="B5537" s="75"/>
      <c r="C5537" s="94">
        <v>2</v>
      </c>
      <c r="D5537" s="87" t="s">
        <v>1823</v>
      </c>
    </row>
    <row r="5538" spans="1:4" x14ac:dyDescent="0.2">
      <c r="A5538" s="128"/>
      <c r="B5538" s="75"/>
      <c r="C5538" s="94">
        <v>-1</v>
      </c>
      <c r="D5538" s="87" t="s">
        <v>394</v>
      </c>
    </row>
    <row r="5539" spans="1:4" x14ac:dyDescent="0.2">
      <c r="A5539" s="128"/>
      <c r="B5539" s="75"/>
      <c r="C5539" s="94">
        <v>-3</v>
      </c>
      <c r="D5539" s="87" t="s">
        <v>397</v>
      </c>
    </row>
    <row r="5540" spans="1:4" x14ac:dyDescent="0.2">
      <c r="A5540" s="128"/>
      <c r="B5540" s="75"/>
      <c r="C5540" s="94"/>
      <c r="D5540" s="87"/>
    </row>
    <row r="5541" spans="1:4" x14ac:dyDescent="0.2">
      <c r="A5541" s="307" t="s">
        <v>3993</v>
      </c>
      <c r="B5541" s="75" t="s">
        <v>3932</v>
      </c>
      <c r="C5541" s="94">
        <v>1</v>
      </c>
      <c r="D5541" s="87" t="s">
        <v>1822</v>
      </c>
    </row>
    <row r="5542" spans="1:4" x14ac:dyDescent="0.2">
      <c r="A5542" s="128"/>
      <c r="B5542" s="75"/>
      <c r="C5542" s="94">
        <v>2</v>
      </c>
      <c r="D5542" s="87" t="s">
        <v>1823</v>
      </c>
    </row>
    <row r="5543" spans="1:4" x14ac:dyDescent="0.2">
      <c r="A5543" s="128"/>
      <c r="B5543" s="75"/>
      <c r="C5543" s="94">
        <v>-1</v>
      </c>
      <c r="D5543" s="87" t="s">
        <v>394</v>
      </c>
    </row>
    <row r="5544" spans="1:4" x14ac:dyDescent="0.2">
      <c r="A5544" s="74"/>
      <c r="B5544" s="75"/>
      <c r="C5544" s="94">
        <v>-3</v>
      </c>
      <c r="D5544" s="87" t="s">
        <v>397</v>
      </c>
    </row>
    <row r="5545" spans="1:4" x14ac:dyDescent="0.2">
      <c r="A5545" s="88"/>
      <c r="B5545" s="75"/>
      <c r="C5545" s="94"/>
      <c r="D5545" s="87"/>
    </row>
    <row r="5546" spans="1:4" x14ac:dyDescent="0.2">
      <c r="A5546" s="88" t="str">
        <f>HYPERLINK("[Codebook_HIS_2013_ext_v1601.xlsx]SO_1_Y","SO_1")</f>
        <v>SO_1</v>
      </c>
      <c r="B5546" s="81" t="s">
        <v>703</v>
      </c>
      <c r="C5546" s="126">
        <v>1</v>
      </c>
      <c r="D5546" s="125" t="s">
        <v>1834</v>
      </c>
    </row>
    <row r="5547" spans="1:4" x14ac:dyDescent="0.2">
      <c r="A5547" s="88"/>
      <c r="B5547" s="81"/>
      <c r="C5547" s="126">
        <v>2</v>
      </c>
      <c r="D5547" s="125" t="s">
        <v>1835</v>
      </c>
    </row>
    <row r="5548" spans="1:4" x14ac:dyDescent="0.2">
      <c r="A5548" s="88"/>
      <c r="B5548" s="81"/>
      <c r="C5548" s="126">
        <v>-1</v>
      </c>
      <c r="D5548" s="125" t="s">
        <v>394</v>
      </c>
    </row>
    <row r="5549" spans="1:4" x14ac:dyDescent="0.2">
      <c r="A5549" s="88"/>
      <c r="B5549" s="81"/>
      <c r="C5549" s="126">
        <v>-3</v>
      </c>
      <c r="D5549" s="125" t="s">
        <v>397</v>
      </c>
    </row>
    <row r="5550" spans="1:4" x14ac:dyDescent="0.2">
      <c r="A5550" s="88"/>
      <c r="B5550" s="81"/>
      <c r="C5550" s="126"/>
      <c r="D5550" s="125"/>
    </row>
    <row r="5551" spans="1:4" x14ac:dyDescent="0.2">
      <c r="A5551" s="88" t="str">
        <f>HYPERLINK("[Codebook_HIS_2013_ext_v1601.xlsx]SO_2_Y","SO_2")</f>
        <v>SO_2</v>
      </c>
      <c r="B5551" s="81" t="s">
        <v>406</v>
      </c>
      <c r="C5551" s="126">
        <v>1</v>
      </c>
      <c r="D5551" s="125" t="s">
        <v>642</v>
      </c>
    </row>
    <row r="5552" spans="1:4" x14ac:dyDescent="0.2">
      <c r="A5552" s="88"/>
      <c r="B5552" s="81"/>
      <c r="C5552" s="126">
        <v>2</v>
      </c>
      <c r="D5552" s="125" t="s">
        <v>641</v>
      </c>
    </row>
    <row r="5553" spans="1:4" x14ac:dyDescent="0.2">
      <c r="A5553" s="88"/>
      <c r="B5553" s="81"/>
      <c r="C5553" s="126">
        <v>-1</v>
      </c>
      <c r="D5553" s="125" t="s">
        <v>394</v>
      </c>
    </row>
    <row r="5554" spans="1:4" x14ac:dyDescent="0.2">
      <c r="A5554" s="88"/>
      <c r="B5554" s="81"/>
      <c r="C5554" s="126">
        <v>-3</v>
      </c>
      <c r="D5554" s="125" t="s">
        <v>397</v>
      </c>
    </row>
    <row r="5555" spans="1:4" x14ac:dyDescent="0.2">
      <c r="A5555" s="88"/>
      <c r="B5555" s="81"/>
      <c r="C5555" s="126"/>
      <c r="D5555" s="125"/>
    </row>
    <row r="5556" spans="1:4" x14ac:dyDescent="0.2">
      <c r="A5556" s="88" t="str">
        <f>HYPERLINK("[Codebook_HIS_2013_ext_v1601.xlsx]SO_3_Y","SO_3")</f>
        <v>SO_3</v>
      </c>
      <c r="B5556" s="81" t="s">
        <v>905</v>
      </c>
      <c r="C5556" s="126">
        <v>1</v>
      </c>
      <c r="D5556" s="125" t="s">
        <v>643</v>
      </c>
    </row>
    <row r="5557" spans="1:4" x14ac:dyDescent="0.2">
      <c r="A5557" s="88"/>
      <c r="B5557" s="81"/>
      <c r="C5557" s="126">
        <v>2</v>
      </c>
      <c r="D5557" s="125" t="s">
        <v>1836</v>
      </c>
    </row>
    <row r="5558" spans="1:4" x14ac:dyDescent="0.2">
      <c r="A5558" s="88"/>
      <c r="B5558" s="81"/>
      <c r="C5558" s="126">
        <v>3</v>
      </c>
      <c r="D5558" s="125" t="s">
        <v>644</v>
      </c>
    </row>
    <row r="5559" spans="1:4" x14ac:dyDescent="0.2">
      <c r="A5559" s="88"/>
      <c r="B5559" s="81"/>
      <c r="C5559" s="126">
        <v>-1</v>
      </c>
      <c r="D5559" s="125" t="s">
        <v>394</v>
      </c>
    </row>
    <row r="5560" spans="1:4" x14ac:dyDescent="0.2">
      <c r="A5560" s="88"/>
      <c r="B5560" s="81"/>
      <c r="C5560" s="126">
        <v>-3</v>
      </c>
      <c r="D5560" s="125" t="s">
        <v>397</v>
      </c>
    </row>
    <row r="5561" spans="1:4" x14ac:dyDescent="0.2">
      <c r="A5561" s="88"/>
      <c r="B5561" s="81"/>
      <c r="C5561" s="126"/>
      <c r="D5561" s="125"/>
    </row>
    <row r="5562" spans="1:4" x14ac:dyDescent="0.2">
      <c r="A5562" s="88" t="str">
        <f>HYPERLINK("[Codebook_HIS_2013_ext_v1601.xlsx]SO_4_Y","SO_4")</f>
        <v>SO_4</v>
      </c>
      <c r="B5562" s="81" t="s">
        <v>902</v>
      </c>
      <c r="C5562" s="126">
        <v>1</v>
      </c>
      <c r="D5562" s="125" t="s">
        <v>434</v>
      </c>
    </row>
    <row r="5563" spans="1:4" x14ac:dyDescent="0.2">
      <c r="A5563" s="88"/>
      <c r="B5563" s="81"/>
      <c r="C5563" s="126">
        <v>2</v>
      </c>
      <c r="D5563" s="125" t="s">
        <v>1837</v>
      </c>
    </row>
    <row r="5564" spans="1:4" x14ac:dyDescent="0.2">
      <c r="A5564" s="88"/>
      <c r="B5564" s="81"/>
      <c r="C5564" s="126">
        <v>-1</v>
      </c>
      <c r="D5564" s="125" t="s">
        <v>394</v>
      </c>
    </row>
    <row r="5565" spans="1:4" x14ac:dyDescent="0.2">
      <c r="A5565" s="88"/>
      <c r="B5565" s="81"/>
      <c r="C5565" s="126">
        <v>-3</v>
      </c>
      <c r="D5565" s="125" t="s">
        <v>397</v>
      </c>
    </row>
    <row r="5566" spans="1:4" x14ac:dyDescent="0.2">
      <c r="A5566" s="88"/>
      <c r="B5566" s="81"/>
      <c r="C5566" s="126"/>
      <c r="D5566" s="125"/>
    </row>
    <row r="5567" spans="1:4" x14ac:dyDescent="0.2">
      <c r="A5567" s="88" t="str">
        <f>HYPERLINK("[Codebook_HIS_2013_ext_v1601.xlsx]SO01_Y","SO01")</f>
        <v>SO01</v>
      </c>
      <c r="B5567" s="81" t="s">
        <v>703</v>
      </c>
      <c r="C5567" s="126">
        <v>1</v>
      </c>
      <c r="D5567" s="125" t="s">
        <v>649</v>
      </c>
    </row>
    <row r="5568" spans="1:4" x14ac:dyDescent="0.2">
      <c r="A5568" s="88"/>
      <c r="B5568" s="81"/>
      <c r="C5568" s="126">
        <v>2</v>
      </c>
      <c r="D5568" s="125" t="s">
        <v>650</v>
      </c>
    </row>
    <row r="5569" spans="1:4" x14ac:dyDescent="0.2">
      <c r="A5569" s="88"/>
      <c r="B5569" s="81"/>
      <c r="C5569" s="126">
        <v>3</v>
      </c>
      <c r="D5569" s="125" t="s">
        <v>651</v>
      </c>
    </row>
    <row r="5570" spans="1:4" x14ac:dyDescent="0.2">
      <c r="A5570" s="88"/>
      <c r="B5570" s="81"/>
      <c r="C5570" s="126">
        <v>4</v>
      </c>
      <c r="D5570" s="125" t="s">
        <v>652</v>
      </c>
    </row>
    <row r="5571" spans="1:4" x14ac:dyDescent="0.2">
      <c r="A5571" s="88"/>
      <c r="B5571" s="81"/>
      <c r="C5571" s="126">
        <v>-1</v>
      </c>
      <c r="D5571" s="125" t="s">
        <v>394</v>
      </c>
    </row>
    <row r="5572" spans="1:4" x14ac:dyDescent="0.2">
      <c r="A5572" s="88"/>
      <c r="B5572" s="81"/>
      <c r="C5572" s="126">
        <v>-3</v>
      </c>
      <c r="D5572" s="125" t="s">
        <v>397</v>
      </c>
    </row>
    <row r="5573" spans="1:4" x14ac:dyDescent="0.2">
      <c r="A5573" s="88"/>
      <c r="B5573" s="81"/>
      <c r="C5573" s="126"/>
      <c r="D5573" s="125"/>
    </row>
    <row r="5574" spans="1:4" x14ac:dyDescent="0.2">
      <c r="A5574" s="88" t="str">
        <f>HYPERLINK("[Codebook_HIS_2013_ext_v1601.xlsx]SO02_Y","SO02")</f>
        <v>SO02</v>
      </c>
      <c r="B5574" s="81" t="s">
        <v>406</v>
      </c>
      <c r="C5574" s="126">
        <v>1</v>
      </c>
      <c r="D5574" s="125" t="s">
        <v>653</v>
      </c>
    </row>
    <row r="5575" spans="1:4" x14ac:dyDescent="0.2">
      <c r="A5575" s="88"/>
      <c r="B5575" s="81"/>
      <c r="C5575" s="126">
        <v>2</v>
      </c>
      <c r="D5575" s="125" t="s">
        <v>654</v>
      </c>
    </row>
    <row r="5576" spans="1:4" x14ac:dyDescent="0.2">
      <c r="A5576" s="88"/>
      <c r="B5576" s="81"/>
      <c r="C5576" s="126">
        <v>3</v>
      </c>
      <c r="D5576" s="125" t="s">
        <v>655</v>
      </c>
    </row>
    <row r="5577" spans="1:4" x14ac:dyDescent="0.2">
      <c r="A5577" s="88"/>
      <c r="B5577" s="81"/>
      <c r="C5577" s="126">
        <v>4</v>
      </c>
      <c r="D5577" s="125" t="s">
        <v>656</v>
      </c>
    </row>
    <row r="5578" spans="1:4" x14ac:dyDescent="0.2">
      <c r="A5578" s="88"/>
      <c r="B5578" s="81"/>
      <c r="C5578" s="126">
        <v>5</v>
      </c>
      <c r="D5578" s="125" t="s">
        <v>69</v>
      </c>
    </row>
    <row r="5579" spans="1:4" x14ac:dyDescent="0.2">
      <c r="A5579" s="88"/>
      <c r="B5579" s="81"/>
      <c r="C5579" s="126">
        <v>-1</v>
      </c>
      <c r="D5579" s="125" t="s">
        <v>394</v>
      </c>
    </row>
    <row r="5580" spans="1:4" x14ac:dyDescent="0.2">
      <c r="A5580" s="88"/>
      <c r="B5580" s="81"/>
      <c r="C5580" s="126">
        <v>-3</v>
      </c>
      <c r="D5580" s="125" t="s">
        <v>397</v>
      </c>
    </row>
    <row r="5581" spans="1:4" x14ac:dyDescent="0.2">
      <c r="A5581" s="88"/>
      <c r="B5581" s="81"/>
      <c r="C5581" s="126"/>
      <c r="D5581" s="125"/>
    </row>
    <row r="5582" spans="1:4" x14ac:dyDescent="0.2">
      <c r="A5582" s="88" t="str">
        <f>HYPERLINK("[Codebook_HIS_2013_ext_v1601.xlsx]SO03_Y","SO03")</f>
        <v>SO03</v>
      </c>
      <c r="B5582" s="202" t="s">
        <v>901</v>
      </c>
      <c r="C5582" s="126">
        <v>1</v>
      </c>
      <c r="D5582" s="125" t="s">
        <v>697</v>
      </c>
    </row>
    <row r="5583" spans="1:4" x14ac:dyDescent="0.2">
      <c r="A5583" s="88"/>
      <c r="B5583" s="81"/>
      <c r="C5583" s="126">
        <v>2</v>
      </c>
      <c r="D5583" s="125" t="s">
        <v>657</v>
      </c>
    </row>
    <row r="5584" spans="1:4" x14ac:dyDescent="0.2">
      <c r="A5584" s="88"/>
      <c r="B5584" s="81"/>
      <c r="C5584" s="126">
        <v>3</v>
      </c>
      <c r="D5584" s="203" t="s">
        <v>658</v>
      </c>
    </row>
    <row r="5585" spans="1:4" x14ac:dyDescent="0.2">
      <c r="A5585" s="88"/>
      <c r="B5585" s="81"/>
      <c r="C5585" s="126">
        <v>4</v>
      </c>
      <c r="D5585" s="125" t="s">
        <v>659</v>
      </c>
    </row>
    <row r="5586" spans="1:4" x14ac:dyDescent="0.2">
      <c r="A5586" s="88"/>
      <c r="B5586" s="81"/>
      <c r="C5586" s="126">
        <v>-1</v>
      </c>
      <c r="D5586" s="125" t="s">
        <v>394</v>
      </c>
    </row>
    <row r="5587" spans="1:4" x14ac:dyDescent="0.2">
      <c r="A5587" s="88"/>
      <c r="B5587" s="81"/>
      <c r="C5587" s="126">
        <v>-3</v>
      </c>
      <c r="D5587" s="125" t="s">
        <v>397</v>
      </c>
    </row>
    <row r="5588" spans="1:4" x14ac:dyDescent="0.2">
      <c r="A5588" s="88"/>
      <c r="B5588" s="81"/>
      <c r="C5588" s="126"/>
      <c r="D5588" s="125"/>
    </row>
    <row r="5589" spans="1:4" x14ac:dyDescent="0.2">
      <c r="A5589" s="88" t="str">
        <f>HYPERLINK("[Codebook_HIS_2013_ext_v1601.xlsx]SO04_Y","SO04")</f>
        <v>SO04</v>
      </c>
      <c r="B5589" s="81" t="s">
        <v>903</v>
      </c>
      <c r="C5589" s="126">
        <v>1</v>
      </c>
      <c r="D5589" s="125" t="s">
        <v>660</v>
      </c>
    </row>
    <row r="5590" spans="1:4" x14ac:dyDescent="0.2">
      <c r="A5590" s="88"/>
      <c r="B5590" s="81"/>
      <c r="C5590" s="126">
        <v>2</v>
      </c>
      <c r="D5590" s="125" t="s">
        <v>313</v>
      </c>
    </row>
    <row r="5591" spans="1:4" x14ac:dyDescent="0.2">
      <c r="A5591" s="88"/>
      <c r="B5591" s="81"/>
      <c r="C5591" s="126">
        <v>3</v>
      </c>
      <c r="D5591" s="125" t="s">
        <v>314</v>
      </c>
    </row>
    <row r="5592" spans="1:4" x14ac:dyDescent="0.2">
      <c r="A5592" s="88"/>
      <c r="B5592" s="81"/>
      <c r="C5592" s="126">
        <v>4</v>
      </c>
      <c r="D5592" s="125" t="s">
        <v>315</v>
      </c>
    </row>
    <row r="5593" spans="1:4" x14ac:dyDescent="0.2">
      <c r="A5593" s="88"/>
      <c r="B5593" s="81"/>
      <c r="C5593" s="126">
        <v>5</v>
      </c>
      <c r="D5593" s="125" t="s">
        <v>637</v>
      </c>
    </row>
    <row r="5594" spans="1:4" x14ac:dyDescent="0.2">
      <c r="A5594" s="88"/>
      <c r="B5594" s="81"/>
      <c r="C5594" s="126">
        <v>-3</v>
      </c>
      <c r="D5594" s="125" t="s">
        <v>397</v>
      </c>
    </row>
    <row r="5595" spans="1:4" x14ac:dyDescent="0.2">
      <c r="A5595" s="88"/>
      <c r="B5595" s="81"/>
      <c r="C5595" s="126"/>
      <c r="D5595" s="125"/>
    </row>
    <row r="5596" spans="1:4" x14ac:dyDescent="0.2">
      <c r="A5596" s="88" t="str">
        <f>HYPERLINK("[Codebook_HIS_2013_ext_v1601.xlsx]SO05_Y","SO05")</f>
        <v>SO05</v>
      </c>
      <c r="B5596" s="81" t="s">
        <v>904</v>
      </c>
      <c r="C5596" s="126">
        <v>1</v>
      </c>
      <c r="D5596" s="125" t="s">
        <v>233</v>
      </c>
    </row>
    <row r="5597" spans="1:4" x14ac:dyDescent="0.2">
      <c r="A5597" s="88"/>
      <c r="B5597" s="81"/>
      <c r="C5597" s="126">
        <v>2</v>
      </c>
      <c r="D5597" s="125" t="s">
        <v>638</v>
      </c>
    </row>
    <row r="5598" spans="1:4" x14ac:dyDescent="0.2">
      <c r="A5598" s="88"/>
      <c r="B5598" s="81"/>
      <c r="C5598" s="126">
        <v>3</v>
      </c>
      <c r="D5598" s="125" t="s">
        <v>639</v>
      </c>
    </row>
    <row r="5599" spans="1:4" x14ac:dyDescent="0.2">
      <c r="A5599" s="88"/>
      <c r="B5599" s="81"/>
      <c r="C5599" s="126">
        <v>4</v>
      </c>
      <c r="D5599" s="125" t="s">
        <v>640</v>
      </c>
    </row>
    <row r="5600" spans="1:4" x14ac:dyDescent="0.2">
      <c r="A5600" s="88"/>
      <c r="B5600" s="81"/>
      <c r="C5600" s="126">
        <v>5</v>
      </c>
      <c r="D5600" s="125" t="s">
        <v>294</v>
      </c>
    </row>
    <row r="5601" spans="1:4" x14ac:dyDescent="0.2">
      <c r="A5601" s="88"/>
      <c r="B5601" s="81"/>
      <c r="C5601" s="126">
        <v>-1</v>
      </c>
      <c r="D5601" s="125" t="s">
        <v>394</v>
      </c>
    </row>
    <row r="5602" spans="1:4" x14ac:dyDescent="0.2">
      <c r="A5602" s="88"/>
      <c r="B5602" s="81"/>
      <c r="C5602" s="126">
        <v>-3</v>
      </c>
      <c r="D5602" s="125" t="s">
        <v>397</v>
      </c>
    </row>
    <row r="5603" spans="1:4" x14ac:dyDescent="0.2">
      <c r="A5603" s="88"/>
      <c r="B5603" s="75"/>
      <c r="C5603" s="115"/>
      <c r="D5603" s="87"/>
    </row>
    <row r="5604" spans="1:4" x14ac:dyDescent="0.2">
      <c r="A5604" s="88" t="str">
        <f>HYPERLINK("[Codebook_HIS_2013_ext_v1601.xlsx]SP01_Y","SP01")</f>
        <v>SP01</v>
      </c>
      <c r="B5604" s="75" t="s">
        <v>2500</v>
      </c>
      <c r="C5604" s="115">
        <v>1</v>
      </c>
      <c r="D5604" s="87" t="s">
        <v>295</v>
      </c>
    </row>
    <row r="5605" spans="1:4" x14ac:dyDescent="0.2">
      <c r="A5605" s="88"/>
      <c r="B5605" s="75"/>
      <c r="C5605" s="115">
        <v>2</v>
      </c>
      <c r="D5605" s="87" t="s">
        <v>296</v>
      </c>
    </row>
    <row r="5606" spans="1:4" x14ac:dyDescent="0.2">
      <c r="A5606" s="88"/>
      <c r="B5606" s="75"/>
      <c r="C5606" s="115">
        <v>3</v>
      </c>
      <c r="D5606" s="87" t="s">
        <v>69</v>
      </c>
    </row>
    <row r="5607" spans="1:4" x14ac:dyDescent="0.2">
      <c r="A5607" s="88"/>
      <c r="B5607" s="75"/>
      <c r="C5607" s="115">
        <v>-1</v>
      </c>
      <c r="D5607" s="87" t="s">
        <v>394</v>
      </c>
    </row>
    <row r="5608" spans="1:4" x14ac:dyDescent="0.2">
      <c r="A5608" s="88"/>
      <c r="B5608" s="75"/>
      <c r="C5608" s="115">
        <v>-3</v>
      </c>
      <c r="D5608" s="87" t="s">
        <v>397</v>
      </c>
    </row>
    <row r="5609" spans="1:4" x14ac:dyDescent="0.2">
      <c r="A5609" s="88"/>
      <c r="B5609" s="75"/>
      <c r="C5609" s="115"/>
      <c r="D5609" s="87"/>
    </row>
    <row r="5610" spans="1:4" x14ac:dyDescent="0.2">
      <c r="A5610" s="88" t="str">
        <f>HYPERLINK("[Codebook_HIS_2013_ext_v1601.xlsx]SP01_1_Y","SP01_1")</f>
        <v>SP01_1</v>
      </c>
      <c r="B5610" s="75" t="s">
        <v>2501</v>
      </c>
      <c r="C5610" s="115">
        <v>1</v>
      </c>
      <c r="D5610" s="87" t="s">
        <v>395</v>
      </c>
    </row>
    <row r="5611" spans="1:4" x14ac:dyDescent="0.2">
      <c r="A5611" s="88"/>
      <c r="B5611" s="75"/>
      <c r="C5611" s="115">
        <v>2</v>
      </c>
      <c r="D5611" s="87" t="s">
        <v>396</v>
      </c>
    </row>
    <row r="5612" spans="1:4" x14ac:dyDescent="0.2">
      <c r="A5612" s="88"/>
      <c r="B5612" s="75"/>
      <c r="C5612" s="115">
        <v>-1</v>
      </c>
      <c r="D5612" s="87" t="s">
        <v>394</v>
      </c>
    </row>
    <row r="5613" spans="1:4" x14ac:dyDescent="0.2">
      <c r="A5613" s="88"/>
      <c r="B5613" s="75"/>
      <c r="C5613" s="115">
        <v>-3</v>
      </c>
      <c r="D5613" s="87" t="s">
        <v>397</v>
      </c>
    </row>
    <row r="5614" spans="1:4" x14ac:dyDescent="0.2">
      <c r="A5614" s="88"/>
      <c r="B5614" s="75"/>
      <c r="C5614" s="115"/>
      <c r="D5614" s="87"/>
    </row>
    <row r="5615" spans="1:4" x14ac:dyDescent="0.2">
      <c r="A5615" s="88" t="str">
        <f>HYPERLINK("[Codebook_HIS_2013_ext_v1601.xlsx]SP01_2_Y","SP01_2")</f>
        <v>SP01_2</v>
      </c>
      <c r="B5615" s="75" t="s">
        <v>2502</v>
      </c>
      <c r="C5615" s="115">
        <v>1</v>
      </c>
      <c r="D5615" s="87" t="s">
        <v>395</v>
      </c>
    </row>
    <row r="5616" spans="1:4" x14ac:dyDescent="0.2">
      <c r="A5616" s="88"/>
      <c r="B5616" s="75"/>
      <c r="C5616" s="115">
        <v>2</v>
      </c>
      <c r="D5616" s="87" t="s">
        <v>396</v>
      </c>
    </row>
    <row r="5617" spans="1:4" x14ac:dyDescent="0.2">
      <c r="A5617" s="88"/>
      <c r="B5617" s="75"/>
      <c r="C5617" s="115">
        <v>-1</v>
      </c>
      <c r="D5617" s="87" t="s">
        <v>394</v>
      </c>
    </row>
    <row r="5618" spans="1:4" x14ac:dyDescent="0.2">
      <c r="A5618" s="88"/>
      <c r="B5618" s="75"/>
      <c r="C5618" s="115">
        <v>-3</v>
      </c>
      <c r="D5618" s="87" t="s">
        <v>397</v>
      </c>
    </row>
    <row r="5619" spans="1:4" x14ac:dyDescent="0.2">
      <c r="A5619" s="88"/>
      <c r="B5619" s="75"/>
      <c r="C5619" s="115"/>
      <c r="D5619" s="87"/>
    </row>
    <row r="5620" spans="1:4" x14ac:dyDescent="0.2">
      <c r="A5620" s="88" t="str">
        <f>HYPERLINK("[Codebook_HIS_2013_ext_v1601.xlsx]SP02_Y","SP02")</f>
        <v>SP02</v>
      </c>
      <c r="B5620" s="75" t="s">
        <v>2503</v>
      </c>
      <c r="C5620" s="94" t="s">
        <v>120</v>
      </c>
      <c r="D5620" s="87" t="s">
        <v>621</v>
      </c>
    </row>
    <row r="5621" spans="1:4" x14ac:dyDescent="0.2">
      <c r="A5621" s="88"/>
      <c r="B5621" s="75"/>
      <c r="C5621" s="94">
        <v>-1</v>
      </c>
      <c r="D5621" s="87" t="s">
        <v>394</v>
      </c>
    </row>
    <row r="5622" spans="1:4" x14ac:dyDescent="0.2">
      <c r="A5622" s="88"/>
      <c r="B5622" s="75"/>
      <c r="C5622" s="115">
        <v>-3</v>
      </c>
      <c r="D5622" s="87" t="s">
        <v>397</v>
      </c>
    </row>
    <row r="5623" spans="1:4" x14ac:dyDescent="0.2">
      <c r="A5623" s="88"/>
      <c r="B5623" s="75"/>
      <c r="C5623" s="115"/>
      <c r="D5623" s="87"/>
    </row>
    <row r="5624" spans="1:4" x14ac:dyDescent="0.2">
      <c r="A5624" s="88" t="str">
        <f>HYPERLINK("[Codebook_HIS_2013_ext_v1601.xlsx]SP02_1_Y","SP02_1")</f>
        <v>SP02_1</v>
      </c>
      <c r="B5624" s="75" t="s">
        <v>2504</v>
      </c>
      <c r="C5624" s="115">
        <v>0</v>
      </c>
      <c r="D5624" s="87" t="s">
        <v>697</v>
      </c>
    </row>
    <row r="5625" spans="1:4" x14ac:dyDescent="0.2">
      <c r="A5625" s="88"/>
      <c r="B5625" s="75"/>
      <c r="C5625" s="115">
        <v>1</v>
      </c>
      <c r="D5625" s="87" t="s">
        <v>2498</v>
      </c>
    </row>
    <row r="5626" spans="1:4" x14ac:dyDescent="0.2">
      <c r="A5626" s="88"/>
      <c r="B5626" s="75"/>
      <c r="C5626" s="115">
        <v>2</v>
      </c>
      <c r="D5626" s="87" t="s">
        <v>2499</v>
      </c>
    </row>
    <row r="5627" spans="1:4" x14ac:dyDescent="0.2">
      <c r="A5627" s="88"/>
      <c r="B5627" s="75"/>
      <c r="C5627" s="94">
        <v>-1</v>
      </c>
      <c r="D5627" s="87" t="s">
        <v>394</v>
      </c>
    </row>
    <row r="5628" spans="1:4" x14ac:dyDescent="0.2">
      <c r="A5628" s="88"/>
      <c r="B5628" s="75"/>
      <c r="C5628" s="115">
        <v>-3</v>
      </c>
      <c r="D5628" s="87" t="s">
        <v>397</v>
      </c>
    </row>
    <row r="5629" spans="1:4" x14ac:dyDescent="0.2">
      <c r="A5629" s="88"/>
      <c r="B5629" s="75"/>
      <c r="C5629" s="115"/>
      <c r="D5629" s="87"/>
    </row>
    <row r="5630" spans="1:4" x14ac:dyDescent="0.2">
      <c r="A5630" s="88" t="str">
        <f>HYPERLINK("[Codebook_HIS_2013_ext_v1601.xlsx]SP02_2_Y","SP02_2")</f>
        <v>SP02_2</v>
      </c>
      <c r="B5630" s="75" t="s">
        <v>2505</v>
      </c>
      <c r="C5630" s="115">
        <v>1</v>
      </c>
      <c r="D5630" s="87" t="s">
        <v>395</v>
      </c>
    </row>
    <row r="5631" spans="1:4" x14ac:dyDescent="0.2">
      <c r="A5631" s="88"/>
      <c r="B5631" s="75"/>
      <c r="C5631" s="115">
        <v>2</v>
      </c>
      <c r="D5631" s="87" t="s">
        <v>396</v>
      </c>
    </row>
    <row r="5632" spans="1:4" x14ac:dyDescent="0.2">
      <c r="A5632" s="88"/>
      <c r="B5632" s="75"/>
      <c r="C5632" s="115">
        <v>-1</v>
      </c>
      <c r="D5632" s="87" t="s">
        <v>394</v>
      </c>
    </row>
    <row r="5633" spans="1:4" x14ac:dyDescent="0.2">
      <c r="A5633" s="88"/>
      <c r="B5633" s="75"/>
      <c r="C5633" s="115">
        <v>-3</v>
      </c>
      <c r="D5633" s="87" t="s">
        <v>397</v>
      </c>
    </row>
    <row r="5634" spans="1:4" x14ac:dyDescent="0.2">
      <c r="A5634" s="88"/>
      <c r="B5634" s="84"/>
      <c r="C5634" s="85"/>
      <c r="D5634" s="86"/>
    </row>
    <row r="5635" spans="1:4" x14ac:dyDescent="0.2">
      <c r="A5635" s="88" t="s">
        <v>2088</v>
      </c>
      <c r="B5635" s="84" t="s">
        <v>719</v>
      </c>
      <c r="C5635" s="85">
        <v>1</v>
      </c>
      <c r="D5635" s="87" t="s">
        <v>545</v>
      </c>
    </row>
    <row r="5636" spans="1:4" x14ac:dyDescent="0.2">
      <c r="A5636" s="88"/>
      <c r="B5636" s="84"/>
      <c r="C5636" s="85">
        <v>2</v>
      </c>
      <c r="D5636" s="87" t="s">
        <v>546</v>
      </c>
    </row>
    <row r="5637" spans="1:4" x14ac:dyDescent="0.2">
      <c r="A5637" s="88"/>
      <c r="B5637" s="84"/>
      <c r="C5637" s="85">
        <v>3</v>
      </c>
      <c r="D5637" s="87" t="s">
        <v>69</v>
      </c>
    </row>
    <row r="5638" spans="1:4" x14ac:dyDescent="0.2">
      <c r="A5638" s="88"/>
      <c r="B5638" s="84"/>
      <c r="C5638" s="85">
        <v>-1</v>
      </c>
      <c r="D5638" s="87" t="s">
        <v>394</v>
      </c>
    </row>
    <row r="5639" spans="1:4" x14ac:dyDescent="0.2">
      <c r="A5639" s="88"/>
      <c r="B5639" s="84"/>
      <c r="C5639" s="85">
        <v>-3</v>
      </c>
      <c r="D5639" s="87" t="s">
        <v>397</v>
      </c>
    </row>
    <row r="5640" spans="1:4" x14ac:dyDescent="0.2">
      <c r="A5640" s="88"/>
      <c r="B5640" s="84"/>
      <c r="C5640" s="85"/>
      <c r="D5640" s="86"/>
    </row>
    <row r="5641" spans="1:4" x14ac:dyDescent="0.2">
      <c r="A5641" s="88" t="s">
        <v>2089</v>
      </c>
      <c r="B5641" s="84" t="s">
        <v>720</v>
      </c>
      <c r="C5641" s="85">
        <v>1</v>
      </c>
      <c r="D5641" s="87" t="s">
        <v>395</v>
      </c>
    </row>
    <row r="5642" spans="1:4" x14ac:dyDescent="0.2">
      <c r="A5642" s="88"/>
      <c r="B5642" s="84"/>
      <c r="C5642" s="85">
        <v>2</v>
      </c>
      <c r="D5642" s="89" t="s">
        <v>396</v>
      </c>
    </row>
    <row r="5643" spans="1:4" x14ac:dyDescent="0.2">
      <c r="A5643" s="88"/>
      <c r="B5643" s="84"/>
      <c r="C5643" s="85">
        <v>-1</v>
      </c>
      <c r="D5643" s="89" t="s">
        <v>394</v>
      </c>
    </row>
    <row r="5644" spans="1:4" x14ac:dyDescent="0.2">
      <c r="A5644" s="88"/>
      <c r="B5644" s="84"/>
      <c r="C5644" s="85">
        <v>-3</v>
      </c>
      <c r="D5644" s="89" t="s">
        <v>397</v>
      </c>
    </row>
    <row r="5645" spans="1:4" x14ac:dyDescent="0.2">
      <c r="A5645" s="88"/>
      <c r="B5645" s="84"/>
      <c r="C5645" s="85"/>
      <c r="D5645" s="86"/>
    </row>
    <row r="5646" spans="1:4" x14ac:dyDescent="0.2">
      <c r="A5646" s="88" t="s">
        <v>2090</v>
      </c>
      <c r="B5646" s="84" t="s">
        <v>721</v>
      </c>
      <c r="C5646" s="154">
        <v>1</v>
      </c>
      <c r="D5646" s="87" t="s">
        <v>545</v>
      </c>
    </row>
    <row r="5647" spans="1:4" x14ac:dyDescent="0.2">
      <c r="A5647" s="88"/>
      <c r="B5647" s="88"/>
      <c r="C5647" s="154">
        <v>2</v>
      </c>
      <c r="D5647" s="87" t="s">
        <v>546</v>
      </c>
    </row>
    <row r="5648" spans="1:4" x14ac:dyDescent="0.2">
      <c r="A5648" s="88"/>
      <c r="B5648" s="88"/>
      <c r="C5648" s="154">
        <v>3</v>
      </c>
      <c r="D5648" s="87" t="s">
        <v>69</v>
      </c>
    </row>
    <row r="5649" spans="1:4" x14ac:dyDescent="0.2">
      <c r="A5649" s="88"/>
      <c r="B5649" s="88"/>
      <c r="C5649" s="154">
        <v>-1</v>
      </c>
      <c r="D5649" s="87" t="s">
        <v>394</v>
      </c>
    </row>
    <row r="5650" spans="1:4" x14ac:dyDescent="0.2">
      <c r="A5650" s="88"/>
      <c r="B5650" s="88"/>
      <c r="C5650" s="154">
        <v>-3</v>
      </c>
      <c r="D5650" s="87" t="s">
        <v>397</v>
      </c>
    </row>
    <row r="5651" spans="1:4" x14ac:dyDescent="0.2">
      <c r="A5651" s="88"/>
      <c r="B5651" s="84"/>
      <c r="C5651" s="85"/>
      <c r="D5651" s="86"/>
    </row>
    <row r="5652" spans="1:4" x14ac:dyDescent="0.2">
      <c r="A5652" s="88" t="s">
        <v>2091</v>
      </c>
      <c r="B5652" s="84" t="s">
        <v>722</v>
      </c>
      <c r="C5652" s="85">
        <v>1</v>
      </c>
      <c r="D5652" s="87" t="s">
        <v>395</v>
      </c>
    </row>
    <row r="5653" spans="1:4" x14ac:dyDescent="0.2">
      <c r="A5653" s="88"/>
      <c r="B5653" s="84"/>
      <c r="C5653" s="85">
        <v>2</v>
      </c>
      <c r="D5653" s="89" t="s">
        <v>396</v>
      </c>
    </row>
    <row r="5654" spans="1:4" x14ac:dyDescent="0.2">
      <c r="A5654" s="88"/>
      <c r="B5654" s="84"/>
      <c r="C5654" s="85">
        <v>-1</v>
      </c>
      <c r="D5654" s="89" t="s">
        <v>394</v>
      </c>
    </row>
    <row r="5655" spans="1:4" x14ac:dyDescent="0.2">
      <c r="A5655" s="88"/>
      <c r="B5655" s="84"/>
      <c r="C5655" s="85">
        <v>-3</v>
      </c>
      <c r="D5655" s="89" t="s">
        <v>397</v>
      </c>
    </row>
    <row r="5656" spans="1:4" x14ac:dyDescent="0.2">
      <c r="A5656" s="88"/>
      <c r="B5656" s="84"/>
      <c r="C5656" s="85"/>
      <c r="D5656" s="86"/>
    </row>
    <row r="5657" spans="1:4" x14ac:dyDescent="0.2">
      <c r="A5657" s="88" t="s">
        <v>2107</v>
      </c>
      <c r="B5657" s="84" t="s">
        <v>605</v>
      </c>
      <c r="C5657" s="85">
        <v>1</v>
      </c>
      <c r="D5657" s="87" t="s">
        <v>395</v>
      </c>
    </row>
    <row r="5658" spans="1:4" x14ac:dyDescent="0.2">
      <c r="A5658" s="88"/>
      <c r="B5658" s="84"/>
      <c r="C5658" s="85">
        <v>2</v>
      </c>
      <c r="D5658" s="89" t="s">
        <v>396</v>
      </c>
    </row>
    <row r="5659" spans="1:4" x14ac:dyDescent="0.2">
      <c r="A5659" s="88"/>
      <c r="B5659" s="84"/>
      <c r="C5659" s="85">
        <v>-1</v>
      </c>
      <c r="D5659" s="89" t="s">
        <v>394</v>
      </c>
    </row>
    <row r="5660" spans="1:4" x14ac:dyDescent="0.2">
      <c r="A5660" s="88"/>
      <c r="B5660" s="84"/>
      <c r="C5660" s="85">
        <v>-3</v>
      </c>
      <c r="D5660" s="89" t="s">
        <v>397</v>
      </c>
    </row>
    <row r="5661" spans="1:4" x14ac:dyDescent="0.2">
      <c r="A5661" s="88"/>
      <c r="B5661" s="84"/>
      <c r="C5661" s="85"/>
      <c r="D5661" s="86"/>
    </row>
    <row r="5662" spans="1:4" x14ac:dyDescent="0.2">
      <c r="A5662" s="88" t="s">
        <v>2108</v>
      </c>
      <c r="B5662" s="84" t="s">
        <v>205</v>
      </c>
      <c r="C5662" s="85">
        <v>1</v>
      </c>
      <c r="D5662" s="87" t="s">
        <v>395</v>
      </c>
    </row>
    <row r="5663" spans="1:4" x14ac:dyDescent="0.2">
      <c r="A5663" s="88"/>
      <c r="B5663" s="84"/>
      <c r="C5663" s="85">
        <v>2</v>
      </c>
      <c r="D5663" s="89" t="s">
        <v>396</v>
      </c>
    </row>
    <row r="5664" spans="1:4" x14ac:dyDescent="0.2">
      <c r="A5664" s="88"/>
      <c r="B5664" s="84"/>
      <c r="C5664" s="85">
        <v>-1</v>
      </c>
      <c r="D5664" s="89" t="s">
        <v>394</v>
      </c>
    </row>
    <row r="5665" spans="1:4" x14ac:dyDescent="0.2">
      <c r="A5665" s="88"/>
      <c r="B5665" s="84"/>
      <c r="C5665" s="85">
        <v>-3</v>
      </c>
      <c r="D5665" s="89" t="s">
        <v>397</v>
      </c>
    </row>
    <row r="5666" spans="1:4" x14ac:dyDescent="0.2">
      <c r="A5666" s="88"/>
      <c r="B5666" s="84"/>
      <c r="C5666" s="85"/>
      <c r="D5666" s="86"/>
    </row>
    <row r="5667" spans="1:4" x14ac:dyDescent="0.2">
      <c r="A5667" s="88" t="s">
        <v>2109</v>
      </c>
      <c r="B5667" s="84" t="s">
        <v>206</v>
      </c>
      <c r="C5667" s="85">
        <v>1</v>
      </c>
      <c r="D5667" s="87" t="s">
        <v>395</v>
      </c>
    </row>
    <row r="5668" spans="1:4" x14ac:dyDescent="0.2">
      <c r="A5668" s="88"/>
      <c r="B5668" s="84"/>
      <c r="C5668" s="85">
        <v>2</v>
      </c>
      <c r="D5668" s="89" t="s">
        <v>396</v>
      </c>
    </row>
    <row r="5669" spans="1:4" x14ac:dyDescent="0.2">
      <c r="A5669" s="88"/>
      <c r="B5669" s="84"/>
      <c r="C5669" s="85">
        <v>-1</v>
      </c>
      <c r="D5669" s="89" t="s">
        <v>394</v>
      </c>
    </row>
    <row r="5670" spans="1:4" x14ac:dyDescent="0.2">
      <c r="A5670" s="88"/>
      <c r="B5670" s="84"/>
      <c r="C5670" s="85">
        <v>-3</v>
      </c>
      <c r="D5670" s="89" t="s">
        <v>397</v>
      </c>
    </row>
    <row r="5671" spans="1:4" x14ac:dyDescent="0.2">
      <c r="A5671" s="88"/>
      <c r="B5671" s="84"/>
      <c r="C5671" s="85"/>
      <c r="D5671" s="86"/>
    </row>
    <row r="5672" spans="1:4" x14ac:dyDescent="0.2">
      <c r="A5672" s="88" t="s">
        <v>2110</v>
      </c>
      <c r="B5672" s="84" t="s">
        <v>207</v>
      </c>
      <c r="C5672" s="85">
        <v>1</v>
      </c>
      <c r="D5672" s="87" t="s">
        <v>395</v>
      </c>
    </row>
    <row r="5673" spans="1:4" x14ac:dyDescent="0.2">
      <c r="A5673" s="88"/>
      <c r="B5673" s="84"/>
      <c r="C5673" s="85">
        <v>2</v>
      </c>
      <c r="D5673" s="89" t="s">
        <v>396</v>
      </c>
    </row>
    <row r="5674" spans="1:4" x14ac:dyDescent="0.2">
      <c r="A5674" s="88"/>
      <c r="B5674" s="84"/>
      <c r="C5674" s="85">
        <v>-1</v>
      </c>
      <c r="D5674" s="89" t="s">
        <v>394</v>
      </c>
    </row>
    <row r="5675" spans="1:4" x14ac:dyDescent="0.2">
      <c r="A5675" s="88"/>
      <c r="B5675" s="84"/>
      <c r="C5675" s="85">
        <v>-3</v>
      </c>
      <c r="D5675" s="89" t="s">
        <v>397</v>
      </c>
    </row>
    <row r="5676" spans="1:4" x14ac:dyDescent="0.2">
      <c r="A5676" s="88"/>
      <c r="B5676" s="84"/>
      <c r="C5676" s="85"/>
      <c r="D5676" s="86"/>
    </row>
    <row r="5677" spans="1:4" x14ac:dyDescent="0.2">
      <c r="A5677" s="88" t="s">
        <v>216</v>
      </c>
      <c r="B5677" s="75" t="s">
        <v>2951</v>
      </c>
      <c r="C5677" s="115">
        <v>1</v>
      </c>
      <c r="D5677" s="87" t="s">
        <v>395</v>
      </c>
    </row>
    <row r="5678" spans="1:4" x14ac:dyDescent="0.2">
      <c r="A5678" s="88"/>
      <c r="B5678" s="75"/>
      <c r="C5678" s="115">
        <v>2</v>
      </c>
      <c r="D5678" s="89" t="s">
        <v>396</v>
      </c>
    </row>
    <row r="5679" spans="1:4" x14ac:dyDescent="0.2">
      <c r="A5679" s="88"/>
      <c r="B5679" s="75"/>
      <c r="C5679" s="115">
        <v>-1</v>
      </c>
      <c r="D5679" s="89" t="s">
        <v>394</v>
      </c>
    </row>
    <row r="5680" spans="1:4" x14ac:dyDescent="0.2">
      <c r="A5680" s="88"/>
      <c r="B5680" s="75"/>
      <c r="C5680" s="115">
        <v>-3</v>
      </c>
      <c r="D5680" s="89" t="s">
        <v>397</v>
      </c>
    </row>
    <row r="5681" spans="1:4" x14ac:dyDescent="0.2">
      <c r="A5681" s="88"/>
      <c r="B5681" s="75"/>
      <c r="C5681" s="94"/>
      <c r="D5681" s="89"/>
    </row>
    <row r="5682" spans="1:4" x14ac:dyDescent="0.2">
      <c r="A5682" s="88" t="s">
        <v>3027</v>
      </c>
      <c r="B5682" s="75" t="s">
        <v>827</v>
      </c>
      <c r="C5682" s="115" t="s">
        <v>120</v>
      </c>
      <c r="D5682" s="89" t="s">
        <v>621</v>
      </c>
    </row>
    <row r="5683" spans="1:4" x14ac:dyDescent="0.2">
      <c r="A5683" s="88"/>
      <c r="B5683" s="75"/>
      <c r="C5683" s="94">
        <v>-1</v>
      </c>
      <c r="D5683" s="89" t="s">
        <v>394</v>
      </c>
    </row>
    <row r="5684" spans="1:4" x14ac:dyDescent="0.2">
      <c r="A5684" s="88"/>
      <c r="B5684" s="75"/>
      <c r="C5684" s="94">
        <v>-3</v>
      </c>
      <c r="D5684" s="89" t="s">
        <v>397</v>
      </c>
    </row>
    <row r="5685" spans="1:4" x14ac:dyDescent="0.2">
      <c r="A5685" s="88"/>
      <c r="B5685" s="75"/>
      <c r="C5685" s="94"/>
      <c r="D5685" s="89"/>
    </row>
    <row r="5686" spans="1:4" x14ac:dyDescent="0.2">
      <c r="A5686" s="88" t="s">
        <v>217</v>
      </c>
      <c r="B5686" s="75" t="s">
        <v>2953</v>
      </c>
      <c r="C5686" s="94">
        <v>1</v>
      </c>
      <c r="D5686" s="89" t="s">
        <v>395</v>
      </c>
    </row>
    <row r="5687" spans="1:4" x14ac:dyDescent="0.2">
      <c r="A5687" s="88"/>
      <c r="B5687" s="75"/>
      <c r="C5687" s="94">
        <v>2</v>
      </c>
      <c r="D5687" s="87" t="s">
        <v>396</v>
      </c>
    </row>
    <row r="5688" spans="1:4" x14ac:dyDescent="0.2">
      <c r="A5688" s="88"/>
      <c r="B5688" s="84"/>
      <c r="C5688" s="92">
        <v>-1</v>
      </c>
      <c r="D5688" s="89" t="s">
        <v>394</v>
      </c>
    </row>
    <row r="5689" spans="1:4" x14ac:dyDescent="0.2">
      <c r="A5689" s="88"/>
      <c r="B5689" s="84"/>
      <c r="C5689" s="92">
        <v>-3</v>
      </c>
      <c r="D5689" s="89" t="s">
        <v>397</v>
      </c>
    </row>
    <row r="5690" spans="1:4" x14ac:dyDescent="0.2">
      <c r="A5690" s="88"/>
      <c r="B5690" s="84"/>
      <c r="C5690" s="92"/>
      <c r="D5690" s="89"/>
    </row>
    <row r="5691" spans="1:4" x14ac:dyDescent="0.2">
      <c r="A5691" s="88" t="s">
        <v>520</v>
      </c>
      <c r="B5691" s="84" t="s">
        <v>2954</v>
      </c>
      <c r="C5691" s="92">
        <v>1</v>
      </c>
      <c r="D5691" s="89" t="s">
        <v>395</v>
      </c>
    </row>
    <row r="5692" spans="1:4" x14ac:dyDescent="0.2">
      <c r="A5692" s="88"/>
      <c r="B5692" s="84"/>
      <c r="C5692" s="92">
        <v>2</v>
      </c>
      <c r="D5692" s="89" t="s">
        <v>396</v>
      </c>
    </row>
    <row r="5693" spans="1:4" x14ac:dyDescent="0.2">
      <c r="A5693" s="88"/>
      <c r="B5693" s="84"/>
      <c r="C5693" s="92">
        <v>-1</v>
      </c>
      <c r="D5693" s="89" t="s">
        <v>394</v>
      </c>
    </row>
    <row r="5694" spans="1:4" x14ac:dyDescent="0.2">
      <c r="A5694" s="88"/>
      <c r="B5694" s="84"/>
      <c r="C5694" s="92">
        <v>-3</v>
      </c>
      <c r="D5694" s="89" t="s">
        <v>397</v>
      </c>
    </row>
    <row r="5695" spans="1:4" x14ac:dyDescent="0.2">
      <c r="A5695" s="88"/>
      <c r="B5695" s="75"/>
      <c r="C5695" s="115"/>
      <c r="D5695" s="89"/>
    </row>
    <row r="5696" spans="1:4" x14ac:dyDescent="0.2">
      <c r="A5696" s="88" t="s">
        <v>521</v>
      </c>
      <c r="B5696" s="76" t="s">
        <v>2955</v>
      </c>
      <c r="C5696" s="154" t="s">
        <v>120</v>
      </c>
      <c r="D5696" s="77" t="s">
        <v>621</v>
      </c>
    </row>
    <row r="5697" spans="1:4" x14ac:dyDescent="0.2">
      <c r="A5697" s="88"/>
      <c r="C5697" s="154">
        <v>-1</v>
      </c>
      <c r="D5697" s="77" t="s">
        <v>394</v>
      </c>
    </row>
    <row r="5698" spans="1:4" x14ac:dyDescent="0.2">
      <c r="A5698" s="88"/>
      <c r="C5698" s="92">
        <v>-3</v>
      </c>
      <c r="D5698" s="89" t="s">
        <v>397</v>
      </c>
    </row>
    <row r="5699" spans="1:4" x14ac:dyDescent="0.2">
      <c r="A5699" s="88"/>
      <c r="C5699" s="92"/>
      <c r="D5699" s="89"/>
    </row>
    <row r="5700" spans="1:4" x14ac:dyDescent="0.2">
      <c r="A5700" s="88" t="s">
        <v>522</v>
      </c>
      <c r="B5700" s="88" t="s">
        <v>467</v>
      </c>
      <c r="C5700" s="85" t="s">
        <v>120</v>
      </c>
      <c r="D5700" s="96" t="s">
        <v>621</v>
      </c>
    </row>
    <row r="5701" spans="1:4" x14ac:dyDescent="0.2">
      <c r="A5701" s="88"/>
      <c r="B5701" s="84"/>
      <c r="C5701" s="92">
        <v>-1</v>
      </c>
      <c r="D5701" s="89" t="s">
        <v>394</v>
      </c>
    </row>
    <row r="5702" spans="1:4" x14ac:dyDescent="0.2">
      <c r="A5702" s="88"/>
      <c r="B5702" s="84"/>
      <c r="C5702" s="92">
        <v>-3</v>
      </c>
      <c r="D5702" s="89" t="s">
        <v>397</v>
      </c>
    </row>
    <row r="5703" spans="1:4" x14ac:dyDescent="0.2">
      <c r="A5703" s="88"/>
      <c r="B5703" s="84"/>
      <c r="C5703" s="92"/>
      <c r="D5703" s="89"/>
    </row>
    <row r="5704" spans="1:4" x14ac:dyDescent="0.2">
      <c r="A5704" s="88" t="s">
        <v>801</v>
      </c>
      <c r="B5704" s="84" t="s">
        <v>551</v>
      </c>
      <c r="C5704" s="92">
        <v>1</v>
      </c>
      <c r="D5704" s="89" t="s">
        <v>765</v>
      </c>
    </row>
    <row r="5705" spans="1:4" x14ac:dyDescent="0.2">
      <c r="A5705" s="88"/>
      <c r="B5705" s="84"/>
      <c r="C5705" s="92">
        <v>2</v>
      </c>
      <c r="D5705" s="89" t="s">
        <v>2956</v>
      </c>
    </row>
    <row r="5706" spans="1:4" x14ac:dyDescent="0.2">
      <c r="A5706" s="88"/>
      <c r="B5706" s="84"/>
      <c r="C5706" s="92">
        <v>3</v>
      </c>
      <c r="D5706" s="89" t="s">
        <v>826</v>
      </c>
    </row>
    <row r="5707" spans="1:4" x14ac:dyDescent="0.2">
      <c r="A5707" s="88"/>
      <c r="B5707" s="84"/>
      <c r="C5707" s="92"/>
      <c r="D5707" s="89"/>
    </row>
    <row r="5708" spans="1:4" x14ac:dyDescent="0.2">
      <c r="A5708" s="88" t="s">
        <v>802</v>
      </c>
      <c r="B5708" s="84" t="s">
        <v>2957</v>
      </c>
      <c r="C5708" s="94" t="s">
        <v>120</v>
      </c>
      <c r="D5708" s="87" t="s">
        <v>621</v>
      </c>
    </row>
    <row r="5709" spans="1:4" x14ac:dyDescent="0.2">
      <c r="A5709" s="88"/>
      <c r="B5709" s="84"/>
      <c r="C5709" s="92">
        <v>-1</v>
      </c>
      <c r="D5709" s="89" t="s">
        <v>394</v>
      </c>
    </row>
    <row r="5710" spans="1:4" x14ac:dyDescent="0.2">
      <c r="A5710" s="88"/>
      <c r="B5710" s="84"/>
      <c r="C5710" s="92">
        <v>-3</v>
      </c>
      <c r="D5710" s="89" t="s">
        <v>397</v>
      </c>
    </row>
    <row r="5711" spans="1:4" x14ac:dyDescent="0.2">
      <c r="A5711" s="88"/>
      <c r="B5711" s="84"/>
      <c r="C5711" s="92"/>
      <c r="D5711" s="89"/>
    </row>
    <row r="5712" spans="1:4" x14ac:dyDescent="0.2">
      <c r="A5712" s="88" t="s">
        <v>803</v>
      </c>
      <c r="B5712" s="84" t="s">
        <v>336</v>
      </c>
      <c r="C5712" s="92" t="s">
        <v>120</v>
      </c>
      <c r="D5712" s="89" t="s">
        <v>621</v>
      </c>
    </row>
    <row r="5713" spans="1:4" x14ac:dyDescent="0.2">
      <c r="A5713" s="88"/>
      <c r="B5713" s="84"/>
      <c r="C5713" s="92">
        <v>-1</v>
      </c>
      <c r="D5713" s="89" t="s">
        <v>394</v>
      </c>
    </row>
    <row r="5714" spans="1:4" x14ac:dyDescent="0.2">
      <c r="A5714" s="88"/>
      <c r="B5714" s="84"/>
      <c r="C5714" s="92">
        <v>-3</v>
      </c>
      <c r="D5714" s="89" t="s">
        <v>397</v>
      </c>
    </row>
    <row r="5715" spans="1:4" x14ac:dyDescent="0.2">
      <c r="A5715" s="88"/>
      <c r="B5715" s="84"/>
      <c r="C5715" s="92"/>
      <c r="D5715" s="89"/>
    </row>
    <row r="5716" spans="1:4" x14ac:dyDescent="0.2">
      <c r="A5716" s="88" t="s">
        <v>804</v>
      </c>
      <c r="B5716" s="84" t="s">
        <v>337</v>
      </c>
      <c r="C5716" s="92" t="s">
        <v>120</v>
      </c>
      <c r="D5716" s="89" t="s">
        <v>621</v>
      </c>
    </row>
    <row r="5717" spans="1:4" x14ac:dyDescent="0.2">
      <c r="A5717" s="88"/>
      <c r="B5717" s="84"/>
      <c r="C5717" s="92">
        <v>-1</v>
      </c>
      <c r="D5717" s="89" t="s">
        <v>394</v>
      </c>
    </row>
    <row r="5718" spans="1:4" x14ac:dyDescent="0.2">
      <c r="A5718" s="88"/>
      <c r="B5718" s="84"/>
      <c r="C5718" s="94">
        <v>-3</v>
      </c>
      <c r="D5718" s="87" t="s">
        <v>397</v>
      </c>
    </row>
    <row r="5719" spans="1:4" x14ac:dyDescent="0.2">
      <c r="A5719" s="88"/>
      <c r="B5719" s="88"/>
    </row>
    <row r="5720" spans="1:4" x14ac:dyDescent="0.2">
      <c r="A5720" s="88" t="s">
        <v>805</v>
      </c>
      <c r="B5720" s="88" t="s">
        <v>338</v>
      </c>
      <c r="C5720" s="154" t="s">
        <v>120</v>
      </c>
      <c r="D5720" s="77" t="s">
        <v>621</v>
      </c>
    </row>
    <row r="5721" spans="1:4" x14ac:dyDescent="0.2">
      <c r="A5721" s="88"/>
      <c r="B5721" s="88"/>
      <c r="C5721" s="92">
        <v>-1</v>
      </c>
      <c r="D5721" s="89" t="s">
        <v>394</v>
      </c>
    </row>
    <row r="5722" spans="1:4" x14ac:dyDescent="0.2">
      <c r="A5722" s="88"/>
      <c r="B5722" s="88"/>
      <c r="C5722" s="92">
        <v>-3</v>
      </c>
      <c r="D5722" s="89" t="s">
        <v>397</v>
      </c>
    </row>
    <row r="5723" spans="1:4" x14ac:dyDescent="0.2">
      <c r="A5723" s="88"/>
      <c r="B5723" s="84"/>
      <c r="C5723" s="92"/>
      <c r="D5723" s="89"/>
    </row>
    <row r="5724" spans="1:4" x14ac:dyDescent="0.2">
      <c r="A5724" s="88" t="s">
        <v>806</v>
      </c>
      <c r="B5724" s="84" t="s">
        <v>339</v>
      </c>
      <c r="C5724" s="92" t="s">
        <v>120</v>
      </c>
      <c r="D5724" s="89" t="s">
        <v>621</v>
      </c>
    </row>
    <row r="5725" spans="1:4" x14ac:dyDescent="0.2">
      <c r="A5725" s="88"/>
      <c r="B5725" s="84"/>
      <c r="C5725" s="92">
        <v>-1</v>
      </c>
      <c r="D5725" s="89" t="s">
        <v>394</v>
      </c>
    </row>
    <row r="5726" spans="1:4" x14ac:dyDescent="0.2">
      <c r="A5726" s="88"/>
      <c r="B5726" s="84"/>
      <c r="C5726" s="92">
        <v>-3</v>
      </c>
      <c r="D5726" s="89" t="s">
        <v>397</v>
      </c>
    </row>
    <row r="5727" spans="1:4" x14ac:dyDescent="0.2">
      <c r="A5727" s="88"/>
      <c r="B5727" s="84"/>
      <c r="C5727" s="85"/>
      <c r="D5727" s="96"/>
    </row>
    <row r="5728" spans="1:4" x14ac:dyDescent="0.2">
      <c r="A5728" s="88" t="s">
        <v>523</v>
      </c>
      <c r="B5728" s="84" t="s">
        <v>2958</v>
      </c>
      <c r="C5728" s="92">
        <v>1</v>
      </c>
      <c r="D5728" s="89" t="s">
        <v>552</v>
      </c>
    </row>
    <row r="5729" spans="1:4" x14ac:dyDescent="0.2">
      <c r="A5729" s="88"/>
      <c r="B5729" s="84"/>
      <c r="C5729" s="92">
        <v>2</v>
      </c>
      <c r="D5729" s="89" t="s">
        <v>553</v>
      </c>
    </row>
    <row r="5730" spans="1:4" x14ac:dyDescent="0.2">
      <c r="A5730" s="88"/>
      <c r="B5730" s="84"/>
      <c r="C5730" s="92">
        <v>3</v>
      </c>
      <c r="D5730" s="89" t="s">
        <v>554</v>
      </c>
    </row>
    <row r="5731" spans="1:4" x14ac:dyDescent="0.2">
      <c r="A5731" s="88"/>
      <c r="B5731" s="84"/>
      <c r="C5731" s="92">
        <v>4</v>
      </c>
      <c r="D5731" s="89" t="s">
        <v>555</v>
      </c>
    </row>
    <row r="5732" spans="1:4" x14ac:dyDescent="0.2">
      <c r="A5732" s="88"/>
      <c r="B5732" s="84"/>
      <c r="C5732" s="94">
        <v>-1</v>
      </c>
      <c r="D5732" s="87" t="s">
        <v>394</v>
      </c>
    </row>
    <row r="5733" spans="1:4" x14ac:dyDescent="0.2">
      <c r="A5733" s="88"/>
      <c r="B5733" s="84"/>
      <c r="C5733" s="92">
        <v>-3</v>
      </c>
      <c r="D5733" s="87" t="s">
        <v>397</v>
      </c>
    </row>
    <row r="5734" spans="1:4" x14ac:dyDescent="0.2">
      <c r="A5734" s="88"/>
      <c r="B5734" s="84"/>
      <c r="C5734" s="92"/>
      <c r="D5734" s="87"/>
    </row>
    <row r="5735" spans="1:4" x14ac:dyDescent="0.2">
      <c r="A5735" s="88" t="s">
        <v>809</v>
      </c>
      <c r="B5735" s="84" t="s">
        <v>2959</v>
      </c>
      <c r="C5735" s="92">
        <v>1</v>
      </c>
      <c r="D5735" s="87" t="s">
        <v>545</v>
      </c>
    </row>
    <row r="5736" spans="1:4" x14ac:dyDescent="0.2">
      <c r="A5736" s="88"/>
      <c r="B5736" s="84"/>
      <c r="C5736" s="92">
        <v>2</v>
      </c>
      <c r="D5736" s="89" t="s">
        <v>546</v>
      </c>
    </row>
    <row r="5737" spans="1:4" x14ac:dyDescent="0.2">
      <c r="A5737" s="88"/>
      <c r="B5737" s="84"/>
      <c r="C5737" s="92">
        <v>3</v>
      </c>
      <c r="D5737" s="89" t="s">
        <v>69</v>
      </c>
    </row>
    <row r="5738" spans="1:4" x14ac:dyDescent="0.2">
      <c r="A5738" s="88"/>
      <c r="B5738" s="84"/>
      <c r="C5738" s="94">
        <v>-1</v>
      </c>
      <c r="D5738" s="87" t="s">
        <v>394</v>
      </c>
    </row>
    <row r="5739" spans="1:4" x14ac:dyDescent="0.2">
      <c r="A5739" s="88"/>
      <c r="B5739" s="75"/>
      <c r="C5739" s="94">
        <v>-3</v>
      </c>
      <c r="D5739" s="89" t="s">
        <v>397</v>
      </c>
    </row>
    <row r="5740" spans="1:4" x14ac:dyDescent="0.2">
      <c r="A5740" s="88"/>
      <c r="B5740" s="75"/>
      <c r="C5740" s="94"/>
      <c r="D5740" s="89"/>
    </row>
    <row r="5741" spans="1:4" x14ac:dyDescent="0.2">
      <c r="A5741" s="88" t="s">
        <v>810</v>
      </c>
      <c r="B5741" s="75" t="s">
        <v>2960</v>
      </c>
      <c r="C5741" s="94">
        <v>1</v>
      </c>
      <c r="D5741" s="89" t="s">
        <v>829</v>
      </c>
    </row>
    <row r="5742" spans="1:4" x14ac:dyDescent="0.2">
      <c r="A5742" s="88"/>
      <c r="B5742" s="75"/>
      <c r="C5742" s="94">
        <v>2</v>
      </c>
      <c r="D5742" s="89" t="s">
        <v>830</v>
      </c>
    </row>
    <row r="5743" spans="1:4" x14ac:dyDescent="0.2">
      <c r="A5743" s="88"/>
      <c r="B5743" s="75"/>
      <c r="C5743" s="94">
        <v>3</v>
      </c>
      <c r="D5743" s="89" t="s">
        <v>296</v>
      </c>
    </row>
    <row r="5744" spans="1:4" x14ac:dyDescent="0.2">
      <c r="A5744" s="88"/>
      <c r="B5744" s="75"/>
      <c r="C5744" s="94">
        <v>-1</v>
      </c>
      <c r="D5744" s="89" t="s">
        <v>394</v>
      </c>
    </row>
    <row r="5745" spans="1:4" x14ac:dyDescent="0.2">
      <c r="A5745" s="88"/>
      <c r="B5745" s="75"/>
      <c r="C5745" s="94">
        <v>-3</v>
      </c>
      <c r="D5745" s="89" t="s">
        <v>397</v>
      </c>
    </row>
    <row r="5746" spans="1:4" x14ac:dyDescent="0.2">
      <c r="A5746" s="88"/>
      <c r="B5746" s="75"/>
      <c r="C5746" s="94"/>
      <c r="D5746" s="89"/>
    </row>
    <row r="5747" spans="1:4" x14ac:dyDescent="0.2">
      <c r="A5747" s="88" t="s">
        <v>813</v>
      </c>
      <c r="B5747" s="75" t="s">
        <v>814</v>
      </c>
      <c r="C5747" s="94">
        <v>1</v>
      </c>
      <c r="D5747" s="89" t="s">
        <v>395</v>
      </c>
    </row>
    <row r="5748" spans="1:4" x14ac:dyDescent="0.2">
      <c r="A5748" s="88"/>
      <c r="B5748" s="75"/>
      <c r="C5748" s="94">
        <v>2</v>
      </c>
      <c r="D5748" s="89" t="s">
        <v>396</v>
      </c>
    </row>
    <row r="5749" spans="1:4" x14ac:dyDescent="0.2">
      <c r="A5749" s="88"/>
      <c r="B5749" s="75"/>
      <c r="C5749" s="94">
        <v>-1</v>
      </c>
      <c r="D5749" s="89" t="s">
        <v>394</v>
      </c>
    </row>
    <row r="5750" spans="1:4" x14ac:dyDescent="0.2">
      <c r="A5750" s="88"/>
      <c r="B5750" s="75"/>
      <c r="C5750" s="94">
        <v>-3</v>
      </c>
      <c r="D5750" s="89" t="s">
        <v>397</v>
      </c>
    </row>
    <row r="5751" spans="1:4" x14ac:dyDescent="0.2">
      <c r="A5751" s="88"/>
      <c r="B5751" s="75"/>
      <c r="C5751" s="94"/>
      <c r="D5751" s="89"/>
    </row>
    <row r="5752" spans="1:4" x14ac:dyDescent="0.2">
      <c r="A5752" s="88" t="s">
        <v>815</v>
      </c>
      <c r="B5752" s="75" t="s">
        <v>2961</v>
      </c>
      <c r="C5752" s="94">
        <v>1</v>
      </c>
      <c r="D5752" s="89" t="s">
        <v>395</v>
      </c>
    </row>
    <row r="5753" spans="1:4" x14ac:dyDescent="0.2">
      <c r="A5753" s="88"/>
      <c r="B5753" s="75"/>
      <c r="C5753" s="94">
        <v>2</v>
      </c>
      <c r="D5753" s="89" t="s">
        <v>396</v>
      </c>
    </row>
    <row r="5754" spans="1:4" x14ac:dyDescent="0.2">
      <c r="A5754" s="88"/>
      <c r="B5754" s="75"/>
      <c r="C5754" s="94">
        <v>-1</v>
      </c>
      <c r="D5754" s="89" t="s">
        <v>394</v>
      </c>
    </row>
    <row r="5755" spans="1:4" x14ac:dyDescent="0.2">
      <c r="A5755" s="88"/>
      <c r="B5755" s="75"/>
      <c r="C5755" s="94">
        <v>-3</v>
      </c>
      <c r="D5755" s="89" t="s">
        <v>397</v>
      </c>
    </row>
    <row r="5756" spans="1:4" x14ac:dyDescent="0.2">
      <c r="A5756" s="88"/>
      <c r="B5756" s="204"/>
      <c r="C5756" s="92"/>
      <c r="D5756" s="89"/>
    </row>
    <row r="5757" spans="1:4" x14ac:dyDescent="0.2">
      <c r="A5757" s="88" t="s">
        <v>816</v>
      </c>
      <c r="B5757" s="75" t="s">
        <v>2962</v>
      </c>
      <c r="C5757" s="92">
        <v>1</v>
      </c>
      <c r="D5757" s="89" t="s">
        <v>395</v>
      </c>
    </row>
    <row r="5758" spans="1:4" x14ac:dyDescent="0.2">
      <c r="A5758" s="88"/>
      <c r="B5758" s="75"/>
      <c r="C5758" s="92">
        <v>2</v>
      </c>
      <c r="D5758" s="89" t="s">
        <v>396</v>
      </c>
    </row>
    <row r="5759" spans="1:4" x14ac:dyDescent="0.2">
      <c r="A5759" s="88"/>
      <c r="B5759" s="84"/>
      <c r="C5759" s="92">
        <v>-1</v>
      </c>
      <c r="D5759" s="89" t="s">
        <v>394</v>
      </c>
    </row>
    <row r="5760" spans="1:4" x14ac:dyDescent="0.2">
      <c r="A5760" s="88"/>
      <c r="B5760" s="84"/>
      <c r="C5760" s="92">
        <v>-3</v>
      </c>
      <c r="D5760" s="89" t="s">
        <v>397</v>
      </c>
    </row>
    <row r="5761" spans="1:4" x14ac:dyDescent="0.2">
      <c r="A5761" s="88"/>
      <c r="B5761" s="89"/>
      <c r="C5761" s="92"/>
      <c r="D5761" s="89"/>
    </row>
    <row r="5762" spans="1:4" x14ac:dyDescent="0.2">
      <c r="A5762" s="88" t="s">
        <v>817</v>
      </c>
      <c r="B5762" s="84" t="s">
        <v>818</v>
      </c>
      <c r="C5762" s="92">
        <v>1</v>
      </c>
      <c r="D5762" s="89" t="s">
        <v>395</v>
      </c>
    </row>
    <row r="5763" spans="1:4" x14ac:dyDescent="0.2">
      <c r="A5763" s="88"/>
      <c r="B5763" s="89"/>
      <c r="C5763" s="92">
        <v>2</v>
      </c>
      <c r="D5763" s="89" t="s">
        <v>396</v>
      </c>
    </row>
    <row r="5764" spans="1:4" x14ac:dyDescent="0.2">
      <c r="A5764" s="88"/>
      <c r="B5764" s="84" t="s">
        <v>2963</v>
      </c>
      <c r="C5764" s="92">
        <v>-1</v>
      </c>
      <c r="D5764" s="89" t="s">
        <v>394</v>
      </c>
    </row>
    <row r="5765" spans="1:4" x14ac:dyDescent="0.2">
      <c r="A5765" s="88"/>
      <c r="B5765" s="89"/>
      <c r="C5765" s="92">
        <v>-3</v>
      </c>
      <c r="D5765" s="89" t="s">
        <v>397</v>
      </c>
    </row>
    <row r="5766" spans="1:4" x14ac:dyDescent="0.2">
      <c r="A5766" s="88"/>
      <c r="B5766" s="89"/>
      <c r="C5766" s="92"/>
      <c r="D5766" s="89"/>
    </row>
    <row r="5767" spans="1:4" x14ac:dyDescent="0.2">
      <c r="A5767" s="88" t="s">
        <v>819</v>
      </c>
      <c r="B5767" s="84" t="s">
        <v>2963</v>
      </c>
      <c r="C5767" s="92">
        <v>1</v>
      </c>
      <c r="D5767" s="89" t="s">
        <v>395</v>
      </c>
    </row>
    <row r="5768" spans="1:4" x14ac:dyDescent="0.2">
      <c r="A5768" s="88"/>
      <c r="B5768" s="84"/>
      <c r="C5768" s="92">
        <v>2</v>
      </c>
      <c r="D5768" s="89" t="s">
        <v>396</v>
      </c>
    </row>
    <row r="5769" spans="1:4" x14ac:dyDescent="0.2">
      <c r="A5769" s="88"/>
      <c r="B5769" s="89"/>
      <c r="C5769" s="92">
        <v>-1</v>
      </c>
      <c r="D5769" s="89" t="s">
        <v>394</v>
      </c>
    </row>
    <row r="5770" spans="1:4" x14ac:dyDescent="0.2">
      <c r="A5770" s="88"/>
      <c r="B5770" s="89"/>
      <c r="C5770" s="92">
        <v>-3</v>
      </c>
      <c r="D5770" s="89" t="s">
        <v>397</v>
      </c>
    </row>
    <row r="5771" spans="1:4" x14ac:dyDescent="0.2">
      <c r="A5771" s="88"/>
      <c r="B5771" s="89"/>
      <c r="C5771" s="92"/>
      <c r="D5771" s="89"/>
    </row>
    <row r="5772" spans="1:4" x14ac:dyDescent="0.2">
      <c r="A5772" s="88" t="s">
        <v>820</v>
      </c>
      <c r="B5772" s="84" t="s">
        <v>2964</v>
      </c>
      <c r="C5772" s="92">
        <v>1</v>
      </c>
      <c r="D5772" s="89" t="s">
        <v>395</v>
      </c>
    </row>
    <row r="5773" spans="1:4" x14ac:dyDescent="0.2">
      <c r="A5773" s="88"/>
      <c r="B5773" s="89"/>
      <c r="C5773" s="92">
        <v>2</v>
      </c>
      <c r="D5773" s="89" t="s">
        <v>396</v>
      </c>
    </row>
    <row r="5774" spans="1:4" x14ac:dyDescent="0.2">
      <c r="A5774" s="88"/>
      <c r="B5774" s="89"/>
      <c r="C5774" s="92">
        <v>-1</v>
      </c>
      <c r="D5774" s="89" t="s">
        <v>394</v>
      </c>
    </row>
    <row r="5775" spans="1:4" x14ac:dyDescent="0.2">
      <c r="A5775" s="88"/>
      <c r="B5775" s="84"/>
      <c r="C5775" s="92">
        <v>-3</v>
      </c>
      <c r="D5775" s="89" t="s">
        <v>397</v>
      </c>
    </row>
    <row r="5776" spans="1:4" x14ac:dyDescent="0.2">
      <c r="A5776" s="88"/>
      <c r="B5776" s="84"/>
      <c r="C5776" s="92"/>
      <c r="D5776" s="89"/>
    </row>
    <row r="5777" spans="1:4" x14ac:dyDescent="0.2">
      <c r="A5777" s="88" t="s">
        <v>821</v>
      </c>
      <c r="B5777" s="84" t="s">
        <v>824</v>
      </c>
      <c r="C5777" s="92">
        <v>1</v>
      </c>
      <c r="D5777" s="89" t="s">
        <v>395</v>
      </c>
    </row>
    <row r="5778" spans="1:4" x14ac:dyDescent="0.2">
      <c r="A5778" s="88"/>
      <c r="B5778" s="89"/>
      <c r="C5778" s="92">
        <v>2</v>
      </c>
      <c r="D5778" s="89" t="s">
        <v>396</v>
      </c>
    </row>
    <row r="5779" spans="1:4" x14ac:dyDescent="0.2">
      <c r="A5779" s="88"/>
      <c r="B5779" s="84"/>
      <c r="C5779" s="92">
        <v>-1</v>
      </c>
      <c r="D5779" s="89" t="s">
        <v>394</v>
      </c>
    </row>
    <row r="5780" spans="1:4" x14ac:dyDescent="0.2">
      <c r="A5780" s="88"/>
      <c r="B5780" s="84"/>
      <c r="C5780" s="92">
        <v>-3</v>
      </c>
      <c r="D5780" s="89" t="s">
        <v>397</v>
      </c>
    </row>
    <row r="5781" spans="1:4" x14ac:dyDescent="0.2">
      <c r="A5781" s="88"/>
      <c r="B5781" s="89"/>
      <c r="C5781" s="92"/>
      <c r="D5781" s="89"/>
    </row>
    <row r="5782" spans="1:4" x14ac:dyDescent="0.2">
      <c r="A5782" s="88" t="s">
        <v>822</v>
      </c>
      <c r="B5782" s="84" t="s">
        <v>825</v>
      </c>
      <c r="C5782" s="92">
        <v>1</v>
      </c>
      <c r="D5782" s="89" t="s">
        <v>395</v>
      </c>
    </row>
    <row r="5783" spans="1:4" x14ac:dyDescent="0.2">
      <c r="A5783" s="88"/>
      <c r="B5783" s="89"/>
      <c r="C5783" s="92">
        <v>2</v>
      </c>
      <c r="D5783" s="89" t="s">
        <v>396</v>
      </c>
    </row>
    <row r="5784" spans="1:4" x14ac:dyDescent="0.2">
      <c r="A5784" s="88"/>
      <c r="B5784" s="84"/>
      <c r="C5784" s="92">
        <v>-1</v>
      </c>
      <c r="D5784" s="89" t="s">
        <v>394</v>
      </c>
    </row>
    <row r="5785" spans="1:4" x14ac:dyDescent="0.2">
      <c r="A5785" s="88"/>
      <c r="B5785" s="89"/>
      <c r="C5785" s="92">
        <v>-3</v>
      </c>
      <c r="D5785" s="89" t="s">
        <v>397</v>
      </c>
    </row>
    <row r="5786" spans="1:4" x14ac:dyDescent="0.2">
      <c r="A5786" s="88"/>
      <c r="B5786" s="89"/>
      <c r="C5786" s="92"/>
      <c r="D5786" s="89"/>
    </row>
    <row r="5787" spans="1:4" x14ac:dyDescent="0.2">
      <c r="A5787" s="88" t="s">
        <v>823</v>
      </c>
      <c r="B5787" s="84" t="s">
        <v>2965</v>
      </c>
      <c r="C5787" s="92">
        <v>1</v>
      </c>
      <c r="D5787" s="89" t="s">
        <v>395</v>
      </c>
    </row>
    <row r="5788" spans="1:4" x14ac:dyDescent="0.2">
      <c r="A5788" s="88"/>
      <c r="B5788" s="84"/>
      <c r="C5788" s="92">
        <v>2</v>
      </c>
      <c r="D5788" s="89" t="s">
        <v>396</v>
      </c>
    </row>
    <row r="5789" spans="1:4" x14ac:dyDescent="0.2">
      <c r="A5789" s="88"/>
      <c r="B5789" s="89"/>
      <c r="C5789" s="92">
        <v>-1</v>
      </c>
      <c r="D5789" s="89" t="s">
        <v>394</v>
      </c>
    </row>
    <row r="5790" spans="1:4" x14ac:dyDescent="0.2">
      <c r="A5790" s="88"/>
      <c r="B5790" s="89"/>
      <c r="C5790" s="92">
        <v>-3</v>
      </c>
      <c r="D5790" s="89" t="s">
        <v>397</v>
      </c>
    </row>
    <row r="5791" spans="1:4" x14ac:dyDescent="0.2">
      <c r="A5791" s="88"/>
      <c r="B5791" s="89"/>
      <c r="C5791" s="92"/>
      <c r="D5791" s="89"/>
    </row>
    <row r="5792" spans="1:4" x14ac:dyDescent="0.2">
      <c r="A5792" s="88" t="s">
        <v>2966</v>
      </c>
      <c r="B5792" s="84" t="s">
        <v>2967</v>
      </c>
      <c r="C5792" s="92">
        <v>1</v>
      </c>
      <c r="D5792" s="89" t="s">
        <v>2968</v>
      </c>
    </row>
    <row r="5793" spans="1:4" x14ac:dyDescent="0.2">
      <c r="A5793" s="88"/>
      <c r="B5793" s="89"/>
      <c r="C5793" s="92">
        <v>2</v>
      </c>
      <c r="D5793" s="89" t="s">
        <v>2969</v>
      </c>
    </row>
    <row r="5794" spans="1:4" x14ac:dyDescent="0.2">
      <c r="A5794" s="88"/>
      <c r="B5794" s="89"/>
      <c r="C5794" s="92">
        <v>3</v>
      </c>
      <c r="D5794" s="89" t="s">
        <v>2970</v>
      </c>
    </row>
    <row r="5795" spans="1:4" x14ac:dyDescent="0.2">
      <c r="A5795" s="88"/>
      <c r="B5795" s="89"/>
      <c r="C5795" s="92">
        <v>4</v>
      </c>
      <c r="D5795" s="89" t="s">
        <v>2971</v>
      </c>
    </row>
    <row r="5796" spans="1:4" x14ac:dyDescent="0.2">
      <c r="A5796" s="88"/>
      <c r="B5796" s="84"/>
      <c r="C5796" s="92">
        <v>5</v>
      </c>
      <c r="D5796" s="89" t="s">
        <v>2972</v>
      </c>
    </row>
    <row r="5797" spans="1:4" x14ac:dyDescent="0.2">
      <c r="A5797" s="88"/>
      <c r="B5797" s="89"/>
      <c r="C5797" s="92"/>
      <c r="D5797" s="89"/>
    </row>
    <row r="5798" spans="1:4" x14ac:dyDescent="0.2">
      <c r="A5798" s="88" t="s">
        <v>524</v>
      </c>
      <c r="B5798" s="204" t="s">
        <v>2973</v>
      </c>
      <c r="C5798" s="92">
        <v>1</v>
      </c>
      <c r="D5798" s="89" t="s">
        <v>2974</v>
      </c>
    </row>
    <row r="5799" spans="1:4" x14ac:dyDescent="0.2">
      <c r="A5799" s="88"/>
      <c r="B5799" s="89"/>
      <c r="C5799" s="92">
        <v>2</v>
      </c>
      <c r="D5799" s="89" t="s">
        <v>2975</v>
      </c>
    </row>
    <row r="5800" spans="1:4" x14ac:dyDescent="0.2">
      <c r="A5800" s="88"/>
      <c r="B5800" s="89"/>
      <c r="C5800" s="92">
        <v>3</v>
      </c>
      <c r="D5800" s="89" t="s">
        <v>2976</v>
      </c>
    </row>
    <row r="5801" spans="1:4" x14ac:dyDescent="0.2">
      <c r="A5801" s="88"/>
      <c r="B5801" s="89"/>
      <c r="C5801" s="92"/>
      <c r="D5801" s="89"/>
    </row>
    <row r="5802" spans="1:4" x14ac:dyDescent="0.2">
      <c r="A5802" s="88" t="s">
        <v>525</v>
      </c>
      <c r="B5802" s="84" t="s">
        <v>2977</v>
      </c>
      <c r="C5802" s="92">
        <v>1</v>
      </c>
      <c r="D5802" s="89" t="s">
        <v>424</v>
      </c>
    </row>
    <row r="5803" spans="1:4" x14ac:dyDescent="0.2">
      <c r="A5803" s="88"/>
      <c r="B5803" s="89"/>
      <c r="C5803" s="92">
        <v>2</v>
      </c>
      <c r="D5803" s="89" t="s">
        <v>2978</v>
      </c>
    </row>
    <row r="5804" spans="1:4" x14ac:dyDescent="0.2">
      <c r="A5804" s="88"/>
      <c r="B5804" s="89"/>
      <c r="C5804" s="92">
        <v>3</v>
      </c>
      <c r="D5804" s="89" t="s">
        <v>2979</v>
      </c>
    </row>
    <row r="5805" spans="1:4" x14ac:dyDescent="0.2">
      <c r="A5805" s="88"/>
      <c r="B5805" s="89"/>
      <c r="C5805" s="92">
        <v>4</v>
      </c>
      <c r="D5805" s="89" t="s">
        <v>2980</v>
      </c>
    </row>
    <row r="5806" spans="1:4" x14ac:dyDescent="0.2">
      <c r="A5806" s="88"/>
      <c r="B5806" s="89"/>
      <c r="C5806" s="92">
        <v>5</v>
      </c>
      <c r="D5806" s="89" t="s">
        <v>2981</v>
      </c>
    </row>
    <row r="5807" spans="1:4" x14ac:dyDescent="0.2">
      <c r="A5807" s="88"/>
      <c r="B5807" s="75"/>
      <c r="C5807" s="94">
        <v>6</v>
      </c>
      <c r="D5807" s="89" t="s">
        <v>2982</v>
      </c>
    </row>
    <row r="5808" spans="1:4" x14ac:dyDescent="0.2">
      <c r="A5808" s="88"/>
      <c r="B5808" s="75"/>
      <c r="C5808" s="94">
        <v>7</v>
      </c>
      <c r="D5808" s="89" t="s">
        <v>397</v>
      </c>
    </row>
    <row r="5809" spans="1:4" x14ac:dyDescent="0.2">
      <c r="A5809" s="88"/>
      <c r="B5809" s="75"/>
      <c r="C5809" s="94"/>
      <c r="D5809" s="89"/>
    </row>
    <row r="5810" spans="1:4" x14ac:dyDescent="0.2">
      <c r="A5810" s="88" t="s">
        <v>2983</v>
      </c>
      <c r="B5810" s="75" t="s">
        <v>814</v>
      </c>
      <c r="C5810" s="94">
        <v>1</v>
      </c>
      <c r="D5810" s="89" t="s">
        <v>395</v>
      </c>
    </row>
    <row r="5811" spans="1:4" x14ac:dyDescent="0.2">
      <c r="A5811" s="88"/>
      <c r="B5811" s="75"/>
      <c r="C5811" s="94">
        <v>2</v>
      </c>
      <c r="D5811" s="89" t="s">
        <v>396</v>
      </c>
    </row>
    <row r="5812" spans="1:4" x14ac:dyDescent="0.2">
      <c r="A5812" s="88"/>
      <c r="B5812" s="75"/>
      <c r="C5812" s="94">
        <v>-1</v>
      </c>
      <c r="D5812" s="89" t="s">
        <v>394</v>
      </c>
    </row>
    <row r="5813" spans="1:4" x14ac:dyDescent="0.2">
      <c r="A5813" s="88"/>
      <c r="B5813" s="75"/>
      <c r="C5813" s="94">
        <v>-3</v>
      </c>
      <c r="D5813" s="89" t="s">
        <v>397</v>
      </c>
    </row>
    <row r="5814" spans="1:4" x14ac:dyDescent="0.2">
      <c r="A5814" s="88"/>
      <c r="B5814" s="75"/>
      <c r="C5814" s="94"/>
      <c r="D5814" s="89"/>
    </row>
    <row r="5815" spans="1:4" x14ac:dyDescent="0.2">
      <c r="A5815" s="88" t="s">
        <v>2984</v>
      </c>
      <c r="B5815" s="75" t="s">
        <v>2961</v>
      </c>
      <c r="C5815" s="94">
        <v>1</v>
      </c>
      <c r="D5815" s="89" t="s">
        <v>395</v>
      </c>
    </row>
    <row r="5816" spans="1:4" x14ac:dyDescent="0.2">
      <c r="A5816" s="88"/>
      <c r="B5816" s="75"/>
      <c r="C5816" s="94">
        <v>2</v>
      </c>
      <c r="D5816" s="89" t="s">
        <v>396</v>
      </c>
    </row>
    <row r="5817" spans="1:4" x14ac:dyDescent="0.2">
      <c r="A5817" s="88"/>
      <c r="B5817" s="75"/>
      <c r="C5817" s="94">
        <v>-1</v>
      </c>
      <c r="D5817" s="89" t="s">
        <v>394</v>
      </c>
    </row>
    <row r="5818" spans="1:4" x14ac:dyDescent="0.2">
      <c r="A5818" s="88"/>
      <c r="B5818" s="75"/>
      <c r="C5818" s="94">
        <v>-3</v>
      </c>
      <c r="D5818" s="89" t="s">
        <v>397</v>
      </c>
    </row>
    <row r="5819" spans="1:4" x14ac:dyDescent="0.2">
      <c r="A5819" s="88"/>
      <c r="B5819" s="75"/>
      <c r="C5819" s="94"/>
      <c r="D5819" s="89"/>
    </row>
    <row r="5820" spans="1:4" x14ac:dyDescent="0.2">
      <c r="A5820" s="88" t="s">
        <v>2985</v>
      </c>
      <c r="B5820" s="75" t="s">
        <v>2962</v>
      </c>
      <c r="C5820" s="94">
        <v>1</v>
      </c>
      <c r="D5820" s="89" t="s">
        <v>395</v>
      </c>
    </row>
    <row r="5821" spans="1:4" x14ac:dyDescent="0.2">
      <c r="A5821" s="88"/>
      <c r="B5821" s="75"/>
      <c r="C5821" s="94">
        <v>2</v>
      </c>
      <c r="D5821" s="89" t="s">
        <v>396</v>
      </c>
    </row>
    <row r="5822" spans="1:4" x14ac:dyDescent="0.2">
      <c r="A5822" s="88"/>
      <c r="B5822" s="75"/>
      <c r="C5822" s="94">
        <v>-1</v>
      </c>
      <c r="D5822" s="89" t="s">
        <v>394</v>
      </c>
    </row>
    <row r="5823" spans="1:4" x14ac:dyDescent="0.2">
      <c r="A5823" s="88"/>
      <c r="B5823" s="75"/>
      <c r="C5823" s="94">
        <v>-3</v>
      </c>
      <c r="D5823" s="89" t="s">
        <v>397</v>
      </c>
    </row>
    <row r="5824" spans="1:4" x14ac:dyDescent="0.2">
      <c r="A5824" s="88"/>
      <c r="B5824" s="75"/>
      <c r="C5824" s="94"/>
      <c r="D5824" s="89"/>
    </row>
    <row r="5825" spans="1:4" x14ac:dyDescent="0.2">
      <c r="A5825" s="88" t="s">
        <v>2986</v>
      </c>
      <c r="B5825" s="75" t="s">
        <v>818</v>
      </c>
      <c r="C5825" s="94">
        <v>1</v>
      </c>
      <c r="D5825" s="89" t="s">
        <v>395</v>
      </c>
    </row>
    <row r="5826" spans="1:4" x14ac:dyDescent="0.2">
      <c r="A5826" s="88"/>
      <c r="B5826" s="75"/>
      <c r="C5826" s="94">
        <v>2</v>
      </c>
      <c r="D5826" s="89" t="s">
        <v>396</v>
      </c>
    </row>
    <row r="5827" spans="1:4" x14ac:dyDescent="0.2">
      <c r="A5827" s="88"/>
      <c r="B5827" s="75"/>
      <c r="C5827" s="94">
        <v>-1</v>
      </c>
      <c r="D5827" s="89" t="s">
        <v>394</v>
      </c>
    </row>
    <row r="5828" spans="1:4" x14ac:dyDescent="0.2">
      <c r="A5828" s="88"/>
      <c r="B5828" s="75"/>
      <c r="C5828" s="94">
        <v>-3</v>
      </c>
      <c r="D5828" s="89" t="s">
        <v>397</v>
      </c>
    </row>
    <row r="5829" spans="1:4" x14ac:dyDescent="0.2">
      <c r="A5829" s="88"/>
      <c r="B5829" s="75"/>
      <c r="C5829" s="94"/>
      <c r="D5829" s="89"/>
    </row>
    <row r="5830" spans="1:4" x14ac:dyDescent="0.2">
      <c r="A5830" s="88" t="s">
        <v>2987</v>
      </c>
      <c r="B5830" s="75" t="s">
        <v>2963</v>
      </c>
      <c r="C5830" s="94">
        <v>1</v>
      </c>
      <c r="D5830" s="89" t="s">
        <v>395</v>
      </c>
    </row>
    <row r="5831" spans="1:4" x14ac:dyDescent="0.2">
      <c r="A5831" s="88"/>
      <c r="B5831" s="75"/>
      <c r="C5831" s="94">
        <v>2</v>
      </c>
      <c r="D5831" s="89" t="s">
        <v>396</v>
      </c>
    </row>
    <row r="5832" spans="1:4" x14ac:dyDescent="0.2">
      <c r="A5832" s="88"/>
      <c r="B5832" s="84"/>
      <c r="C5832" s="94">
        <v>-1</v>
      </c>
      <c r="D5832" s="89" t="s">
        <v>394</v>
      </c>
    </row>
    <row r="5833" spans="1:4" x14ac:dyDescent="0.2">
      <c r="A5833" s="88"/>
      <c r="B5833" s="75"/>
      <c r="C5833" s="94">
        <v>-3</v>
      </c>
      <c r="D5833" s="89" t="s">
        <v>397</v>
      </c>
    </row>
    <row r="5834" spans="1:4" x14ac:dyDescent="0.2">
      <c r="A5834" s="88"/>
      <c r="B5834" s="75"/>
      <c r="C5834" s="94"/>
      <c r="D5834" s="89"/>
    </row>
    <row r="5835" spans="1:4" x14ac:dyDescent="0.2">
      <c r="A5835" s="88" t="s">
        <v>2988</v>
      </c>
      <c r="B5835" s="75" t="s">
        <v>2964</v>
      </c>
      <c r="C5835" s="94">
        <v>1</v>
      </c>
      <c r="D5835" s="89" t="s">
        <v>395</v>
      </c>
    </row>
    <row r="5836" spans="1:4" x14ac:dyDescent="0.2">
      <c r="A5836" s="88"/>
      <c r="B5836" s="75"/>
      <c r="C5836" s="94">
        <v>2</v>
      </c>
      <c r="D5836" s="89" t="s">
        <v>396</v>
      </c>
    </row>
    <row r="5837" spans="1:4" x14ac:dyDescent="0.2">
      <c r="A5837" s="88"/>
      <c r="B5837" s="75"/>
      <c r="C5837" s="94">
        <v>-1</v>
      </c>
      <c r="D5837" s="89" t="s">
        <v>394</v>
      </c>
    </row>
    <row r="5838" spans="1:4" x14ac:dyDescent="0.2">
      <c r="A5838" s="88"/>
      <c r="B5838" s="75"/>
      <c r="C5838" s="94">
        <v>-3</v>
      </c>
      <c r="D5838" s="89" t="s">
        <v>397</v>
      </c>
    </row>
    <row r="5839" spans="1:4" x14ac:dyDescent="0.2">
      <c r="A5839" s="88"/>
      <c r="B5839" s="75"/>
      <c r="C5839" s="94"/>
      <c r="D5839" s="89"/>
    </row>
    <row r="5840" spans="1:4" x14ac:dyDescent="0.2">
      <c r="A5840" s="88" t="s">
        <v>2989</v>
      </c>
      <c r="B5840" s="75" t="s">
        <v>824</v>
      </c>
      <c r="C5840" s="94">
        <v>1</v>
      </c>
      <c r="D5840" s="89" t="s">
        <v>395</v>
      </c>
    </row>
    <row r="5841" spans="1:4" x14ac:dyDescent="0.2">
      <c r="A5841" s="88"/>
      <c r="B5841" s="75"/>
      <c r="C5841" s="94">
        <v>2</v>
      </c>
      <c r="D5841" s="89" t="s">
        <v>396</v>
      </c>
    </row>
    <row r="5842" spans="1:4" x14ac:dyDescent="0.2">
      <c r="A5842" s="88"/>
      <c r="B5842" s="75"/>
      <c r="C5842" s="94">
        <v>-1</v>
      </c>
      <c r="D5842" s="89" t="s">
        <v>394</v>
      </c>
    </row>
    <row r="5843" spans="1:4" x14ac:dyDescent="0.2">
      <c r="A5843" s="88"/>
      <c r="B5843" s="84"/>
      <c r="C5843" s="92">
        <v>-3</v>
      </c>
      <c r="D5843" s="89" t="s">
        <v>397</v>
      </c>
    </row>
    <row r="5844" spans="1:4" x14ac:dyDescent="0.2">
      <c r="A5844" s="88"/>
      <c r="B5844" s="84"/>
      <c r="C5844" s="92"/>
      <c r="D5844" s="89"/>
    </row>
    <row r="5845" spans="1:4" x14ac:dyDescent="0.2">
      <c r="A5845" s="88" t="s">
        <v>2990</v>
      </c>
      <c r="B5845" s="84" t="s">
        <v>825</v>
      </c>
      <c r="C5845" s="92">
        <v>1</v>
      </c>
      <c r="D5845" s="89" t="s">
        <v>395</v>
      </c>
    </row>
    <row r="5846" spans="1:4" x14ac:dyDescent="0.2">
      <c r="A5846" s="88"/>
      <c r="B5846" s="84"/>
      <c r="C5846" s="92">
        <v>2</v>
      </c>
      <c r="D5846" s="89" t="s">
        <v>396</v>
      </c>
    </row>
    <row r="5847" spans="1:4" x14ac:dyDescent="0.2">
      <c r="A5847" s="88"/>
      <c r="B5847" s="84"/>
      <c r="C5847" s="92">
        <v>-1</v>
      </c>
      <c r="D5847" s="89" t="s">
        <v>394</v>
      </c>
    </row>
    <row r="5848" spans="1:4" x14ac:dyDescent="0.2">
      <c r="A5848" s="88"/>
      <c r="B5848" s="84"/>
      <c r="C5848" s="92">
        <v>-3</v>
      </c>
      <c r="D5848" s="89" t="s">
        <v>397</v>
      </c>
    </row>
    <row r="5849" spans="1:4" x14ac:dyDescent="0.2">
      <c r="A5849" s="88"/>
      <c r="B5849" s="98"/>
      <c r="C5849" s="92"/>
      <c r="D5849" s="89"/>
    </row>
    <row r="5850" spans="1:4" x14ac:dyDescent="0.2">
      <c r="A5850" s="88" t="s">
        <v>2991</v>
      </c>
      <c r="B5850" s="98" t="s">
        <v>2965</v>
      </c>
      <c r="C5850" s="92">
        <v>1</v>
      </c>
      <c r="D5850" s="89" t="s">
        <v>395</v>
      </c>
    </row>
    <row r="5851" spans="1:4" x14ac:dyDescent="0.2">
      <c r="A5851" s="88"/>
      <c r="B5851" s="98"/>
      <c r="C5851" s="92">
        <v>2</v>
      </c>
      <c r="D5851" s="89" t="s">
        <v>396</v>
      </c>
    </row>
    <row r="5852" spans="1:4" x14ac:dyDescent="0.2">
      <c r="A5852" s="88"/>
      <c r="B5852" s="98"/>
      <c r="C5852" s="92">
        <v>-1</v>
      </c>
      <c r="D5852" s="89" t="s">
        <v>394</v>
      </c>
    </row>
    <row r="5853" spans="1:4" x14ac:dyDescent="0.2">
      <c r="A5853" s="88"/>
      <c r="B5853" s="98"/>
      <c r="C5853" s="92">
        <v>-3</v>
      </c>
      <c r="D5853" s="89" t="s">
        <v>397</v>
      </c>
    </row>
    <row r="5854" spans="1:4" x14ac:dyDescent="0.2">
      <c r="A5854" s="88"/>
      <c r="B5854" s="98"/>
      <c r="C5854" s="92"/>
      <c r="D5854" s="89"/>
    </row>
    <row r="5855" spans="1:4" x14ac:dyDescent="0.2">
      <c r="A5855" s="88" t="s">
        <v>2992</v>
      </c>
      <c r="B5855" s="204" t="s">
        <v>2993</v>
      </c>
      <c r="C5855" s="92">
        <v>1</v>
      </c>
      <c r="D5855" s="89" t="s">
        <v>395</v>
      </c>
    </row>
    <row r="5856" spans="1:4" x14ac:dyDescent="0.2">
      <c r="A5856" s="88"/>
      <c r="B5856" s="204"/>
      <c r="C5856" s="92">
        <v>2</v>
      </c>
      <c r="D5856" s="89" t="s">
        <v>396</v>
      </c>
    </row>
    <row r="5857" spans="1:4" x14ac:dyDescent="0.2">
      <c r="A5857" s="88"/>
      <c r="B5857" s="204"/>
      <c r="C5857" s="92">
        <v>-1</v>
      </c>
      <c r="D5857" s="89" t="s">
        <v>394</v>
      </c>
    </row>
    <row r="5858" spans="1:4" x14ac:dyDescent="0.2">
      <c r="A5858" s="88"/>
      <c r="B5858" s="204"/>
      <c r="C5858" s="92">
        <v>-3</v>
      </c>
      <c r="D5858" s="89" t="s">
        <v>397</v>
      </c>
    </row>
    <row r="5859" spans="1:4" x14ac:dyDescent="0.2">
      <c r="A5859" s="88"/>
      <c r="B5859" s="89"/>
      <c r="C5859" s="92"/>
      <c r="D5859" s="89"/>
    </row>
    <row r="5860" spans="1:4" x14ac:dyDescent="0.2">
      <c r="A5860" s="88" t="s">
        <v>2994</v>
      </c>
      <c r="B5860" s="204" t="s">
        <v>2995</v>
      </c>
      <c r="C5860" s="92">
        <v>1</v>
      </c>
      <c r="D5860" s="89" t="s">
        <v>547</v>
      </c>
    </row>
    <row r="5861" spans="1:4" x14ac:dyDescent="0.2">
      <c r="A5861" s="88"/>
      <c r="B5861" s="204"/>
      <c r="C5861" s="92">
        <v>2</v>
      </c>
      <c r="D5861" s="89" t="s">
        <v>548</v>
      </c>
    </row>
    <row r="5862" spans="1:4" x14ac:dyDescent="0.2">
      <c r="A5862" s="88"/>
      <c r="B5862" s="204"/>
      <c r="C5862" s="92">
        <v>3</v>
      </c>
      <c r="D5862" s="89" t="s">
        <v>549</v>
      </c>
    </row>
    <row r="5863" spans="1:4" x14ac:dyDescent="0.2">
      <c r="A5863" s="88"/>
      <c r="B5863" s="204"/>
      <c r="C5863" s="92">
        <v>4</v>
      </c>
      <c r="D5863" s="89" t="s">
        <v>550</v>
      </c>
    </row>
    <row r="5864" spans="1:4" x14ac:dyDescent="0.2">
      <c r="A5864" s="88"/>
      <c r="B5864" s="204"/>
      <c r="C5864" s="92">
        <v>-1</v>
      </c>
      <c r="D5864" s="89" t="s">
        <v>394</v>
      </c>
    </row>
    <row r="5865" spans="1:4" x14ac:dyDescent="0.2">
      <c r="A5865" s="88"/>
      <c r="B5865" s="204"/>
      <c r="C5865" s="92">
        <v>-3</v>
      </c>
      <c r="D5865" s="89" t="s">
        <v>397</v>
      </c>
    </row>
    <row r="5866" spans="1:4" x14ac:dyDescent="0.2">
      <c r="A5866" s="88"/>
      <c r="B5866" s="89"/>
      <c r="C5866" s="92"/>
      <c r="D5866" s="89"/>
    </row>
    <row r="5867" spans="1:4" x14ac:dyDescent="0.2">
      <c r="A5867" s="88" t="s">
        <v>2996</v>
      </c>
      <c r="B5867" s="204" t="s">
        <v>465</v>
      </c>
      <c r="C5867" s="92">
        <v>1</v>
      </c>
      <c r="D5867" s="89" t="s">
        <v>395</v>
      </c>
    </row>
    <row r="5868" spans="1:4" x14ac:dyDescent="0.2">
      <c r="A5868" s="88"/>
      <c r="B5868" s="89"/>
      <c r="C5868" s="92">
        <v>2</v>
      </c>
      <c r="D5868" s="89" t="s">
        <v>396</v>
      </c>
    </row>
    <row r="5869" spans="1:4" x14ac:dyDescent="0.2">
      <c r="A5869" s="88"/>
      <c r="B5869" s="89"/>
      <c r="C5869" s="92">
        <v>-1</v>
      </c>
      <c r="D5869" s="89" t="s">
        <v>394</v>
      </c>
    </row>
    <row r="5870" spans="1:4" x14ac:dyDescent="0.2">
      <c r="A5870" s="88"/>
      <c r="B5870" s="204"/>
      <c r="C5870" s="92">
        <v>-3</v>
      </c>
      <c r="D5870" s="89" t="s">
        <v>397</v>
      </c>
    </row>
    <row r="5871" spans="1:4" x14ac:dyDescent="0.2">
      <c r="A5871" s="88"/>
      <c r="B5871" s="89"/>
      <c r="C5871" s="92"/>
      <c r="D5871" s="89"/>
    </row>
    <row r="5872" spans="1:4" x14ac:dyDescent="0.2">
      <c r="A5872" s="88" t="s">
        <v>2997</v>
      </c>
      <c r="B5872" s="204" t="s">
        <v>466</v>
      </c>
      <c r="C5872" s="92">
        <v>1</v>
      </c>
      <c r="D5872" s="89" t="s">
        <v>395</v>
      </c>
    </row>
    <row r="5873" spans="1:4" x14ac:dyDescent="0.2">
      <c r="A5873" s="88"/>
      <c r="B5873" s="89"/>
      <c r="C5873" s="92">
        <v>2</v>
      </c>
      <c r="D5873" s="89" t="s">
        <v>396</v>
      </c>
    </row>
    <row r="5874" spans="1:4" x14ac:dyDescent="0.2">
      <c r="A5874" s="88"/>
      <c r="B5874" s="89"/>
      <c r="C5874" s="92">
        <v>-1</v>
      </c>
      <c r="D5874" s="89" t="s">
        <v>394</v>
      </c>
    </row>
    <row r="5875" spans="1:4" x14ac:dyDescent="0.2">
      <c r="A5875" s="88"/>
      <c r="B5875" s="204"/>
      <c r="C5875" s="92">
        <v>-3</v>
      </c>
      <c r="D5875" s="89" t="s">
        <v>397</v>
      </c>
    </row>
    <row r="5876" spans="1:4" x14ac:dyDescent="0.2">
      <c r="A5876" s="88"/>
      <c r="B5876" s="204"/>
      <c r="C5876" s="92"/>
      <c r="D5876" s="89"/>
    </row>
    <row r="5877" spans="1:4" x14ac:dyDescent="0.2">
      <c r="A5877" s="88" t="s">
        <v>2998</v>
      </c>
      <c r="B5877" s="204" t="s">
        <v>2999</v>
      </c>
      <c r="C5877" s="92">
        <v>1</v>
      </c>
      <c r="D5877" s="89" t="s">
        <v>395</v>
      </c>
    </row>
    <row r="5878" spans="1:4" x14ac:dyDescent="0.2">
      <c r="A5878" s="88"/>
      <c r="B5878" s="89"/>
      <c r="C5878" s="92">
        <v>2</v>
      </c>
      <c r="D5878" s="89" t="s">
        <v>396</v>
      </c>
    </row>
    <row r="5879" spans="1:4" x14ac:dyDescent="0.2">
      <c r="A5879" s="88"/>
      <c r="B5879" s="204"/>
      <c r="C5879" s="92">
        <v>-1</v>
      </c>
      <c r="D5879" s="89" t="s">
        <v>394</v>
      </c>
    </row>
    <row r="5880" spans="1:4" x14ac:dyDescent="0.2">
      <c r="A5880" s="88"/>
      <c r="B5880" s="89"/>
      <c r="C5880" s="92">
        <v>-3</v>
      </c>
      <c r="D5880" s="89" t="s">
        <v>397</v>
      </c>
    </row>
    <row r="5881" spans="1:4" x14ac:dyDescent="0.2">
      <c r="A5881" s="88"/>
      <c r="B5881" s="89"/>
      <c r="C5881" s="92"/>
      <c r="D5881" s="89"/>
    </row>
    <row r="5882" spans="1:4" x14ac:dyDescent="0.2">
      <c r="A5882" s="88" t="s">
        <v>3000</v>
      </c>
      <c r="B5882" s="204" t="s">
        <v>799</v>
      </c>
      <c r="C5882" s="92" t="s">
        <v>120</v>
      </c>
      <c r="D5882" s="89" t="s">
        <v>621</v>
      </c>
    </row>
    <row r="5883" spans="1:4" x14ac:dyDescent="0.2">
      <c r="A5883" s="88"/>
      <c r="B5883" s="89"/>
      <c r="C5883" s="92">
        <v>-1</v>
      </c>
      <c r="D5883" s="89" t="s">
        <v>394</v>
      </c>
    </row>
    <row r="5884" spans="1:4" x14ac:dyDescent="0.2">
      <c r="A5884" s="88"/>
      <c r="B5884" s="204"/>
      <c r="C5884" s="92">
        <v>-3</v>
      </c>
      <c r="D5884" s="89" t="s">
        <v>397</v>
      </c>
    </row>
    <row r="5885" spans="1:4" x14ac:dyDescent="0.2">
      <c r="A5885" s="88"/>
      <c r="B5885" s="89"/>
      <c r="C5885" s="92"/>
      <c r="D5885" s="89"/>
    </row>
    <row r="5886" spans="1:4" x14ac:dyDescent="0.2">
      <c r="A5886" s="88" t="s">
        <v>3001</v>
      </c>
      <c r="B5886" s="204" t="s">
        <v>2955</v>
      </c>
      <c r="C5886" s="92" t="s">
        <v>120</v>
      </c>
      <c r="D5886" s="89" t="s">
        <v>621</v>
      </c>
    </row>
    <row r="5887" spans="1:4" x14ac:dyDescent="0.2">
      <c r="A5887" s="88"/>
      <c r="B5887" s="89"/>
      <c r="C5887" s="92">
        <v>-1</v>
      </c>
      <c r="D5887" s="89" t="s">
        <v>394</v>
      </c>
    </row>
    <row r="5888" spans="1:4" x14ac:dyDescent="0.2">
      <c r="A5888" s="88"/>
      <c r="B5888" s="89"/>
      <c r="C5888" s="92">
        <v>-3</v>
      </c>
      <c r="D5888" s="89" t="s">
        <v>397</v>
      </c>
    </row>
    <row r="5889" spans="1:4" x14ac:dyDescent="0.2">
      <c r="A5889" s="88"/>
      <c r="B5889" s="204"/>
      <c r="C5889" s="92"/>
      <c r="D5889" s="89"/>
    </row>
    <row r="5890" spans="1:4" x14ac:dyDescent="0.2">
      <c r="A5890" s="88" t="s">
        <v>3002</v>
      </c>
      <c r="B5890" s="204" t="s">
        <v>800</v>
      </c>
      <c r="C5890" s="92">
        <v>1</v>
      </c>
      <c r="D5890" s="89" t="s">
        <v>395</v>
      </c>
    </row>
    <row r="5891" spans="1:4" x14ac:dyDescent="0.2">
      <c r="A5891" s="88"/>
      <c r="B5891" s="204"/>
      <c r="C5891" s="92">
        <v>2</v>
      </c>
      <c r="D5891" s="89" t="s">
        <v>396</v>
      </c>
    </row>
    <row r="5892" spans="1:4" x14ac:dyDescent="0.2">
      <c r="A5892" s="88"/>
      <c r="B5892" s="204"/>
      <c r="C5892" s="92">
        <v>-1</v>
      </c>
      <c r="D5892" s="89" t="s">
        <v>394</v>
      </c>
    </row>
    <row r="5893" spans="1:4" x14ac:dyDescent="0.2">
      <c r="A5893" s="88"/>
      <c r="B5893" s="204"/>
      <c r="C5893" s="92">
        <v>-3</v>
      </c>
      <c r="D5893" s="89" t="s">
        <v>397</v>
      </c>
    </row>
    <row r="5894" spans="1:4" x14ac:dyDescent="0.2">
      <c r="A5894" s="88"/>
      <c r="B5894" s="89"/>
      <c r="C5894" s="92"/>
      <c r="D5894" s="89"/>
    </row>
    <row r="5895" spans="1:4" x14ac:dyDescent="0.2">
      <c r="A5895" s="88" t="s">
        <v>3003</v>
      </c>
      <c r="B5895" s="204" t="s">
        <v>3004</v>
      </c>
      <c r="C5895" s="92" t="s">
        <v>120</v>
      </c>
      <c r="D5895" s="89" t="s">
        <v>621</v>
      </c>
    </row>
    <row r="5896" spans="1:4" x14ac:dyDescent="0.2">
      <c r="A5896" s="88"/>
      <c r="B5896" s="89"/>
      <c r="C5896" s="92">
        <v>-1</v>
      </c>
      <c r="D5896" s="89" t="s">
        <v>394</v>
      </c>
    </row>
    <row r="5897" spans="1:4" x14ac:dyDescent="0.2">
      <c r="A5897" s="88"/>
      <c r="B5897" s="89"/>
      <c r="C5897" s="92">
        <v>-3</v>
      </c>
      <c r="D5897" s="89" t="s">
        <v>397</v>
      </c>
    </row>
    <row r="5898" spans="1:4" x14ac:dyDescent="0.2">
      <c r="A5898" s="88"/>
      <c r="B5898" s="204"/>
      <c r="C5898" s="92"/>
      <c r="D5898" s="89"/>
    </row>
    <row r="5899" spans="1:4" x14ac:dyDescent="0.2">
      <c r="A5899" s="88" t="s">
        <v>3005</v>
      </c>
      <c r="B5899" s="204" t="s">
        <v>3006</v>
      </c>
      <c r="C5899" s="92" t="s">
        <v>120</v>
      </c>
      <c r="D5899" s="89" t="s">
        <v>621</v>
      </c>
    </row>
    <row r="5900" spans="1:4" x14ac:dyDescent="0.2">
      <c r="A5900" s="88"/>
      <c r="B5900" s="89"/>
      <c r="C5900" s="92">
        <v>-1</v>
      </c>
      <c r="D5900" s="89" t="s">
        <v>394</v>
      </c>
    </row>
    <row r="5901" spans="1:4" x14ac:dyDescent="0.2">
      <c r="A5901" s="88"/>
      <c r="B5901" s="89"/>
      <c r="C5901" s="92">
        <v>-3</v>
      </c>
      <c r="D5901" s="89" t="s">
        <v>397</v>
      </c>
    </row>
    <row r="5902" spans="1:4" x14ac:dyDescent="0.2">
      <c r="A5902" s="88"/>
      <c r="B5902" s="204"/>
      <c r="C5902" s="92"/>
      <c r="D5902" s="89"/>
    </row>
    <row r="5903" spans="1:4" x14ac:dyDescent="0.2">
      <c r="A5903" s="88" t="s">
        <v>3007</v>
      </c>
      <c r="B5903" s="204" t="s">
        <v>3008</v>
      </c>
      <c r="C5903" s="92">
        <v>1</v>
      </c>
      <c r="D5903" s="89" t="s">
        <v>3009</v>
      </c>
    </row>
    <row r="5904" spans="1:4" x14ac:dyDescent="0.2">
      <c r="A5904" s="88"/>
      <c r="B5904" s="89"/>
      <c r="C5904" s="92">
        <v>2</v>
      </c>
      <c r="D5904" s="89" t="s">
        <v>3010</v>
      </c>
    </row>
    <row r="5905" spans="1:4" x14ac:dyDescent="0.2">
      <c r="A5905" s="88"/>
      <c r="B5905" s="89"/>
      <c r="C5905" s="92">
        <v>3</v>
      </c>
      <c r="D5905" s="89" t="s">
        <v>3011</v>
      </c>
    </row>
    <row r="5906" spans="1:4" x14ac:dyDescent="0.2">
      <c r="A5906" s="88"/>
      <c r="B5906" s="204"/>
      <c r="C5906" s="92">
        <v>-1</v>
      </c>
      <c r="D5906" s="89" t="s">
        <v>394</v>
      </c>
    </row>
    <row r="5907" spans="1:4" x14ac:dyDescent="0.2">
      <c r="A5907" s="88"/>
      <c r="B5907" s="204"/>
      <c r="C5907" s="92">
        <v>-3</v>
      </c>
      <c r="D5907" s="89" t="s">
        <v>397</v>
      </c>
    </row>
    <row r="5908" spans="1:4" x14ac:dyDescent="0.2">
      <c r="A5908" s="88"/>
      <c r="B5908" s="89"/>
      <c r="C5908" s="92"/>
      <c r="D5908" s="89"/>
    </row>
    <row r="5909" spans="1:4" x14ac:dyDescent="0.2">
      <c r="A5909" s="88" t="s">
        <v>3012</v>
      </c>
      <c r="B5909" s="204" t="s">
        <v>3013</v>
      </c>
      <c r="C5909" s="92">
        <v>1</v>
      </c>
      <c r="D5909" s="89" t="s">
        <v>395</v>
      </c>
    </row>
    <row r="5910" spans="1:4" x14ac:dyDescent="0.2">
      <c r="A5910" s="88"/>
      <c r="B5910" s="89"/>
      <c r="C5910" s="92">
        <v>2</v>
      </c>
      <c r="D5910" s="89" t="s">
        <v>396</v>
      </c>
    </row>
    <row r="5911" spans="1:4" x14ac:dyDescent="0.2">
      <c r="A5911" s="88"/>
      <c r="B5911" s="89"/>
      <c r="C5911" s="92">
        <v>-1</v>
      </c>
      <c r="D5911" s="89" t="s">
        <v>394</v>
      </c>
    </row>
    <row r="5912" spans="1:4" x14ac:dyDescent="0.2">
      <c r="A5912" s="88"/>
      <c r="B5912" s="204"/>
      <c r="C5912" s="92">
        <v>-3</v>
      </c>
      <c r="D5912" s="89" t="s">
        <v>397</v>
      </c>
    </row>
    <row r="5913" spans="1:4" x14ac:dyDescent="0.2">
      <c r="A5913" s="88"/>
      <c r="B5913" s="89"/>
      <c r="C5913" s="92"/>
      <c r="D5913" s="89"/>
    </row>
    <row r="5914" spans="1:4" x14ac:dyDescent="0.2">
      <c r="A5914" s="88" t="s">
        <v>3014</v>
      </c>
      <c r="B5914" s="204" t="s">
        <v>828</v>
      </c>
      <c r="C5914" s="92">
        <v>1</v>
      </c>
      <c r="D5914" s="89" t="s">
        <v>3015</v>
      </c>
    </row>
    <row r="5915" spans="1:4" x14ac:dyDescent="0.2">
      <c r="A5915" s="88"/>
      <c r="B5915" s="89"/>
      <c r="C5915" s="92">
        <v>2</v>
      </c>
      <c r="D5915" s="89" t="s">
        <v>556</v>
      </c>
    </row>
    <row r="5916" spans="1:4" x14ac:dyDescent="0.2">
      <c r="A5916" s="88"/>
      <c r="B5916" s="204"/>
      <c r="C5916" s="92">
        <v>3</v>
      </c>
      <c r="D5916" s="89" t="s">
        <v>378</v>
      </c>
    </row>
    <row r="5917" spans="1:4" x14ac:dyDescent="0.2">
      <c r="A5917" s="88"/>
      <c r="B5917" s="204"/>
      <c r="C5917" s="92">
        <v>4</v>
      </c>
      <c r="D5917" s="89" t="s">
        <v>379</v>
      </c>
    </row>
    <row r="5918" spans="1:4" x14ac:dyDescent="0.2">
      <c r="A5918" s="88"/>
      <c r="B5918" s="89"/>
      <c r="C5918" s="92">
        <v>5</v>
      </c>
      <c r="D5918" s="89" t="s">
        <v>380</v>
      </c>
    </row>
    <row r="5919" spans="1:4" x14ac:dyDescent="0.2">
      <c r="A5919" s="88"/>
      <c r="B5919" s="89"/>
      <c r="C5919" s="92">
        <v>-1</v>
      </c>
      <c r="D5919" s="89" t="s">
        <v>394</v>
      </c>
    </row>
    <row r="5920" spans="1:4" x14ac:dyDescent="0.2">
      <c r="A5920" s="88"/>
      <c r="B5920" s="89"/>
      <c r="C5920" s="92">
        <v>-3</v>
      </c>
      <c r="D5920" s="89" t="s">
        <v>397</v>
      </c>
    </row>
    <row r="5921" spans="1:4" x14ac:dyDescent="0.2">
      <c r="A5921" s="88"/>
      <c r="B5921" s="89"/>
      <c r="C5921" s="92"/>
      <c r="D5921" s="89"/>
    </row>
    <row r="5922" spans="1:4" x14ac:dyDescent="0.2">
      <c r="A5922" s="88" t="s">
        <v>3016</v>
      </c>
      <c r="B5922" s="204" t="s">
        <v>675</v>
      </c>
      <c r="C5922" s="92">
        <v>1</v>
      </c>
      <c r="D5922" s="89" t="s">
        <v>395</v>
      </c>
    </row>
    <row r="5923" spans="1:4" x14ac:dyDescent="0.2">
      <c r="A5923" s="88"/>
      <c r="B5923" s="89"/>
      <c r="C5923" s="92">
        <v>2</v>
      </c>
      <c r="D5923" s="89" t="s">
        <v>396</v>
      </c>
    </row>
    <row r="5924" spans="1:4" x14ac:dyDescent="0.2">
      <c r="A5924" s="88"/>
      <c r="B5924" s="89"/>
      <c r="C5924" s="92">
        <v>-1</v>
      </c>
      <c r="D5924" s="89" t="s">
        <v>394</v>
      </c>
    </row>
    <row r="5925" spans="1:4" x14ac:dyDescent="0.2">
      <c r="A5925" s="88"/>
      <c r="B5925" s="89"/>
      <c r="C5925" s="92">
        <v>-3</v>
      </c>
      <c r="D5925" s="89" t="s">
        <v>397</v>
      </c>
    </row>
    <row r="5926" spans="1:4" x14ac:dyDescent="0.2">
      <c r="A5926" s="88"/>
      <c r="B5926" s="204"/>
      <c r="C5926" s="92"/>
      <c r="D5926" s="89"/>
    </row>
    <row r="5927" spans="1:4" x14ac:dyDescent="0.2">
      <c r="A5927" s="88" t="s">
        <v>3017</v>
      </c>
      <c r="B5927" s="204" t="s">
        <v>3018</v>
      </c>
      <c r="C5927" s="92">
        <v>1</v>
      </c>
      <c r="D5927" s="89" t="s">
        <v>395</v>
      </c>
    </row>
    <row r="5928" spans="1:4" x14ac:dyDescent="0.2">
      <c r="A5928" s="88"/>
      <c r="B5928" s="89"/>
      <c r="C5928" s="92">
        <v>2</v>
      </c>
      <c r="D5928" s="89" t="s">
        <v>396</v>
      </c>
    </row>
    <row r="5929" spans="1:4" x14ac:dyDescent="0.2">
      <c r="A5929" s="88"/>
      <c r="B5929" s="89"/>
      <c r="C5929" s="92">
        <v>-1</v>
      </c>
      <c r="D5929" s="89" t="s">
        <v>394</v>
      </c>
    </row>
    <row r="5930" spans="1:4" x14ac:dyDescent="0.2">
      <c r="A5930" s="88"/>
      <c r="B5930" s="89"/>
      <c r="C5930" s="92">
        <v>-3</v>
      </c>
      <c r="D5930" s="89" t="s">
        <v>397</v>
      </c>
    </row>
    <row r="5931" spans="1:4" x14ac:dyDescent="0.2">
      <c r="A5931" s="88"/>
      <c r="B5931" s="204"/>
      <c r="C5931" s="92"/>
      <c r="D5931" s="89"/>
    </row>
    <row r="5932" spans="1:4" x14ac:dyDescent="0.2">
      <c r="A5932" s="88" t="s">
        <v>3019</v>
      </c>
      <c r="B5932" s="204" t="s">
        <v>3020</v>
      </c>
      <c r="C5932" s="92">
        <v>1</v>
      </c>
      <c r="D5932" s="89" t="s">
        <v>395</v>
      </c>
    </row>
    <row r="5933" spans="1:4" x14ac:dyDescent="0.2">
      <c r="A5933" s="88"/>
      <c r="B5933" s="89"/>
      <c r="C5933" s="92">
        <v>2</v>
      </c>
      <c r="D5933" s="89" t="s">
        <v>396</v>
      </c>
    </row>
    <row r="5934" spans="1:4" x14ac:dyDescent="0.2">
      <c r="A5934" s="88"/>
      <c r="B5934" s="89"/>
      <c r="C5934" s="92">
        <v>-1</v>
      </c>
      <c r="D5934" s="89" t="s">
        <v>394</v>
      </c>
    </row>
    <row r="5935" spans="1:4" x14ac:dyDescent="0.2">
      <c r="A5935" s="88"/>
      <c r="B5935" s="89"/>
      <c r="C5935" s="92">
        <v>-3</v>
      </c>
      <c r="D5935" s="89" t="s">
        <v>397</v>
      </c>
    </row>
    <row r="5936" spans="1:4" x14ac:dyDescent="0.2">
      <c r="A5936" s="88"/>
      <c r="B5936" s="89"/>
      <c r="C5936" s="92"/>
      <c r="D5936" s="89"/>
    </row>
    <row r="5937" spans="1:4" x14ac:dyDescent="0.2">
      <c r="A5937" s="88" t="s">
        <v>3021</v>
      </c>
      <c r="B5937" s="204" t="s">
        <v>3022</v>
      </c>
      <c r="C5937" s="92">
        <v>1</v>
      </c>
      <c r="D5937" s="89" t="s">
        <v>829</v>
      </c>
    </row>
    <row r="5938" spans="1:4" x14ac:dyDescent="0.2">
      <c r="A5938" s="88"/>
      <c r="B5938" s="89"/>
      <c r="C5938" s="92">
        <v>2</v>
      </c>
      <c r="D5938" s="89" t="s">
        <v>2979</v>
      </c>
    </row>
    <row r="5939" spans="1:4" x14ac:dyDescent="0.2">
      <c r="A5939" s="88"/>
      <c r="B5939" s="89"/>
      <c r="C5939" s="92">
        <v>3</v>
      </c>
      <c r="D5939" s="89" t="s">
        <v>3023</v>
      </c>
    </row>
    <row r="5940" spans="1:4" x14ac:dyDescent="0.2">
      <c r="A5940" s="88"/>
      <c r="B5940" s="89"/>
      <c r="C5940" s="92">
        <v>-1</v>
      </c>
      <c r="D5940" s="89" t="s">
        <v>394</v>
      </c>
    </row>
    <row r="5941" spans="1:4" x14ac:dyDescent="0.2">
      <c r="A5941" s="88"/>
      <c r="B5941" s="204"/>
      <c r="C5941" s="92">
        <v>-3</v>
      </c>
      <c r="D5941" s="89" t="s">
        <v>397</v>
      </c>
    </row>
    <row r="5942" spans="1:4" x14ac:dyDescent="0.2">
      <c r="A5942" s="88"/>
      <c r="B5942" s="204"/>
      <c r="C5942" s="92"/>
      <c r="D5942" s="89"/>
    </row>
    <row r="5943" spans="1:4" x14ac:dyDescent="0.2">
      <c r="A5943" s="88" t="s">
        <v>3024</v>
      </c>
      <c r="B5943" s="204" t="s">
        <v>3025</v>
      </c>
      <c r="C5943" s="92">
        <v>1</v>
      </c>
      <c r="D5943" s="89" t="s">
        <v>395</v>
      </c>
    </row>
    <row r="5944" spans="1:4" x14ac:dyDescent="0.2">
      <c r="A5944" s="88"/>
      <c r="B5944" s="204"/>
      <c r="C5944" s="92">
        <v>2</v>
      </c>
      <c r="D5944" s="89" t="s">
        <v>396</v>
      </c>
    </row>
    <row r="5945" spans="1:4" x14ac:dyDescent="0.2">
      <c r="A5945" s="88"/>
      <c r="B5945" s="204"/>
      <c r="C5945" s="92">
        <v>-1</v>
      </c>
      <c r="D5945" s="89" t="s">
        <v>394</v>
      </c>
    </row>
    <row r="5946" spans="1:4" x14ac:dyDescent="0.2">
      <c r="A5946" s="88"/>
      <c r="B5946" s="204"/>
      <c r="C5946" s="92">
        <v>-3</v>
      </c>
      <c r="D5946" s="89" t="s">
        <v>397</v>
      </c>
    </row>
    <row r="5947" spans="1:4" x14ac:dyDescent="0.2">
      <c r="A5947" s="88"/>
      <c r="B5947" s="158"/>
      <c r="C5947" s="90"/>
      <c r="D5947" s="159"/>
    </row>
    <row r="5948" spans="1:4" x14ac:dyDescent="0.2">
      <c r="A5948" s="88" t="s">
        <v>2263</v>
      </c>
      <c r="B5948" s="118" t="s">
        <v>1049</v>
      </c>
      <c r="C5948" s="146">
        <v>1</v>
      </c>
      <c r="D5948" s="145" t="s">
        <v>2264</v>
      </c>
    </row>
    <row r="5949" spans="1:4" x14ac:dyDescent="0.2">
      <c r="A5949" s="88"/>
      <c r="B5949" s="118"/>
      <c r="C5949" s="146">
        <v>2</v>
      </c>
      <c r="D5949" s="145" t="s">
        <v>2265</v>
      </c>
    </row>
    <row r="5950" spans="1:4" x14ac:dyDescent="0.2">
      <c r="A5950" s="88"/>
      <c r="B5950" s="118"/>
      <c r="C5950" s="146">
        <v>3</v>
      </c>
      <c r="D5950" s="145" t="s">
        <v>2266</v>
      </c>
    </row>
    <row r="5951" spans="1:4" x14ac:dyDescent="0.2">
      <c r="A5951" s="88"/>
      <c r="B5951" s="118"/>
      <c r="C5951" s="146">
        <v>4</v>
      </c>
      <c r="D5951" s="145" t="s">
        <v>629</v>
      </c>
    </row>
    <row r="5952" spans="1:4" x14ac:dyDescent="0.2">
      <c r="A5952" s="88"/>
      <c r="B5952" s="118"/>
      <c r="C5952" s="146">
        <v>5</v>
      </c>
      <c r="D5952" s="145" t="s">
        <v>1054</v>
      </c>
    </row>
    <row r="5953" spans="1:4" x14ac:dyDescent="0.2">
      <c r="A5953" s="88"/>
      <c r="B5953" s="118"/>
      <c r="C5953" s="146">
        <v>-1</v>
      </c>
      <c r="D5953" s="145" t="s">
        <v>394</v>
      </c>
    </row>
    <row r="5954" spans="1:4" x14ac:dyDescent="0.2">
      <c r="A5954" s="88"/>
      <c r="B5954" s="118"/>
      <c r="C5954" s="146">
        <v>-3</v>
      </c>
      <c r="D5954" s="145" t="s">
        <v>397</v>
      </c>
    </row>
    <row r="5955" spans="1:4" x14ac:dyDescent="0.2">
      <c r="A5955" s="88"/>
      <c r="B5955" s="118"/>
      <c r="C5955" s="146"/>
      <c r="D5955" s="145"/>
    </row>
    <row r="5956" spans="1:4" x14ac:dyDescent="0.2">
      <c r="A5956" s="88" t="s">
        <v>2267</v>
      </c>
      <c r="B5956" s="118" t="s">
        <v>1049</v>
      </c>
      <c r="C5956" s="146">
        <v>1</v>
      </c>
      <c r="D5956" s="145" t="s">
        <v>2264</v>
      </c>
    </row>
    <row r="5957" spans="1:4" x14ac:dyDescent="0.2">
      <c r="A5957" s="88"/>
      <c r="B5957" s="118"/>
      <c r="C5957" s="146">
        <v>2</v>
      </c>
      <c r="D5957" s="145" t="s">
        <v>2265</v>
      </c>
    </row>
    <row r="5958" spans="1:4" x14ac:dyDescent="0.2">
      <c r="A5958" s="88"/>
      <c r="B5958" s="118"/>
      <c r="C5958" s="146">
        <v>3</v>
      </c>
      <c r="D5958" s="145" t="s">
        <v>2266</v>
      </c>
    </row>
    <row r="5959" spans="1:4" x14ac:dyDescent="0.2">
      <c r="A5959" s="88"/>
      <c r="B5959" s="118"/>
      <c r="C5959" s="146">
        <v>4</v>
      </c>
      <c r="D5959" s="145" t="s">
        <v>629</v>
      </c>
    </row>
    <row r="5960" spans="1:4" x14ac:dyDescent="0.2">
      <c r="A5960" s="88"/>
      <c r="B5960" s="118"/>
      <c r="C5960" s="146">
        <v>5</v>
      </c>
      <c r="D5960" s="145" t="s">
        <v>1054</v>
      </c>
    </row>
    <row r="5961" spans="1:4" x14ac:dyDescent="0.2">
      <c r="A5961" s="88"/>
      <c r="B5961" s="118"/>
      <c r="C5961" s="146">
        <v>-1</v>
      </c>
      <c r="D5961" s="145" t="s">
        <v>394</v>
      </c>
    </row>
    <row r="5962" spans="1:4" x14ac:dyDescent="0.2">
      <c r="A5962" s="88"/>
      <c r="B5962" s="118"/>
      <c r="C5962" s="146">
        <v>-3</v>
      </c>
      <c r="D5962" s="145" t="s">
        <v>397</v>
      </c>
    </row>
    <row r="5963" spans="1:4" x14ac:dyDescent="0.2">
      <c r="A5963" s="88"/>
      <c r="B5963" s="118"/>
      <c r="C5963" s="146"/>
      <c r="D5963" s="145"/>
    </row>
    <row r="5964" spans="1:4" x14ac:dyDescent="0.2">
      <c r="A5964" s="88" t="s">
        <v>2268</v>
      </c>
      <c r="B5964" s="118" t="s">
        <v>1055</v>
      </c>
      <c r="C5964" s="146">
        <v>1</v>
      </c>
      <c r="D5964" s="145" t="s">
        <v>395</v>
      </c>
    </row>
    <row r="5965" spans="1:4" x14ac:dyDescent="0.2">
      <c r="A5965" s="88"/>
      <c r="B5965" s="118"/>
      <c r="C5965" s="146">
        <v>2</v>
      </c>
      <c r="D5965" s="145" t="s">
        <v>396</v>
      </c>
    </row>
    <row r="5966" spans="1:4" x14ac:dyDescent="0.2">
      <c r="A5966" s="88"/>
      <c r="B5966" s="118"/>
      <c r="C5966" s="146">
        <v>-1</v>
      </c>
      <c r="D5966" s="145" t="s">
        <v>394</v>
      </c>
    </row>
    <row r="5967" spans="1:4" x14ac:dyDescent="0.2">
      <c r="A5967" s="88"/>
      <c r="B5967" s="118"/>
      <c r="C5967" s="146">
        <v>-3</v>
      </c>
      <c r="D5967" s="145" t="s">
        <v>397</v>
      </c>
    </row>
    <row r="5968" spans="1:4" x14ac:dyDescent="0.2">
      <c r="A5968" s="88"/>
      <c r="B5968" s="118"/>
      <c r="C5968" s="146"/>
      <c r="D5968" s="145"/>
    </row>
    <row r="5969" spans="1:4" x14ac:dyDescent="0.2">
      <c r="A5969" s="88" t="s">
        <v>2269</v>
      </c>
      <c r="B5969" s="118" t="s">
        <v>1055</v>
      </c>
      <c r="C5969" s="146">
        <v>1</v>
      </c>
      <c r="D5969" s="145" t="s">
        <v>395</v>
      </c>
    </row>
    <row r="5970" spans="1:4" x14ac:dyDescent="0.2">
      <c r="A5970" s="88"/>
      <c r="B5970" s="118"/>
      <c r="C5970" s="146">
        <v>2</v>
      </c>
      <c r="D5970" s="145" t="s">
        <v>396</v>
      </c>
    </row>
    <row r="5971" spans="1:4" x14ac:dyDescent="0.2">
      <c r="A5971" s="88"/>
      <c r="B5971" s="118"/>
      <c r="C5971" s="146">
        <v>-1</v>
      </c>
      <c r="D5971" s="145" t="s">
        <v>394</v>
      </c>
    </row>
    <row r="5972" spans="1:4" x14ac:dyDescent="0.2">
      <c r="A5972" s="88"/>
      <c r="B5972" s="118"/>
      <c r="C5972" s="146">
        <v>-3</v>
      </c>
      <c r="D5972" s="145" t="s">
        <v>397</v>
      </c>
    </row>
    <row r="5973" spans="1:4" x14ac:dyDescent="0.2">
      <c r="A5973" s="88"/>
      <c r="B5973" s="118"/>
      <c r="C5973" s="146"/>
      <c r="D5973" s="145"/>
    </row>
    <row r="5974" spans="1:4" x14ac:dyDescent="0.2">
      <c r="A5974" s="88" t="s">
        <v>2270</v>
      </c>
      <c r="B5974" s="118" t="s">
        <v>2271</v>
      </c>
      <c r="C5974" s="146">
        <v>1</v>
      </c>
      <c r="D5974" s="145" t="s">
        <v>395</v>
      </c>
    </row>
    <row r="5975" spans="1:4" x14ac:dyDescent="0.2">
      <c r="A5975" s="88"/>
      <c r="B5975" s="118"/>
      <c r="C5975" s="146">
        <v>2</v>
      </c>
      <c r="D5975" s="145" t="s">
        <v>396</v>
      </c>
    </row>
    <row r="5976" spans="1:4" x14ac:dyDescent="0.2">
      <c r="A5976" s="88"/>
      <c r="B5976" s="118"/>
      <c r="C5976" s="146">
        <v>-1</v>
      </c>
      <c r="D5976" s="145" t="s">
        <v>394</v>
      </c>
    </row>
    <row r="5977" spans="1:4" x14ac:dyDescent="0.2">
      <c r="A5977" s="88"/>
      <c r="B5977" s="118"/>
      <c r="C5977" s="146">
        <v>-3</v>
      </c>
      <c r="D5977" s="145" t="s">
        <v>397</v>
      </c>
    </row>
    <row r="5978" spans="1:4" x14ac:dyDescent="0.2">
      <c r="A5978" s="88"/>
      <c r="B5978" s="118"/>
      <c r="C5978" s="146"/>
      <c r="D5978" s="145"/>
    </row>
    <row r="5979" spans="1:4" x14ac:dyDescent="0.2">
      <c r="A5979" s="88" t="s">
        <v>2272</v>
      </c>
      <c r="B5979" s="118" t="s">
        <v>2271</v>
      </c>
      <c r="C5979" s="146">
        <v>1</v>
      </c>
      <c r="D5979" s="145" t="s">
        <v>395</v>
      </c>
    </row>
    <row r="5980" spans="1:4" x14ac:dyDescent="0.2">
      <c r="A5980" s="88"/>
      <c r="B5980" s="118"/>
      <c r="C5980" s="146">
        <v>2</v>
      </c>
      <c r="D5980" s="145" t="s">
        <v>396</v>
      </c>
    </row>
    <row r="5981" spans="1:4" x14ac:dyDescent="0.2">
      <c r="A5981" s="88"/>
      <c r="B5981" s="118"/>
      <c r="C5981" s="146">
        <v>-1</v>
      </c>
      <c r="D5981" s="145" t="s">
        <v>394</v>
      </c>
    </row>
    <row r="5982" spans="1:4" x14ac:dyDescent="0.2">
      <c r="A5982" s="88"/>
      <c r="B5982" s="118"/>
      <c r="C5982" s="146">
        <v>-3</v>
      </c>
      <c r="D5982" s="145" t="s">
        <v>397</v>
      </c>
    </row>
    <row r="5983" spans="1:4" x14ac:dyDescent="0.2">
      <c r="A5983" s="88"/>
      <c r="B5983" s="118"/>
      <c r="C5983" s="146"/>
      <c r="D5983" s="145"/>
    </row>
    <row r="5984" spans="1:4" x14ac:dyDescent="0.2">
      <c r="A5984" s="88" t="s">
        <v>2273</v>
      </c>
      <c r="B5984" s="118" t="s">
        <v>1056</v>
      </c>
      <c r="C5984" s="146">
        <v>1</v>
      </c>
      <c r="D5984" s="145" t="s">
        <v>395</v>
      </c>
    </row>
    <row r="5985" spans="1:4" x14ac:dyDescent="0.2">
      <c r="A5985" s="88"/>
      <c r="B5985" s="118"/>
      <c r="C5985" s="146">
        <v>2</v>
      </c>
      <c r="D5985" s="145" t="s">
        <v>396</v>
      </c>
    </row>
    <row r="5986" spans="1:4" x14ac:dyDescent="0.2">
      <c r="A5986" s="88"/>
      <c r="B5986" s="118"/>
      <c r="C5986" s="146">
        <v>-1</v>
      </c>
      <c r="D5986" s="145" t="s">
        <v>394</v>
      </c>
    </row>
    <row r="5987" spans="1:4" x14ac:dyDescent="0.2">
      <c r="A5987" s="88"/>
      <c r="B5987" s="118"/>
      <c r="C5987" s="146">
        <v>-3</v>
      </c>
      <c r="D5987" s="145" t="s">
        <v>397</v>
      </c>
    </row>
    <row r="5988" spans="1:4" x14ac:dyDescent="0.2">
      <c r="A5988" s="88"/>
      <c r="B5988" s="118"/>
      <c r="C5988" s="146"/>
      <c r="D5988" s="145"/>
    </row>
    <row r="5989" spans="1:4" x14ac:dyDescent="0.2">
      <c r="A5989" s="88" t="s">
        <v>2274</v>
      </c>
      <c r="B5989" s="118" t="s">
        <v>1056</v>
      </c>
      <c r="C5989" s="146">
        <v>1</v>
      </c>
      <c r="D5989" s="145" t="s">
        <v>395</v>
      </c>
    </row>
    <row r="5990" spans="1:4" x14ac:dyDescent="0.2">
      <c r="A5990" s="88"/>
      <c r="B5990" s="118"/>
      <c r="C5990" s="146">
        <v>2</v>
      </c>
      <c r="D5990" s="145" t="s">
        <v>396</v>
      </c>
    </row>
    <row r="5991" spans="1:4" x14ac:dyDescent="0.2">
      <c r="A5991" s="88"/>
      <c r="B5991" s="118"/>
      <c r="C5991" s="146">
        <v>-1</v>
      </c>
      <c r="D5991" s="145" t="s">
        <v>394</v>
      </c>
    </row>
    <row r="5992" spans="1:4" x14ac:dyDescent="0.2">
      <c r="A5992" s="88"/>
      <c r="B5992" s="118"/>
      <c r="C5992" s="146">
        <v>-3</v>
      </c>
      <c r="D5992" s="145" t="s">
        <v>397</v>
      </c>
    </row>
    <row r="5993" spans="1:4" x14ac:dyDescent="0.2">
      <c r="A5993" s="88"/>
      <c r="B5993" s="118"/>
      <c r="C5993" s="146"/>
      <c r="D5993" s="145"/>
    </row>
    <row r="5994" spans="1:4" x14ac:dyDescent="0.2">
      <c r="A5994" s="88" t="s">
        <v>2275</v>
      </c>
      <c r="B5994" s="118" t="s">
        <v>1052</v>
      </c>
      <c r="C5994" s="146">
        <v>1</v>
      </c>
      <c r="D5994" s="145" t="s">
        <v>395</v>
      </c>
    </row>
    <row r="5995" spans="1:4" x14ac:dyDescent="0.2">
      <c r="A5995" s="88"/>
      <c r="B5995" s="118"/>
      <c r="C5995" s="146">
        <v>2</v>
      </c>
      <c r="D5995" s="145" t="s">
        <v>396</v>
      </c>
    </row>
    <row r="5996" spans="1:4" x14ac:dyDescent="0.2">
      <c r="A5996" s="88"/>
      <c r="B5996" s="118"/>
      <c r="C5996" s="146">
        <v>-1</v>
      </c>
      <c r="D5996" s="145" t="s">
        <v>394</v>
      </c>
    </row>
    <row r="5997" spans="1:4" x14ac:dyDescent="0.2">
      <c r="A5997" s="88"/>
      <c r="B5997" s="118"/>
      <c r="C5997" s="146">
        <v>-3</v>
      </c>
      <c r="D5997" s="145" t="s">
        <v>397</v>
      </c>
    </row>
    <row r="5998" spans="1:4" x14ac:dyDescent="0.2">
      <c r="A5998" s="88"/>
      <c r="B5998" s="118"/>
      <c r="C5998" s="146"/>
      <c r="D5998" s="145"/>
    </row>
    <row r="5999" spans="1:4" x14ac:dyDescent="0.2">
      <c r="A5999" s="88" t="s">
        <v>2276</v>
      </c>
      <c r="B5999" s="118" t="s">
        <v>1052</v>
      </c>
      <c r="C5999" s="146">
        <v>1</v>
      </c>
      <c r="D5999" s="145" t="s">
        <v>395</v>
      </c>
    </row>
    <row r="6000" spans="1:4" x14ac:dyDescent="0.2">
      <c r="A6000" s="88"/>
      <c r="B6000" s="118"/>
      <c r="C6000" s="146">
        <v>2</v>
      </c>
      <c r="D6000" s="145" t="s">
        <v>396</v>
      </c>
    </row>
    <row r="6001" spans="1:4" x14ac:dyDescent="0.2">
      <c r="A6001" s="88"/>
      <c r="B6001" s="118"/>
      <c r="C6001" s="146">
        <v>-1</v>
      </c>
      <c r="D6001" s="145" t="s">
        <v>394</v>
      </c>
    </row>
    <row r="6002" spans="1:4" x14ac:dyDescent="0.2">
      <c r="A6002" s="88"/>
      <c r="B6002" s="118"/>
      <c r="C6002" s="146">
        <v>-3</v>
      </c>
      <c r="D6002" s="145" t="s">
        <v>397</v>
      </c>
    </row>
    <row r="6003" spans="1:4" x14ac:dyDescent="0.2">
      <c r="A6003" s="88"/>
      <c r="B6003" s="118"/>
      <c r="C6003" s="146"/>
      <c r="D6003" s="145"/>
    </row>
    <row r="6004" spans="1:4" x14ac:dyDescent="0.2">
      <c r="A6004" s="88" t="s">
        <v>2277</v>
      </c>
      <c r="B6004" s="118" t="s">
        <v>1057</v>
      </c>
      <c r="C6004" s="146">
        <v>1</v>
      </c>
      <c r="D6004" s="145" t="s">
        <v>395</v>
      </c>
    </row>
    <row r="6005" spans="1:4" x14ac:dyDescent="0.2">
      <c r="A6005" s="88"/>
      <c r="B6005" s="118"/>
      <c r="C6005" s="146">
        <v>2</v>
      </c>
      <c r="D6005" s="145" t="s">
        <v>396</v>
      </c>
    </row>
    <row r="6006" spans="1:4" x14ac:dyDescent="0.2">
      <c r="A6006" s="88"/>
      <c r="B6006" s="118"/>
      <c r="C6006" s="146">
        <v>-1</v>
      </c>
      <c r="D6006" s="145" t="s">
        <v>394</v>
      </c>
    </row>
    <row r="6007" spans="1:4" x14ac:dyDescent="0.2">
      <c r="A6007" s="88"/>
      <c r="B6007" s="118"/>
      <c r="C6007" s="146">
        <v>-3</v>
      </c>
      <c r="D6007" s="145" t="s">
        <v>397</v>
      </c>
    </row>
    <row r="6008" spans="1:4" x14ac:dyDescent="0.2">
      <c r="A6008" s="88"/>
      <c r="B6008" s="118"/>
      <c r="C6008" s="146"/>
      <c r="D6008" s="145"/>
    </row>
    <row r="6009" spans="1:4" x14ac:dyDescent="0.2">
      <c r="A6009" s="88" t="s">
        <v>2278</v>
      </c>
      <c r="B6009" s="118" t="s">
        <v>1058</v>
      </c>
      <c r="C6009" s="146" t="s">
        <v>1059</v>
      </c>
      <c r="D6009" s="145" t="s">
        <v>1060</v>
      </c>
    </row>
    <row r="6010" spans="1:4" x14ac:dyDescent="0.2">
      <c r="A6010" s="88"/>
      <c r="B6010" s="118"/>
      <c r="C6010" s="146">
        <v>-1</v>
      </c>
      <c r="D6010" s="145" t="s">
        <v>394</v>
      </c>
    </row>
    <row r="6011" spans="1:4" x14ac:dyDescent="0.2">
      <c r="A6011" s="88"/>
      <c r="B6011" s="118"/>
      <c r="C6011" s="146">
        <v>-3</v>
      </c>
      <c r="D6011" s="145" t="s">
        <v>397</v>
      </c>
    </row>
    <row r="6012" spans="1:4" x14ac:dyDescent="0.2">
      <c r="A6012" s="88"/>
      <c r="B6012" s="118"/>
      <c r="C6012" s="146"/>
      <c r="D6012" s="145"/>
    </row>
    <row r="6013" spans="1:4" x14ac:dyDescent="0.2">
      <c r="A6013" s="88" t="s">
        <v>2279</v>
      </c>
      <c r="B6013" s="118" t="s">
        <v>1061</v>
      </c>
      <c r="C6013" s="146">
        <v>1</v>
      </c>
      <c r="D6013" s="145" t="s">
        <v>395</v>
      </c>
    </row>
    <row r="6014" spans="1:4" x14ac:dyDescent="0.2">
      <c r="A6014" s="88"/>
      <c r="B6014" s="118"/>
      <c r="C6014" s="146">
        <v>2</v>
      </c>
      <c r="D6014" s="145" t="s">
        <v>396</v>
      </c>
    </row>
    <row r="6015" spans="1:4" x14ac:dyDescent="0.2">
      <c r="A6015" s="88"/>
      <c r="B6015" s="118"/>
      <c r="C6015" s="146">
        <v>-1</v>
      </c>
      <c r="D6015" s="145" t="s">
        <v>394</v>
      </c>
    </row>
    <row r="6016" spans="1:4" x14ac:dyDescent="0.2">
      <c r="A6016" s="88"/>
      <c r="B6016" s="118"/>
      <c r="C6016" s="146">
        <v>-3</v>
      </c>
      <c r="D6016" s="145" t="s">
        <v>397</v>
      </c>
    </row>
    <row r="6017" spans="1:4" x14ac:dyDescent="0.2">
      <c r="A6017" s="88"/>
      <c r="B6017" s="118"/>
      <c r="C6017" s="146"/>
      <c r="D6017" s="145"/>
    </row>
    <row r="6018" spans="1:4" x14ac:dyDescent="0.2">
      <c r="A6018" s="88" t="s">
        <v>2280</v>
      </c>
      <c r="B6018" s="118" t="s">
        <v>2281</v>
      </c>
      <c r="C6018" s="146">
        <v>1</v>
      </c>
      <c r="D6018" s="145" t="s">
        <v>2264</v>
      </c>
    </row>
    <row r="6019" spans="1:4" x14ac:dyDescent="0.2">
      <c r="A6019" s="88"/>
      <c r="B6019" s="118"/>
      <c r="C6019" s="146">
        <v>2</v>
      </c>
      <c r="D6019" s="145" t="s">
        <v>2265</v>
      </c>
    </row>
    <row r="6020" spans="1:4" x14ac:dyDescent="0.2">
      <c r="A6020" s="88"/>
      <c r="B6020" s="118"/>
      <c r="C6020" s="146">
        <v>3</v>
      </c>
      <c r="D6020" s="145" t="s">
        <v>2266</v>
      </c>
    </row>
    <row r="6021" spans="1:4" x14ac:dyDescent="0.2">
      <c r="A6021" s="88"/>
      <c r="B6021" s="118"/>
      <c r="C6021" s="146">
        <v>4</v>
      </c>
      <c r="D6021" s="145" t="s">
        <v>629</v>
      </c>
    </row>
    <row r="6022" spans="1:4" x14ac:dyDescent="0.2">
      <c r="A6022" s="88"/>
      <c r="B6022" s="118"/>
      <c r="C6022" s="146">
        <v>5</v>
      </c>
      <c r="D6022" s="145" t="s">
        <v>1054</v>
      </c>
    </row>
    <row r="6023" spans="1:4" x14ac:dyDescent="0.2">
      <c r="A6023" s="88"/>
      <c r="B6023" s="118"/>
      <c r="C6023" s="146">
        <v>-1</v>
      </c>
      <c r="D6023" s="145" t="s">
        <v>394</v>
      </c>
    </row>
    <row r="6024" spans="1:4" x14ac:dyDescent="0.2">
      <c r="A6024" s="88"/>
      <c r="B6024" s="118"/>
      <c r="C6024" s="146">
        <v>-3</v>
      </c>
      <c r="D6024" s="145" t="s">
        <v>397</v>
      </c>
    </row>
    <row r="6025" spans="1:4" x14ac:dyDescent="0.2">
      <c r="A6025" s="88"/>
      <c r="B6025" s="118"/>
      <c r="C6025" s="146"/>
      <c r="D6025" s="145"/>
    </row>
    <row r="6026" spans="1:4" x14ac:dyDescent="0.2">
      <c r="A6026" s="88" t="s">
        <v>2282</v>
      </c>
      <c r="B6026" s="118" t="s">
        <v>2281</v>
      </c>
      <c r="C6026" s="146">
        <v>1</v>
      </c>
      <c r="D6026" s="145" t="s">
        <v>2264</v>
      </c>
    </row>
    <row r="6027" spans="1:4" x14ac:dyDescent="0.2">
      <c r="A6027" s="88"/>
      <c r="B6027" s="118"/>
      <c r="C6027" s="146">
        <v>2</v>
      </c>
      <c r="D6027" s="145" t="s">
        <v>2265</v>
      </c>
    </row>
    <row r="6028" spans="1:4" x14ac:dyDescent="0.2">
      <c r="A6028" s="88"/>
      <c r="B6028" s="118"/>
      <c r="C6028" s="146">
        <v>3</v>
      </c>
      <c r="D6028" s="145" t="s">
        <v>2266</v>
      </c>
    </row>
    <row r="6029" spans="1:4" x14ac:dyDescent="0.2">
      <c r="A6029" s="88"/>
      <c r="B6029" s="118"/>
      <c r="C6029" s="146">
        <v>4</v>
      </c>
      <c r="D6029" s="145" t="s">
        <v>629</v>
      </c>
    </row>
    <row r="6030" spans="1:4" x14ac:dyDescent="0.2">
      <c r="A6030" s="88"/>
      <c r="B6030" s="118"/>
      <c r="C6030" s="146">
        <v>5</v>
      </c>
      <c r="D6030" s="145" t="s">
        <v>1054</v>
      </c>
    </row>
    <row r="6031" spans="1:4" x14ac:dyDescent="0.2">
      <c r="A6031" s="88"/>
      <c r="B6031" s="118"/>
      <c r="C6031" s="146">
        <v>-1</v>
      </c>
      <c r="D6031" s="145" t="s">
        <v>394</v>
      </c>
    </row>
    <row r="6032" spans="1:4" x14ac:dyDescent="0.2">
      <c r="A6032" s="88"/>
      <c r="B6032" s="118"/>
      <c r="C6032" s="146">
        <v>-3</v>
      </c>
      <c r="D6032" s="145" t="s">
        <v>397</v>
      </c>
    </row>
    <row r="6033" spans="1:4" x14ac:dyDescent="0.2">
      <c r="A6033" s="88"/>
      <c r="B6033" s="118"/>
      <c r="C6033" s="146"/>
      <c r="D6033" s="145"/>
    </row>
    <row r="6034" spans="1:4" x14ac:dyDescent="0.2">
      <c r="A6034" s="88" t="s">
        <v>2283</v>
      </c>
      <c r="B6034" s="118" t="s">
        <v>2284</v>
      </c>
      <c r="C6034" s="146">
        <v>1</v>
      </c>
      <c r="D6034" s="145" t="s">
        <v>395</v>
      </c>
    </row>
    <row r="6035" spans="1:4" x14ac:dyDescent="0.2">
      <c r="A6035" s="88"/>
      <c r="B6035" s="118"/>
      <c r="C6035" s="146">
        <v>2</v>
      </c>
      <c r="D6035" s="145" t="s">
        <v>396</v>
      </c>
    </row>
    <row r="6036" spans="1:4" x14ac:dyDescent="0.2">
      <c r="A6036" s="88"/>
      <c r="B6036" s="118"/>
      <c r="C6036" s="146">
        <v>-1</v>
      </c>
      <c r="D6036" s="145" t="s">
        <v>394</v>
      </c>
    </row>
    <row r="6037" spans="1:4" x14ac:dyDescent="0.2">
      <c r="A6037" s="88"/>
      <c r="B6037" s="118"/>
      <c r="C6037" s="146">
        <v>-3</v>
      </c>
      <c r="D6037" s="145" t="s">
        <v>397</v>
      </c>
    </row>
    <row r="6038" spans="1:4" x14ac:dyDescent="0.2">
      <c r="A6038" s="88"/>
      <c r="B6038" s="118"/>
      <c r="C6038" s="146"/>
      <c r="D6038" s="145"/>
    </row>
    <row r="6039" spans="1:4" x14ac:dyDescent="0.2">
      <c r="A6039" s="88" t="s">
        <v>2285</v>
      </c>
      <c r="B6039" s="118" t="s">
        <v>2284</v>
      </c>
      <c r="C6039" s="146">
        <v>1</v>
      </c>
      <c r="D6039" s="145" t="s">
        <v>395</v>
      </c>
    </row>
    <row r="6040" spans="1:4" x14ac:dyDescent="0.2">
      <c r="A6040" s="88"/>
      <c r="B6040" s="118"/>
      <c r="C6040" s="146">
        <v>2</v>
      </c>
      <c r="D6040" s="145" t="s">
        <v>396</v>
      </c>
    </row>
    <row r="6041" spans="1:4" x14ac:dyDescent="0.2">
      <c r="A6041" s="88"/>
      <c r="B6041" s="118"/>
      <c r="C6041" s="146">
        <v>-1</v>
      </c>
      <c r="D6041" s="145" t="s">
        <v>394</v>
      </c>
    </row>
    <row r="6042" spans="1:4" x14ac:dyDescent="0.2">
      <c r="A6042" s="88"/>
      <c r="B6042" s="118"/>
      <c r="C6042" s="146">
        <v>-3</v>
      </c>
      <c r="D6042" s="145" t="s">
        <v>397</v>
      </c>
    </row>
    <row r="6043" spans="1:4" x14ac:dyDescent="0.2">
      <c r="A6043" s="88"/>
      <c r="B6043" s="118"/>
      <c r="C6043" s="146"/>
      <c r="D6043" s="145"/>
    </row>
    <row r="6044" spans="1:4" x14ac:dyDescent="0.2">
      <c r="A6044" s="88" t="s">
        <v>2286</v>
      </c>
      <c r="B6044" s="118" t="s">
        <v>2287</v>
      </c>
      <c r="C6044" s="146">
        <v>1</v>
      </c>
      <c r="D6044" s="145" t="s">
        <v>395</v>
      </c>
    </row>
    <row r="6045" spans="1:4" x14ac:dyDescent="0.2">
      <c r="A6045" s="88"/>
      <c r="B6045" s="118"/>
      <c r="C6045" s="146">
        <v>2</v>
      </c>
      <c r="D6045" s="145" t="s">
        <v>396</v>
      </c>
    </row>
    <row r="6046" spans="1:4" x14ac:dyDescent="0.2">
      <c r="A6046" s="88"/>
      <c r="B6046" s="118"/>
      <c r="C6046" s="146">
        <v>-1</v>
      </c>
      <c r="D6046" s="145" t="s">
        <v>394</v>
      </c>
    </row>
    <row r="6047" spans="1:4" x14ac:dyDescent="0.2">
      <c r="A6047" s="88"/>
      <c r="B6047" s="118"/>
      <c r="C6047" s="146">
        <v>-3</v>
      </c>
      <c r="D6047" s="145" t="s">
        <v>397</v>
      </c>
    </row>
    <row r="6048" spans="1:4" x14ac:dyDescent="0.2">
      <c r="A6048" s="88"/>
      <c r="B6048" s="118"/>
      <c r="C6048" s="146"/>
      <c r="D6048" s="145"/>
    </row>
    <row r="6049" spans="1:4" x14ac:dyDescent="0.2">
      <c r="A6049" s="88" t="s">
        <v>2288</v>
      </c>
      <c r="B6049" s="118" t="s">
        <v>2287</v>
      </c>
      <c r="C6049" s="146">
        <v>1</v>
      </c>
      <c r="D6049" s="145" t="s">
        <v>395</v>
      </c>
    </row>
    <row r="6050" spans="1:4" x14ac:dyDescent="0.2">
      <c r="A6050" s="88"/>
      <c r="B6050" s="118"/>
      <c r="C6050" s="146">
        <v>2</v>
      </c>
      <c r="D6050" s="145" t="s">
        <v>396</v>
      </c>
    </row>
    <row r="6051" spans="1:4" x14ac:dyDescent="0.2">
      <c r="A6051" s="88"/>
      <c r="B6051" s="118"/>
      <c r="C6051" s="146">
        <v>-1</v>
      </c>
      <c r="D6051" s="145" t="s">
        <v>394</v>
      </c>
    </row>
    <row r="6052" spans="1:4" x14ac:dyDescent="0.2">
      <c r="A6052" s="88"/>
      <c r="B6052" s="118"/>
      <c r="C6052" s="146">
        <v>-3</v>
      </c>
      <c r="D6052" s="145" t="s">
        <v>397</v>
      </c>
    </row>
    <row r="6053" spans="1:4" x14ac:dyDescent="0.2">
      <c r="A6053" s="88"/>
      <c r="B6053" s="118"/>
      <c r="C6053" s="146"/>
      <c r="D6053" s="145"/>
    </row>
    <row r="6054" spans="1:4" x14ac:dyDescent="0.2">
      <c r="A6054" s="88" t="s">
        <v>2289</v>
      </c>
      <c r="B6054" s="118" t="s">
        <v>2290</v>
      </c>
      <c r="C6054" s="146">
        <v>1</v>
      </c>
      <c r="D6054" s="145" t="s">
        <v>395</v>
      </c>
    </row>
    <row r="6055" spans="1:4" x14ac:dyDescent="0.2">
      <c r="A6055" s="88"/>
      <c r="B6055" s="118"/>
      <c r="C6055" s="146">
        <v>2</v>
      </c>
      <c r="D6055" s="145" t="s">
        <v>396</v>
      </c>
    </row>
    <row r="6056" spans="1:4" x14ac:dyDescent="0.2">
      <c r="A6056" s="88"/>
      <c r="B6056" s="118"/>
      <c r="C6056" s="146">
        <v>-1</v>
      </c>
      <c r="D6056" s="145" t="s">
        <v>394</v>
      </c>
    </row>
    <row r="6057" spans="1:4" x14ac:dyDescent="0.2">
      <c r="A6057" s="88"/>
      <c r="B6057" s="118"/>
      <c r="C6057" s="146">
        <v>-3</v>
      </c>
      <c r="D6057" s="145" t="s">
        <v>397</v>
      </c>
    </row>
    <row r="6058" spans="1:4" x14ac:dyDescent="0.2">
      <c r="A6058" s="88"/>
      <c r="B6058" s="118"/>
      <c r="C6058" s="146"/>
      <c r="D6058" s="145"/>
    </row>
    <row r="6059" spans="1:4" x14ac:dyDescent="0.2">
      <c r="A6059" s="88" t="s">
        <v>2291</v>
      </c>
      <c r="B6059" s="118" t="s">
        <v>2290</v>
      </c>
      <c r="C6059" s="146">
        <v>1</v>
      </c>
      <c r="D6059" s="145" t="s">
        <v>395</v>
      </c>
    </row>
    <row r="6060" spans="1:4" x14ac:dyDescent="0.2">
      <c r="A6060" s="88"/>
      <c r="B6060" s="118"/>
      <c r="C6060" s="146">
        <v>2</v>
      </c>
      <c r="D6060" s="145" t="s">
        <v>396</v>
      </c>
    </row>
    <row r="6061" spans="1:4" x14ac:dyDescent="0.2">
      <c r="A6061" s="88"/>
      <c r="B6061" s="118"/>
      <c r="C6061" s="146">
        <v>-1</v>
      </c>
      <c r="D6061" s="145" t="s">
        <v>394</v>
      </c>
    </row>
    <row r="6062" spans="1:4" x14ac:dyDescent="0.2">
      <c r="A6062" s="88"/>
      <c r="B6062" s="118"/>
      <c r="C6062" s="146">
        <v>-3</v>
      </c>
      <c r="D6062" s="145" t="s">
        <v>397</v>
      </c>
    </row>
    <row r="6063" spans="1:4" x14ac:dyDescent="0.2">
      <c r="A6063" s="88"/>
      <c r="B6063" s="118"/>
      <c r="C6063" s="146"/>
      <c r="D6063" s="145"/>
    </row>
    <row r="6064" spans="1:4" x14ac:dyDescent="0.2">
      <c r="A6064" s="88" t="s">
        <v>2292</v>
      </c>
      <c r="B6064" s="118" t="s">
        <v>2293</v>
      </c>
      <c r="C6064" s="146">
        <v>1</v>
      </c>
      <c r="D6064" s="145" t="s">
        <v>395</v>
      </c>
    </row>
    <row r="6065" spans="1:4" x14ac:dyDescent="0.2">
      <c r="A6065" s="88"/>
      <c r="B6065" s="118"/>
      <c r="C6065" s="146">
        <v>2</v>
      </c>
      <c r="D6065" s="145" t="s">
        <v>396</v>
      </c>
    </row>
    <row r="6066" spans="1:4" x14ac:dyDescent="0.2">
      <c r="A6066" s="88"/>
      <c r="B6066" s="118"/>
      <c r="C6066" s="146">
        <v>-1</v>
      </c>
      <c r="D6066" s="145" t="s">
        <v>394</v>
      </c>
    </row>
    <row r="6067" spans="1:4" x14ac:dyDescent="0.2">
      <c r="A6067" s="88"/>
      <c r="B6067" s="118"/>
      <c r="C6067" s="146">
        <v>-3</v>
      </c>
      <c r="D6067" s="145" t="s">
        <v>397</v>
      </c>
    </row>
    <row r="6068" spans="1:4" x14ac:dyDescent="0.2">
      <c r="A6068" s="88"/>
      <c r="B6068" s="118"/>
      <c r="C6068" s="146"/>
      <c r="D6068" s="145"/>
    </row>
    <row r="6069" spans="1:4" x14ac:dyDescent="0.2">
      <c r="A6069" s="88" t="s">
        <v>2294</v>
      </c>
      <c r="B6069" s="118" t="s">
        <v>2293</v>
      </c>
      <c r="C6069" s="146">
        <v>1</v>
      </c>
      <c r="D6069" s="145" t="s">
        <v>395</v>
      </c>
    </row>
    <row r="6070" spans="1:4" x14ac:dyDescent="0.2">
      <c r="A6070" s="88"/>
      <c r="B6070" s="118"/>
      <c r="C6070" s="146">
        <v>2</v>
      </c>
      <c r="D6070" s="145" t="s">
        <v>396</v>
      </c>
    </row>
    <row r="6071" spans="1:4" x14ac:dyDescent="0.2">
      <c r="A6071" s="88"/>
      <c r="B6071" s="118"/>
      <c r="C6071" s="146">
        <v>-1</v>
      </c>
      <c r="D6071" s="145" t="s">
        <v>394</v>
      </c>
    </row>
    <row r="6072" spans="1:4" x14ac:dyDescent="0.2">
      <c r="A6072" s="88"/>
      <c r="B6072" s="118"/>
      <c r="C6072" s="146">
        <v>-3</v>
      </c>
      <c r="D6072" s="145" t="s">
        <v>397</v>
      </c>
    </row>
    <row r="6073" spans="1:4" x14ac:dyDescent="0.2">
      <c r="A6073" s="88"/>
      <c r="B6073" s="118"/>
      <c r="C6073" s="146"/>
      <c r="D6073" s="145"/>
    </row>
    <row r="6074" spans="1:4" x14ac:dyDescent="0.2">
      <c r="A6074" s="88" t="s">
        <v>2295</v>
      </c>
      <c r="B6074" s="118" t="s">
        <v>2296</v>
      </c>
      <c r="C6074" s="146">
        <v>1</v>
      </c>
      <c r="D6074" s="145" t="s">
        <v>395</v>
      </c>
    </row>
    <row r="6075" spans="1:4" x14ac:dyDescent="0.2">
      <c r="A6075" s="88"/>
      <c r="B6075" s="118"/>
      <c r="C6075" s="146">
        <v>2</v>
      </c>
      <c r="D6075" s="145" t="s">
        <v>396</v>
      </c>
    </row>
    <row r="6076" spans="1:4" x14ac:dyDescent="0.2">
      <c r="A6076" s="88"/>
      <c r="B6076" s="118"/>
      <c r="C6076" s="146">
        <v>-1</v>
      </c>
      <c r="D6076" s="145" t="s">
        <v>394</v>
      </c>
    </row>
    <row r="6077" spans="1:4" x14ac:dyDescent="0.2">
      <c r="A6077" s="88"/>
      <c r="B6077" s="118"/>
      <c r="C6077" s="146">
        <v>-3</v>
      </c>
      <c r="D6077" s="145" t="s">
        <v>397</v>
      </c>
    </row>
    <row r="6078" spans="1:4" x14ac:dyDescent="0.2">
      <c r="A6078" s="88"/>
      <c r="B6078" s="118"/>
      <c r="C6078" s="146"/>
      <c r="D6078" s="145"/>
    </row>
    <row r="6079" spans="1:4" x14ac:dyDescent="0.2">
      <c r="A6079" s="88" t="s">
        <v>2297</v>
      </c>
      <c r="B6079" s="118" t="s">
        <v>2298</v>
      </c>
      <c r="C6079" s="146" t="s">
        <v>1059</v>
      </c>
      <c r="D6079" s="145" t="s">
        <v>1060</v>
      </c>
    </row>
    <row r="6080" spans="1:4" x14ac:dyDescent="0.2">
      <c r="A6080" s="88"/>
      <c r="B6080" s="118"/>
      <c r="C6080" s="146">
        <v>-1</v>
      </c>
      <c r="D6080" s="145" t="s">
        <v>394</v>
      </c>
    </row>
    <row r="6081" spans="1:4" x14ac:dyDescent="0.2">
      <c r="A6081" s="88"/>
      <c r="B6081" s="118"/>
      <c r="C6081" s="146">
        <v>-3</v>
      </c>
      <c r="D6081" s="145" t="s">
        <v>397</v>
      </c>
    </row>
    <row r="6082" spans="1:4" x14ac:dyDescent="0.2">
      <c r="A6082" s="88"/>
      <c r="B6082" s="118"/>
      <c r="C6082" s="146"/>
      <c r="D6082" s="145"/>
    </row>
    <row r="6083" spans="1:4" x14ac:dyDescent="0.2">
      <c r="A6083" s="88" t="s">
        <v>2299</v>
      </c>
      <c r="B6083" s="118" t="s">
        <v>2300</v>
      </c>
      <c r="C6083" s="146">
        <v>1</v>
      </c>
      <c r="D6083" s="145" t="s">
        <v>395</v>
      </c>
    </row>
    <row r="6084" spans="1:4" x14ac:dyDescent="0.2">
      <c r="A6084" s="88"/>
      <c r="B6084" s="118"/>
      <c r="C6084" s="146">
        <v>2</v>
      </c>
      <c r="D6084" s="145" t="s">
        <v>396</v>
      </c>
    </row>
    <row r="6085" spans="1:4" x14ac:dyDescent="0.2">
      <c r="A6085" s="88"/>
      <c r="B6085" s="118"/>
      <c r="C6085" s="146">
        <v>-1</v>
      </c>
      <c r="D6085" s="145" t="s">
        <v>394</v>
      </c>
    </row>
    <row r="6086" spans="1:4" x14ac:dyDescent="0.2">
      <c r="A6086" s="88"/>
      <c r="B6086" s="118"/>
      <c r="C6086" s="146">
        <v>-3</v>
      </c>
      <c r="D6086" s="145" t="s">
        <v>397</v>
      </c>
    </row>
    <row r="6087" spans="1:4" x14ac:dyDescent="0.2">
      <c r="A6087" s="88"/>
      <c r="B6087" s="118"/>
      <c r="C6087" s="146"/>
      <c r="D6087" s="145"/>
    </row>
    <row r="6088" spans="1:4" x14ac:dyDescent="0.2">
      <c r="A6088" s="88" t="s">
        <v>3810</v>
      </c>
      <c r="B6088" s="75" t="s">
        <v>3298</v>
      </c>
      <c r="C6088" s="75">
        <v>1</v>
      </c>
      <c r="D6088" s="145" t="s">
        <v>395</v>
      </c>
    </row>
    <row r="6089" spans="1:4" x14ac:dyDescent="0.2">
      <c r="A6089" s="88"/>
      <c r="B6089" s="75"/>
      <c r="C6089" s="75">
        <v>2</v>
      </c>
      <c r="D6089" s="145" t="s">
        <v>396</v>
      </c>
    </row>
    <row r="6090" spans="1:4" x14ac:dyDescent="0.2">
      <c r="A6090" s="88"/>
      <c r="B6090" s="75"/>
      <c r="C6090" s="75">
        <v>-1</v>
      </c>
      <c r="D6090" s="145" t="s">
        <v>394</v>
      </c>
    </row>
    <row r="6091" spans="1:4" x14ac:dyDescent="0.2">
      <c r="A6091" s="88"/>
      <c r="B6091" s="75"/>
      <c r="C6091" s="75">
        <v>-3</v>
      </c>
      <c r="D6091" s="145" t="s">
        <v>397</v>
      </c>
    </row>
    <row r="6092" spans="1:4" x14ac:dyDescent="0.2">
      <c r="A6092" s="88"/>
      <c r="B6092" s="75"/>
      <c r="C6092" s="75"/>
      <c r="D6092" s="75"/>
    </row>
    <row r="6093" spans="1:4" x14ac:dyDescent="0.2">
      <c r="A6093" s="88" t="s">
        <v>3811</v>
      </c>
      <c r="B6093" s="75" t="s">
        <v>3593</v>
      </c>
      <c r="C6093" s="75">
        <v>1</v>
      </c>
      <c r="D6093" s="145" t="s">
        <v>395</v>
      </c>
    </row>
    <row r="6094" spans="1:4" x14ac:dyDescent="0.2">
      <c r="A6094" s="88"/>
      <c r="B6094" s="75"/>
      <c r="C6094" s="75">
        <v>2</v>
      </c>
      <c r="D6094" s="145" t="s">
        <v>396</v>
      </c>
    </row>
    <row r="6095" spans="1:4" x14ac:dyDescent="0.2">
      <c r="A6095" s="88"/>
      <c r="B6095" s="75"/>
      <c r="C6095" s="75">
        <v>-1</v>
      </c>
      <c r="D6095" s="145" t="s">
        <v>394</v>
      </c>
    </row>
    <row r="6096" spans="1:4" x14ac:dyDescent="0.2">
      <c r="A6096" s="88"/>
      <c r="B6096" s="75"/>
      <c r="C6096" s="75">
        <v>-3</v>
      </c>
      <c r="D6096" s="145" t="s">
        <v>397</v>
      </c>
    </row>
    <row r="6097" spans="1:4" x14ac:dyDescent="0.2">
      <c r="A6097" s="88"/>
      <c r="B6097" s="118"/>
      <c r="C6097" s="146"/>
      <c r="D6097" s="145"/>
    </row>
    <row r="6098" spans="1:4" x14ac:dyDescent="0.2">
      <c r="A6098" s="88" t="s">
        <v>3758</v>
      </c>
      <c r="B6098" s="75" t="s">
        <v>493</v>
      </c>
      <c r="C6098" s="115">
        <v>1</v>
      </c>
      <c r="D6098" s="87" t="s">
        <v>2486</v>
      </c>
    </row>
    <row r="6099" spans="1:4" x14ac:dyDescent="0.2">
      <c r="A6099" s="88"/>
      <c r="B6099" s="75"/>
      <c r="C6099" s="115">
        <v>2</v>
      </c>
      <c r="D6099" s="87" t="s">
        <v>2487</v>
      </c>
    </row>
    <row r="6100" spans="1:4" x14ac:dyDescent="0.2">
      <c r="A6100" s="88"/>
      <c r="B6100" s="75"/>
      <c r="C6100" s="115">
        <v>3</v>
      </c>
      <c r="D6100" s="87" t="s">
        <v>2488</v>
      </c>
    </row>
    <row r="6101" spans="1:4" x14ac:dyDescent="0.2">
      <c r="A6101" s="88"/>
      <c r="B6101" s="75"/>
      <c r="C6101" s="115">
        <v>4</v>
      </c>
      <c r="D6101" s="87" t="s">
        <v>420</v>
      </c>
    </row>
    <row r="6102" spans="1:4" x14ac:dyDescent="0.2">
      <c r="A6102" s="88"/>
      <c r="B6102" s="75"/>
      <c r="C6102" s="115"/>
      <c r="D6102" s="87"/>
    </row>
    <row r="6103" spans="1:4" x14ac:dyDescent="0.2">
      <c r="A6103" s="88" t="str">
        <f>HYPERLINK("[Codebook_HIS_2013_ext_v1601.xlsx]VA_1_Y","VA_1")</f>
        <v>VA_1</v>
      </c>
      <c r="B6103" s="75" t="s">
        <v>1</v>
      </c>
      <c r="C6103" s="94">
        <v>1</v>
      </c>
      <c r="D6103" s="87" t="s">
        <v>395</v>
      </c>
    </row>
    <row r="6104" spans="1:4" x14ac:dyDescent="0.2">
      <c r="A6104" s="88"/>
      <c r="B6104" s="75"/>
      <c r="C6104" s="94">
        <v>2</v>
      </c>
      <c r="D6104" s="87" t="s">
        <v>396</v>
      </c>
    </row>
    <row r="6105" spans="1:4" x14ac:dyDescent="0.2">
      <c r="A6105" s="88"/>
      <c r="B6105" s="75"/>
      <c r="C6105" s="94">
        <v>-1</v>
      </c>
      <c r="D6105" s="87" t="s">
        <v>394</v>
      </c>
    </row>
    <row r="6106" spans="1:4" x14ac:dyDescent="0.2">
      <c r="A6106" s="88"/>
      <c r="B6106" s="75"/>
      <c r="C6106" s="94">
        <v>-3</v>
      </c>
      <c r="D6106" s="87" t="s">
        <v>397</v>
      </c>
    </row>
    <row r="6107" spans="1:4" x14ac:dyDescent="0.2">
      <c r="A6107" s="88"/>
      <c r="B6107" s="75"/>
      <c r="C6107" s="94"/>
      <c r="D6107" s="87"/>
    </row>
    <row r="6108" spans="1:4" x14ac:dyDescent="0.2">
      <c r="A6108" s="88" t="str">
        <f>HYPERLINK("[Codebook_HIS_2013_ext_v1601.xlsx]VA_2_Y","VA_2")</f>
        <v>VA_2</v>
      </c>
      <c r="B6108" s="75" t="s">
        <v>46</v>
      </c>
      <c r="C6108" s="94">
        <v>1</v>
      </c>
      <c r="D6108" s="87" t="s">
        <v>395</v>
      </c>
    </row>
    <row r="6109" spans="1:4" x14ac:dyDescent="0.2">
      <c r="A6109" s="88"/>
      <c r="B6109" s="75"/>
      <c r="C6109" s="94">
        <v>2</v>
      </c>
      <c r="D6109" s="87" t="s">
        <v>396</v>
      </c>
    </row>
    <row r="6110" spans="1:4" x14ac:dyDescent="0.2">
      <c r="A6110" s="88"/>
      <c r="B6110" s="75"/>
      <c r="C6110" s="94">
        <v>-1</v>
      </c>
      <c r="D6110" s="87" t="s">
        <v>394</v>
      </c>
    </row>
    <row r="6111" spans="1:4" x14ac:dyDescent="0.2">
      <c r="A6111" s="88"/>
      <c r="B6111" s="75"/>
      <c r="C6111" s="94">
        <v>-3</v>
      </c>
      <c r="D6111" s="87" t="s">
        <v>397</v>
      </c>
    </row>
    <row r="6112" spans="1:4" x14ac:dyDescent="0.2">
      <c r="A6112" s="88"/>
      <c r="B6112" s="75"/>
      <c r="C6112" s="94"/>
      <c r="D6112" s="87"/>
    </row>
    <row r="6113" spans="1:4" x14ac:dyDescent="0.2">
      <c r="A6113" s="88" t="str">
        <f>HYPERLINK("[Codebook_HIS_2013_ext_v1601.xlsx]VA_3_Y","VA_3")</f>
        <v>VA_3</v>
      </c>
      <c r="B6113" s="75" t="s">
        <v>47</v>
      </c>
      <c r="C6113" s="94">
        <v>1</v>
      </c>
      <c r="D6113" s="87" t="s">
        <v>395</v>
      </c>
    </row>
    <row r="6114" spans="1:4" x14ac:dyDescent="0.2">
      <c r="A6114" s="88"/>
      <c r="B6114" s="75"/>
      <c r="C6114" s="94">
        <v>2</v>
      </c>
      <c r="D6114" s="87" t="s">
        <v>396</v>
      </c>
    </row>
    <row r="6115" spans="1:4" x14ac:dyDescent="0.2">
      <c r="A6115" s="88"/>
      <c r="B6115" s="75"/>
      <c r="C6115" s="94">
        <v>-1</v>
      </c>
      <c r="D6115" s="87" t="s">
        <v>394</v>
      </c>
    </row>
    <row r="6116" spans="1:4" x14ac:dyDescent="0.2">
      <c r="A6116" s="88"/>
      <c r="B6116" s="75"/>
      <c r="C6116" s="94">
        <v>-3</v>
      </c>
      <c r="D6116" s="87" t="s">
        <v>397</v>
      </c>
    </row>
    <row r="6117" spans="1:4" x14ac:dyDescent="0.2">
      <c r="A6117" s="88"/>
      <c r="B6117" s="75"/>
      <c r="C6117" s="94"/>
      <c r="D6117" s="87"/>
    </row>
    <row r="6118" spans="1:4" x14ac:dyDescent="0.2">
      <c r="A6118" s="88" t="str">
        <f>HYPERLINK("[Codebook_HIS_2013_ext_v1601.xlsx]VA_4_Y","VA_4")</f>
        <v>VA_4</v>
      </c>
      <c r="B6118" s="75" t="s">
        <v>70</v>
      </c>
      <c r="C6118" s="94">
        <v>1</v>
      </c>
      <c r="D6118" s="87" t="s">
        <v>395</v>
      </c>
    </row>
    <row r="6119" spans="1:4" x14ac:dyDescent="0.2">
      <c r="A6119" s="88"/>
      <c r="B6119" s="75"/>
      <c r="C6119" s="94">
        <v>2</v>
      </c>
      <c r="D6119" s="87" t="s">
        <v>396</v>
      </c>
    </row>
    <row r="6120" spans="1:4" x14ac:dyDescent="0.2">
      <c r="A6120" s="88"/>
      <c r="B6120" s="75"/>
      <c r="C6120" s="94">
        <v>-1</v>
      </c>
      <c r="D6120" s="87" t="s">
        <v>394</v>
      </c>
    </row>
    <row r="6121" spans="1:4" x14ac:dyDescent="0.2">
      <c r="A6121" s="88"/>
      <c r="B6121" s="75"/>
      <c r="C6121" s="94">
        <v>-3</v>
      </c>
      <c r="D6121" s="87" t="s">
        <v>397</v>
      </c>
    </row>
    <row r="6122" spans="1:4" x14ac:dyDescent="0.2">
      <c r="A6122" s="88"/>
      <c r="B6122" s="75"/>
      <c r="C6122" s="94"/>
      <c r="D6122" s="87"/>
    </row>
    <row r="6123" spans="1:4" x14ac:dyDescent="0.2">
      <c r="A6123" s="88" t="str">
        <f>HYPERLINK("[Codebook_HIS_2013_ext_v1601.xlsx]VA_5_Y","VA_5")</f>
        <v>VA_5</v>
      </c>
      <c r="B6123" s="75" t="s">
        <v>71</v>
      </c>
      <c r="C6123" s="94">
        <v>1</v>
      </c>
      <c r="D6123" s="87" t="s">
        <v>395</v>
      </c>
    </row>
    <row r="6124" spans="1:4" x14ac:dyDescent="0.2">
      <c r="A6124" s="88"/>
      <c r="B6124" s="75"/>
      <c r="C6124" s="94">
        <v>2</v>
      </c>
      <c r="D6124" s="87" t="s">
        <v>396</v>
      </c>
    </row>
    <row r="6125" spans="1:4" x14ac:dyDescent="0.2">
      <c r="A6125" s="88"/>
      <c r="B6125" s="75"/>
      <c r="C6125" s="94">
        <v>-1</v>
      </c>
      <c r="D6125" s="87" t="s">
        <v>394</v>
      </c>
    </row>
    <row r="6126" spans="1:4" x14ac:dyDescent="0.2">
      <c r="A6126" s="88"/>
      <c r="B6126" s="75"/>
      <c r="C6126" s="94">
        <v>-3</v>
      </c>
      <c r="D6126" s="87" t="s">
        <v>397</v>
      </c>
    </row>
    <row r="6127" spans="1:4" x14ac:dyDescent="0.2">
      <c r="A6127" s="88"/>
      <c r="B6127" s="75"/>
      <c r="C6127" s="94"/>
      <c r="D6127" s="87"/>
    </row>
    <row r="6128" spans="1:4" x14ac:dyDescent="0.2">
      <c r="A6128" s="88" t="str">
        <f>HYPERLINK("[Codebook_HIS_2013_ext_v1601.xlsx]VA01_Y","VA01")</f>
        <v>VA01</v>
      </c>
      <c r="B6128" s="75" t="s">
        <v>48</v>
      </c>
      <c r="C6128" s="94">
        <v>1</v>
      </c>
      <c r="D6128" s="87" t="s">
        <v>395</v>
      </c>
    </row>
    <row r="6129" spans="1:4" x14ac:dyDescent="0.2">
      <c r="A6129" s="88"/>
      <c r="B6129" s="75"/>
      <c r="C6129" s="94">
        <v>2</v>
      </c>
      <c r="D6129" s="87" t="s">
        <v>396</v>
      </c>
    </row>
    <row r="6130" spans="1:4" x14ac:dyDescent="0.2">
      <c r="A6130" s="88"/>
      <c r="B6130" s="75"/>
      <c r="C6130" s="94">
        <v>3</v>
      </c>
      <c r="D6130" s="87" t="s">
        <v>236</v>
      </c>
    </row>
    <row r="6131" spans="1:4" x14ac:dyDescent="0.2">
      <c r="A6131" s="88"/>
      <c r="B6131" s="75"/>
      <c r="C6131" s="94">
        <v>-1</v>
      </c>
      <c r="D6131" s="87" t="s">
        <v>394</v>
      </c>
    </row>
    <row r="6132" spans="1:4" x14ac:dyDescent="0.2">
      <c r="A6132" s="88"/>
      <c r="B6132" s="75"/>
      <c r="C6132" s="94">
        <v>-3</v>
      </c>
      <c r="D6132" s="87" t="s">
        <v>397</v>
      </c>
    </row>
    <row r="6133" spans="1:4" x14ac:dyDescent="0.2">
      <c r="A6133" s="88"/>
      <c r="B6133" s="75"/>
      <c r="C6133" s="94"/>
      <c r="D6133" s="87"/>
    </row>
    <row r="6134" spans="1:4" x14ac:dyDescent="0.2">
      <c r="A6134" s="88" t="str">
        <f>HYPERLINK("[Codebook_HIS_2013_ext_v1601.xlsx]VA01_1_Y","VA01_1")</f>
        <v>VA01_1</v>
      </c>
      <c r="B6134" s="75" t="s">
        <v>0</v>
      </c>
      <c r="C6134" s="94">
        <v>1</v>
      </c>
      <c r="D6134" s="87" t="s">
        <v>395</v>
      </c>
    </row>
    <row r="6135" spans="1:4" x14ac:dyDescent="0.2">
      <c r="A6135" s="88"/>
      <c r="B6135" s="75"/>
      <c r="C6135" s="94">
        <v>2</v>
      </c>
      <c r="D6135" s="87" t="s">
        <v>396</v>
      </c>
    </row>
    <row r="6136" spans="1:4" x14ac:dyDescent="0.2">
      <c r="A6136" s="88"/>
      <c r="B6136" s="75"/>
      <c r="C6136" s="94">
        <v>-1</v>
      </c>
      <c r="D6136" s="87" t="s">
        <v>394</v>
      </c>
    </row>
    <row r="6137" spans="1:4" x14ac:dyDescent="0.2">
      <c r="A6137" s="88"/>
      <c r="B6137" s="75"/>
      <c r="C6137" s="94">
        <v>-3</v>
      </c>
      <c r="D6137" s="87" t="s">
        <v>397</v>
      </c>
    </row>
    <row r="6138" spans="1:4" x14ac:dyDescent="0.2">
      <c r="A6138" s="88"/>
      <c r="B6138" s="75"/>
      <c r="C6138" s="94"/>
      <c r="D6138" s="87"/>
    </row>
    <row r="6139" spans="1:4" x14ac:dyDescent="0.2">
      <c r="A6139" s="88" t="str">
        <f>HYPERLINK("[Codebook_HIS_2013_ext_v1601.xlsx]VA01_2_Y","VA01_2")</f>
        <v>VA01_2</v>
      </c>
      <c r="B6139" s="75" t="s">
        <v>45</v>
      </c>
      <c r="C6139" s="94">
        <v>1</v>
      </c>
      <c r="D6139" s="87" t="s">
        <v>395</v>
      </c>
    </row>
    <row r="6140" spans="1:4" x14ac:dyDescent="0.2">
      <c r="A6140" s="88"/>
      <c r="B6140" s="75"/>
      <c r="C6140" s="94">
        <v>2</v>
      </c>
      <c r="D6140" s="87" t="s">
        <v>396</v>
      </c>
    </row>
    <row r="6141" spans="1:4" x14ac:dyDescent="0.2">
      <c r="A6141" s="88"/>
      <c r="B6141" s="75"/>
      <c r="C6141" s="94">
        <v>-1</v>
      </c>
      <c r="D6141" s="87" t="s">
        <v>394</v>
      </c>
    </row>
    <row r="6142" spans="1:4" x14ac:dyDescent="0.2">
      <c r="A6142" s="88"/>
      <c r="B6142" s="75"/>
      <c r="C6142" s="94">
        <v>-3</v>
      </c>
      <c r="D6142" s="87" t="s">
        <v>397</v>
      </c>
    </row>
    <row r="6143" spans="1:4" x14ac:dyDescent="0.2">
      <c r="A6143" s="88"/>
      <c r="B6143" s="75"/>
      <c r="C6143" s="94"/>
      <c r="D6143" s="87"/>
    </row>
    <row r="6144" spans="1:4" x14ac:dyDescent="0.2">
      <c r="A6144" s="88" t="str">
        <f>HYPERLINK("[Codebook_HIS_2013_ext_v1601.xlsx]VA02month_Y","VA02month")</f>
        <v>VA02month</v>
      </c>
      <c r="B6144" s="84" t="s">
        <v>1130</v>
      </c>
      <c r="C6144" s="92" t="s">
        <v>120</v>
      </c>
      <c r="D6144" s="89" t="s">
        <v>1131</v>
      </c>
    </row>
    <row r="6145" spans="1:4" x14ac:dyDescent="0.2">
      <c r="A6145" s="88"/>
      <c r="B6145" s="75"/>
      <c r="C6145" s="92">
        <v>99</v>
      </c>
      <c r="D6145" s="89" t="s">
        <v>1132</v>
      </c>
    </row>
    <row r="6146" spans="1:4" x14ac:dyDescent="0.2">
      <c r="A6146" s="88"/>
      <c r="B6146" s="75"/>
      <c r="C6146" s="92">
        <v>-1</v>
      </c>
      <c r="D6146" s="89" t="s">
        <v>394</v>
      </c>
    </row>
    <row r="6147" spans="1:4" x14ac:dyDescent="0.2">
      <c r="A6147" s="88"/>
      <c r="B6147" s="75"/>
      <c r="C6147" s="92">
        <v>-3</v>
      </c>
      <c r="D6147" s="89" t="s">
        <v>397</v>
      </c>
    </row>
    <row r="6148" spans="1:4" x14ac:dyDescent="0.2">
      <c r="A6148" s="88"/>
      <c r="B6148" s="75"/>
      <c r="C6148" s="94"/>
      <c r="D6148" s="87"/>
    </row>
    <row r="6149" spans="1:4" x14ac:dyDescent="0.2">
      <c r="A6149" s="88" t="str">
        <f>HYPERLINK("[Codebook_HIS_2013_ext_v1601.xlsx]VA02year_Y","VA02year")</f>
        <v>VA02year</v>
      </c>
      <c r="B6149" s="75" t="s">
        <v>1133</v>
      </c>
      <c r="C6149" s="94" t="s">
        <v>120</v>
      </c>
      <c r="D6149" s="87" t="s">
        <v>1833</v>
      </c>
    </row>
    <row r="6150" spans="1:4" x14ac:dyDescent="0.2">
      <c r="A6150" s="88"/>
      <c r="B6150" s="84"/>
      <c r="C6150" s="94">
        <v>9999</v>
      </c>
      <c r="D6150" s="87" t="s">
        <v>1132</v>
      </c>
    </row>
    <row r="6151" spans="1:4" x14ac:dyDescent="0.2">
      <c r="A6151" s="88"/>
      <c r="B6151" s="84"/>
      <c r="C6151" s="94">
        <v>-1</v>
      </c>
      <c r="D6151" s="87" t="s">
        <v>394</v>
      </c>
    </row>
    <row r="6152" spans="1:4" x14ac:dyDescent="0.2">
      <c r="A6152" s="88"/>
      <c r="B6152" s="84"/>
      <c r="C6152" s="94">
        <v>-3</v>
      </c>
      <c r="D6152" s="87" t="s">
        <v>397</v>
      </c>
    </row>
    <row r="6153" spans="1:4" x14ac:dyDescent="0.2">
      <c r="A6153" s="88"/>
      <c r="B6153" s="84"/>
      <c r="C6153" s="94"/>
      <c r="D6153" s="87"/>
    </row>
    <row r="6154" spans="1:4" x14ac:dyDescent="0.2">
      <c r="A6154" s="88" t="str">
        <f>HYPERLINK("[Codebook_HIS_2013_ext_v1601.xlsx]VA03_Y","VA03")</f>
        <v>VA03</v>
      </c>
      <c r="B6154" s="75" t="s">
        <v>51</v>
      </c>
      <c r="C6154" s="94">
        <v>1</v>
      </c>
      <c r="D6154" s="87" t="s">
        <v>395</v>
      </c>
    </row>
    <row r="6155" spans="1:4" x14ac:dyDescent="0.2">
      <c r="A6155" s="88"/>
      <c r="B6155" s="75"/>
      <c r="C6155" s="94">
        <v>2</v>
      </c>
      <c r="D6155" s="87" t="s">
        <v>396</v>
      </c>
    </row>
    <row r="6156" spans="1:4" x14ac:dyDescent="0.2">
      <c r="A6156" s="88"/>
      <c r="B6156" s="75"/>
      <c r="C6156" s="94">
        <v>3</v>
      </c>
      <c r="D6156" s="87" t="s">
        <v>236</v>
      </c>
    </row>
    <row r="6157" spans="1:4" x14ac:dyDescent="0.2">
      <c r="A6157" s="88"/>
      <c r="B6157" s="75"/>
      <c r="C6157" s="94">
        <v>-1</v>
      </c>
      <c r="D6157" s="87" t="s">
        <v>394</v>
      </c>
    </row>
    <row r="6158" spans="1:4" x14ac:dyDescent="0.2">
      <c r="A6158" s="88"/>
      <c r="B6158" s="75"/>
      <c r="C6158" s="94">
        <v>-3</v>
      </c>
      <c r="D6158" s="87" t="s">
        <v>397</v>
      </c>
    </row>
    <row r="6159" spans="1:4" x14ac:dyDescent="0.2">
      <c r="A6159" s="88"/>
      <c r="B6159" s="75"/>
      <c r="C6159" s="94"/>
      <c r="D6159" s="87"/>
    </row>
    <row r="6160" spans="1:4" x14ac:dyDescent="0.2">
      <c r="A6160" s="88" t="str">
        <f>HYPERLINK("[Codebook_HIS_2013_ext_v1601.xlsx]VA04_Y","VA04")</f>
        <v>VA04</v>
      </c>
      <c r="B6160" s="75" t="s">
        <v>52</v>
      </c>
      <c r="C6160" s="94">
        <v>1</v>
      </c>
      <c r="D6160" s="87" t="s">
        <v>461</v>
      </c>
    </row>
    <row r="6161" spans="1:4" x14ac:dyDescent="0.2">
      <c r="A6161" s="88"/>
      <c r="B6161" s="75"/>
      <c r="C6161" s="94">
        <v>2</v>
      </c>
      <c r="D6161" s="87" t="s">
        <v>381</v>
      </c>
    </row>
    <row r="6162" spans="1:4" x14ac:dyDescent="0.2">
      <c r="A6162" s="88"/>
      <c r="B6162" s="75"/>
      <c r="C6162" s="94">
        <v>-1</v>
      </c>
      <c r="D6162" s="87" t="s">
        <v>394</v>
      </c>
    </row>
    <row r="6163" spans="1:4" x14ac:dyDescent="0.2">
      <c r="A6163" s="88"/>
      <c r="B6163" s="75"/>
      <c r="C6163" s="94">
        <v>-3</v>
      </c>
      <c r="D6163" s="87" t="s">
        <v>397</v>
      </c>
    </row>
    <row r="6164" spans="1:4" x14ac:dyDescent="0.2">
      <c r="A6164" s="88"/>
      <c r="B6164" s="75"/>
      <c r="C6164" s="94"/>
      <c r="D6164" s="87"/>
    </row>
    <row r="6165" spans="1:4" x14ac:dyDescent="0.2">
      <c r="A6165" s="88" t="str">
        <f>HYPERLINK("[Codebook_HIS_2013_ext_v1601.xlsx]VA05_Y","VA05")</f>
        <v>VA05</v>
      </c>
      <c r="B6165" s="75" t="s">
        <v>1134</v>
      </c>
      <c r="C6165" s="94">
        <v>1</v>
      </c>
      <c r="D6165" s="87" t="s">
        <v>395</v>
      </c>
    </row>
    <row r="6166" spans="1:4" x14ac:dyDescent="0.2">
      <c r="A6166" s="88"/>
      <c r="B6166" s="84"/>
      <c r="C6166" s="94">
        <v>2</v>
      </c>
      <c r="D6166" s="87" t="s">
        <v>396</v>
      </c>
    </row>
    <row r="6167" spans="1:4" x14ac:dyDescent="0.2">
      <c r="A6167" s="88"/>
      <c r="B6167" s="84"/>
      <c r="C6167" s="94">
        <v>3</v>
      </c>
      <c r="D6167" s="87" t="s">
        <v>1135</v>
      </c>
    </row>
    <row r="6168" spans="1:4" x14ac:dyDescent="0.2">
      <c r="A6168" s="88"/>
      <c r="B6168" s="84"/>
      <c r="C6168" s="94">
        <v>9</v>
      </c>
      <c r="D6168" s="87" t="s">
        <v>1132</v>
      </c>
    </row>
    <row r="6169" spans="1:4" x14ac:dyDescent="0.2">
      <c r="A6169" s="88"/>
      <c r="B6169" s="84"/>
      <c r="C6169" s="94">
        <v>-1</v>
      </c>
      <c r="D6169" s="87" t="s">
        <v>394</v>
      </c>
    </row>
    <row r="6170" spans="1:4" x14ac:dyDescent="0.2">
      <c r="A6170" s="88"/>
      <c r="B6170" s="84"/>
      <c r="C6170" s="94">
        <v>-3</v>
      </c>
      <c r="D6170" s="87" t="s">
        <v>397</v>
      </c>
    </row>
    <row r="6171" spans="1:4" x14ac:dyDescent="0.2">
      <c r="A6171" s="88"/>
      <c r="B6171" s="84"/>
      <c r="C6171" s="94"/>
      <c r="D6171" s="87"/>
    </row>
    <row r="6172" spans="1:4" x14ac:dyDescent="0.2">
      <c r="A6172" s="88" t="str">
        <f>HYPERLINK("[Codebook_HIS_2013_ext_v1601.xlsx]VA05_1_Y","VA05_1")</f>
        <v>VA05_1</v>
      </c>
      <c r="B6172" s="75" t="s">
        <v>1134</v>
      </c>
      <c r="C6172" s="94">
        <v>1</v>
      </c>
      <c r="D6172" s="87" t="s">
        <v>395</v>
      </c>
    </row>
    <row r="6173" spans="1:4" x14ac:dyDescent="0.2">
      <c r="A6173" s="88"/>
      <c r="B6173" s="75"/>
      <c r="C6173" s="94">
        <v>2</v>
      </c>
      <c r="D6173" s="87" t="s">
        <v>396</v>
      </c>
    </row>
    <row r="6174" spans="1:4" x14ac:dyDescent="0.2">
      <c r="A6174" s="88"/>
      <c r="B6174" s="75"/>
      <c r="C6174" s="94">
        <v>-1</v>
      </c>
      <c r="D6174" s="87" t="s">
        <v>394</v>
      </c>
    </row>
    <row r="6175" spans="1:4" x14ac:dyDescent="0.2">
      <c r="A6175" s="88"/>
      <c r="B6175" s="75"/>
      <c r="C6175" s="94">
        <v>-3</v>
      </c>
      <c r="D6175" s="87" t="s">
        <v>397</v>
      </c>
    </row>
    <row r="6176" spans="1:4" x14ac:dyDescent="0.2">
      <c r="A6176" s="88"/>
      <c r="B6176" s="75"/>
      <c r="C6176" s="94"/>
      <c r="D6176" s="87"/>
    </row>
    <row r="6177" spans="1:4" x14ac:dyDescent="0.2">
      <c r="A6177" s="88" t="str">
        <f>HYPERLINK("[Codebook_HIS_2013_ext_v1601.xlsx]VA06_Y","VA06")</f>
        <v>VA06</v>
      </c>
      <c r="B6177" s="75" t="s">
        <v>1136</v>
      </c>
      <c r="C6177" s="94">
        <v>1</v>
      </c>
      <c r="D6177" s="87" t="s">
        <v>1137</v>
      </c>
    </row>
    <row r="6178" spans="1:4" x14ac:dyDescent="0.2">
      <c r="A6178" s="88"/>
      <c r="B6178" s="84"/>
      <c r="C6178" s="94">
        <v>2</v>
      </c>
      <c r="D6178" s="87" t="s">
        <v>1138</v>
      </c>
    </row>
    <row r="6179" spans="1:4" x14ac:dyDescent="0.2">
      <c r="A6179" s="88"/>
      <c r="B6179" s="84"/>
      <c r="C6179" s="94">
        <v>3</v>
      </c>
      <c r="D6179" s="87" t="s">
        <v>1139</v>
      </c>
    </row>
    <row r="6180" spans="1:4" x14ac:dyDescent="0.2">
      <c r="A6180" s="88"/>
      <c r="B6180" s="84"/>
      <c r="C6180" s="94">
        <v>4</v>
      </c>
      <c r="D6180" s="87" t="s">
        <v>1043</v>
      </c>
    </row>
    <row r="6181" spans="1:4" x14ac:dyDescent="0.2">
      <c r="A6181" s="88"/>
      <c r="B6181" s="84"/>
      <c r="C6181" s="94">
        <v>9</v>
      </c>
      <c r="D6181" s="87" t="s">
        <v>1132</v>
      </c>
    </row>
    <row r="6182" spans="1:4" x14ac:dyDescent="0.2">
      <c r="A6182" s="88"/>
      <c r="B6182" s="84"/>
      <c r="C6182" s="94">
        <v>-1</v>
      </c>
      <c r="D6182" s="87" t="s">
        <v>394</v>
      </c>
    </row>
    <row r="6183" spans="1:4" x14ac:dyDescent="0.2">
      <c r="A6183" s="88"/>
      <c r="B6183" s="84"/>
      <c r="C6183" s="94">
        <v>-3</v>
      </c>
      <c r="D6183" s="87" t="s">
        <v>397</v>
      </c>
    </row>
    <row r="6184" spans="1:4" x14ac:dyDescent="0.2">
      <c r="A6184" s="88"/>
      <c r="B6184" s="75"/>
      <c r="C6184" s="92"/>
      <c r="D6184" s="89"/>
    </row>
    <row r="6185" spans="1:4" ht="22.8" x14ac:dyDescent="0.2">
      <c r="A6185" s="88" t="str">
        <f>HYPERLINK("[Codebook_HIS_2013_ext_v1601.xlsx]VI01_Y","VI01")</f>
        <v>VI01</v>
      </c>
      <c r="B6185" s="139" t="s">
        <v>1603</v>
      </c>
      <c r="C6185" s="115">
        <v>1</v>
      </c>
      <c r="D6185" s="87" t="s">
        <v>395</v>
      </c>
    </row>
    <row r="6186" spans="1:4" x14ac:dyDescent="0.2">
      <c r="A6186" s="88"/>
      <c r="B6186" s="139"/>
      <c r="C6186" s="115">
        <v>2</v>
      </c>
      <c r="D6186" s="87" t="s">
        <v>396</v>
      </c>
    </row>
    <row r="6187" spans="1:4" x14ac:dyDescent="0.2">
      <c r="A6187" s="88"/>
      <c r="B6187" s="139"/>
      <c r="C6187" s="115">
        <v>-1</v>
      </c>
      <c r="D6187" s="87" t="s">
        <v>394</v>
      </c>
    </row>
    <row r="6188" spans="1:4" x14ac:dyDescent="0.2">
      <c r="A6188" s="88"/>
      <c r="B6188" s="139"/>
      <c r="C6188" s="115">
        <v>-3</v>
      </c>
      <c r="D6188" s="87" t="s">
        <v>397</v>
      </c>
    </row>
    <row r="6189" spans="1:4" x14ac:dyDescent="0.2">
      <c r="A6189" s="88"/>
      <c r="B6189" s="75"/>
      <c r="C6189" s="94"/>
      <c r="D6189" s="87"/>
    </row>
    <row r="6190" spans="1:4" ht="22.8" x14ac:dyDescent="0.2">
      <c r="A6190" s="88" t="str">
        <f>HYPERLINK("[Codebook_HIS_2013_ext_v1601.xlsx]VI01_1_Y","VI01_1")</f>
        <v>VI01_1</v>
      </c>
      <c r="B6190" s="139" t="s">
        <v>1603</v>
      </c>
      <c r="C6190" s="115">
        <v>1</v>
      </c>
      <c r="D6190" s="87" t="s">
        <v>395</v>
      </c>
    </row>
    <row r="6191" spans="1:4" x14ac:dyDescent="0.2">
      <c r="A6191" s="88"/>
      <c r="B6191" s="139"/>
      <c r="C6191" s="115">
        <v>2</v>
      </c>
      <c r="D6191" s="87" t="s">
        <v>396</v>
      </c>
    </row>
    <row r="6192" spans="1:4" x14ac:dyDescent="0.2">
      <c r="A6192" s="88"/>
      <c r="B6192" s="139"/>
      <c r="C6192" s="115">
        <v>-1</v>
      </c>
      <c r="D6192" s="87" t="s">
        <v>394</v>
      </c>
    </row>
    <row r="6193" spans="1:4" x14ac:dyDescent="0.2">
      <c r="A6193" s="88"/>
      <c r="B6193" s="139"/>
      <c r="C6193" s="115">
        <v>-3</v>
      </c>
      <c r="D6193" s="87" t="s">
        <v>397</v>
      </c>
    </row>
    <row r="6194" spans="1:4" x14ac:dyDescent="0.2">
      <c r="A6194" s="88"/>
      <c r="B6194" s="75"/>
      <c r="C6194" s="94"/>
      <c r="D6194" s="87"/>
    </row>
    <row r="6195" spans="1:4" x14ac:dyDescent="0.2">
      <c r="A6195" s="88" t="str">
        <f>HYPERLINK("[Codebook_HIS_2013_ext_v1601.xlsx]VI02_1_Y","VI02_1")</f>
        <v>VI02_1</v>
      </c>
      <c r="B6195" s="75" t="s">
        <v>1587</v>
      </c>
      <c r="C6195" s="115">
        <v>1</v>
      </c>
      <c r="D6195" s="87" t="s">
        <v>395</v>
      </c>
    </row>
    <row r="6196" spans="1:4" x14ac:dyDescent="0.2">
      <c r="A6196" s="88"/>
      <c r="B6196" s="75"/>
      <c r="C6196" s="115">
        <v>2</v>
      </c>
      <c r="D6196" s="87" t="s">
        <v>396</v>
      </c>
    </row>
    <row r="6197" spans="1:4" x14ac:dyDescent="0.2">
      <c r="A6197" s="88"/>
      <c r="B6197" s="75"/>
      <c r="C6197" s="115">
        <v>-1</v>
      </c>
      <c r="D6197" s="87" t="s">
        <v>394</v>
      </c>
    </row>
    <row r="6198" spans="1:4" x14ac:dyDescent="0.2">
      <c r="A6198" s="88"/>
      <c r="B6198" s="75"/>
      <c r="C6198" s="115">
        <v>-3</v>
      </c>
      <c r="D6198" s="87" t="s">
        <v>397</v>
      </c>
    </row>
    <row r="6199" spans="1:4" x14ac:dyDescent="0.2">
      <c r="A6199" s="88"/>
      <c r="B6199" s="75"/>
      <c r="C6199" s="94"/>
      <c r="D6199" s="87"/>
    </row>
    <row r="6200" spans="1:4" x14ac:dyDescent="0.2">
      <c r="A6200" s="88" t="str">
        <f>HYPERLINK("[Codebook_HIS_2013_ext_v1601.xlsx]VI02_2_Y","VI02_2")</f>
        <v>VI02_2</v>
      </c>
      <c r="B6200" s="75" t="s">
        <v>1600</v>
      </c>
      <c r="C6200" s="115">
        <v>1</v>
      </c>
      <c r="D6200" s="87" t="s">
        <v>395</v>
      </c>
    </row>
    <row r="6201" spans="1:4" x14ac:dyDescent="0.2">
      <c r="A6201" s="88"/>
      <c r="B6201" s="75"/>
      <c r="C6201" s="115">
        <v>2</v>
      </c>
      <c r="D6201" s="87" t="s">
        <v>396</v>
      </c>
    </row>
    <row r="6202" spans="1:4" x14ac:dyDescent="0.2">
      <c r="A6202" s="88"/>
      <c r="B6202" s="75"/>
      <c r="C6202" s="115">
        <v>-1</v>
      </c>
      <c r="D6202" s="87" t="s">
        <v>394</v>
      </c>
    </row>
    <row r="6203" spans="1:4" x14ac:dyDescent="0.2">
      <c r="A6203" s="88"/>
      <c r="B6203" s="75"/>
      <c r="C6203" s="115">
        <v>-3</v>
      </c>
      <c r="D6203" s="87" t="s">
        <v>397</v>
      </c>
    </row>
    <row r="6204" spans="1:4" x14ac:dyDescent="0.2">
      <c r="A6204" s="88"/>
      <c r="B6204" s="75"/>
      <c r="C6204" s="94"/>
      <c r="D6204" s="87"/>
    </row>
    <row r="6205" spans="1:4" x14ac:dyDescent="0.2">
      <c r="A6205" s="88" t="str">
        <f>HYPERLINK("[Codebook_HIS_2013_ext_v1601.xlsx]VI02_3_Y","VI02_3")</f>
        <v>VI02_3</v>
      </c>
      <c r="B6205" s="75" t="s">
        <v>1599</v>
      </c>
      <c r="C6205" s="115">
        <v>1</v>
      </c>
      <c r="D6205" s="87" t="s">
        <v>395</v>
      </c>
    </row>
    <row r="6206" spans="1:4" x14ac:dyDescent="0.2">
      <c r="A6206" s="88"/>
      <c r="B6206" s="75"/>
      <c r="C6206" s="115">
        <v>2</v>
      </c>
      <c r="D6206" s="87" t="s">
        <v>396</v>
      </c>
    </row>
    <row r="6207" spans="1:4" x14ac:dyDescent="0.2">
      <c r="A6207" s="88"/>
      <c r="B6207" s="75"/>
      <c r="C6207" s="115">
        <v>-1</v>
      </c>
      <c r="D6207" s="87" t="s">
        <v>394</v>
      </c>
    </row>
    <row r="6208" spans="1:4" x14ac:dyDescent="0.2">
      <c r="A6208" s="88"/>
      <c r="B6208" s="75"/>
      <c r="C6208" s="115">
        <v>-3</v>
      </c>
      <c r="D6208" s="87" t="s">
        <v>397</v>
      </c>
    </row>
    <row r="6209" spans="1:4" x14ac:dyDescent="0.2">
      <c r="A6209" s="88"/>
      <c r="B6209" s="75"/>
      <c r="C6209" s="94"/>
      <c r="D6209" s="87"/>
    </row>
    <row r="6210" spans="1:4" x14ac:dyDescent="0.2">
      <c r="A6210" s="88" t="str">
        <f>HYPERLINK("[Codebook_HIS_2013_ext_v1601.xlsx]VI02_3B_Y","VI02_3B")</f>
        <v>VI02_3B</v>
      </c>
      <c r="B6210" s="75" t="s">
        <v>1601</v>
      </c>
      <c r="C6210" s="115">
        <v>1</v>
      </c>
      <c r="D6210" s="87" t="s">
        <v>395</v>
      </c>
    </row>
    <row r="6211" spans="1:4" x14ac:dyDescent="0.2">
      <c r="A6211" s="88"/>
      <c r="B6211" s="75"/>
      <c r="C6211" s="115">
        <v>2</v>
      </c>
      <c r="D6211" s="87" t="s">
        <v>396</v>
      </c>
    </row>
    <row r="6212" spans="1:4" x14ac:dyDescent="0.2">
      <c r="A6212" s="88"/>
      <c r="B6212" s="75"/>
      <c r="C6212" s="115">
        <v>-1</v>
      </c>
      <c r="D6212" s="87" t="s">
        <v>394</v>
      </c>
    </row>
    <row r="6213" spans="1:4" x14ac:dyDescent="0.2">
      <c r="A6213" s="88"/>
      <c r="B6213" s="75"/>
      <c r="C6213" s="115">
        <v>-3</v>
      </c>
      <c r="D6213" s="87" t="s">
        <v>397</v>
      </c>
    </row>
    <row r="6214" spans="1:4" x14ac:dyDescent="0.2">
      <c r="A6214" s="88"/>
      <c r="B6214" s="75"/>
      <c r="C6214" s="94"/>
      <c r="D6214" s="87"/>
    </row>
    <row r="6215" spans="1:4" x14ac:dyDescent="0.2">
      <c r="A6215" s="88" t="str">
        <f>HYPERLINK("[Codebook_HIS_2013_ext_v1601.xlsx]VI02_4_Y","VI02_4")</f>
        <v>VI02_4</v>
      </c>
      <c r="B6215" s="75" t="s">
        <v>1602</v>
      </c>
      <c r="C6215" s="115">
        <v>1</v>
      </c>
      <c r="D6215" s="87" t="s">
        <v>395</v>
      </c>
    </row>
    <row r="6216" spans="1:4" x14ac:dyDescent="0.2">
      <c r="A6216" s="88"/>
      <c r="B6216" s="75"/>
      <c r="C6216" s="115">
        <v>2</v>
      </c>
      <c r="D6216" s="87" t="s">
        <v>396</v>
      </c>
    </row>
    <row r="6217" spans="1:4" x14ac:dyDescent="0.2">
      <c r="A6217" s="88"/>
      <c r="B6217" s="75"/>
      <c r="C6217" s="115">
        <v>-1</v>
      </c>
      <c r="D6217" s="87" t="s">
        <v>394</v>
      </c>
    </row>
    <row r="6218" spans="1:4" x14ac:dyDescent="0.2">
      <c r="A6218" s="88"/>
      <c r="B6218" s="75"/>
      <c r="C6218" s="115">
        <v>-3</v>
      </c>
      <c r="D6218" s="87" t="s">
        <v>397</v>
      </c>
    </row>
    <row r="6219" spans="1:4" x14ac:dyDescent="0.2">
      <c r="A6219" s="88"/>
      <c r="B6219" s="75"/>
      <c r="C6219" s="94"/>
      <c r="D6219" s="87"/>
    </row>
    <row r="6220" spans="1:4" x14ac:dyDescent="0.2">
      <c r="A6220" s="88" t="str">
        <f>HYPERLINK("[Codebook_HIS_2013_ext_v1601.xlsx]VI02_5_Y","VI02_5")</f>
        <v>VI02_5</v>
      </c>
      <c r="B6220" s="75" t="s">
        <v>1595</v>
      </c>
      <c r="C6220" s="115">
        <v>1</v>
      </c>
      <c r="D6220" s="87" t="s">
        <v>395</v>
      </c>
    </row>
    <row r="6221" spans="1:4" x14ac:dyDescent="0.2">
      <c r="A6221" s="88"/>
      <c r="B6221" s="75"/>
      <c r="C6221" s="115">
        <v>2</v>
      </c>
      <c r="D6221" s="87" t="s">
        <v>396</v>
      </c>
    </row>
    <row r="6222" spans="1:4" x14ac:dyDescent="0.2">
      <c r="A6222" s="88"/>
      <c r="B6222" s="75"/>
      <c r="C6222" s="115">
        <v>-1</v>
      </c>
      <c r="D6222" s="87" t="s">
        <v>394</v>
      </c>
    </row>
    <row r="6223" spans="1:4" x14ac:dyDescent="0.2">
      <c r="A6223" s="88"/>
      <c r="B6223" s="75"/>
      <c r="C6223" s="115">
        <v>-3</v>
      </c>
      <c r="D6223" s="87" t="s">
        <v>397</v>
      </c>
    </row>
    <row r="6224" spans="1:4" x14ac:dyDescent="0.2">
      <c r="A6224" s="88"/>
      <c r="B6224" s="75"/>
      <c r="C6224" s="94"/>
      <c r="D6224" s="87"/>
    </row>
    <row r="6225" spans="1:4" x14ac:dyDescent="0.2">
      <c r="A6225" s="88" t="str">
        <f>HYPERLINK("[Codebook_HIS_2013_ext_v1601.xlsx]VI02_6_Y","VI02_6")</f>
        <v>VI02_6</v>
      </c>
      <c r="B6225" s="75" t="s">
        <v>1596</v>
      </c>
      <c r="C6225" s="115">
        <v>1</v>
      </c>
      <c r="D6225" s="87" t="s">
        <v>395</v>
      </c>
    </row>
    <row r="6226" spans="1:4" x14ac:dyDescent="0.2">
      <c r="A6226" s="88"/>
      <c r="B6226" s="75"/>
      <c r="C6226" s="115">
        <v>2</v>
      </c>
      <c r="D6226" s="87" t="s">
        <v>396</v>
      </c>
    </row>
    <row r="6227" spans="1:4" x14ac:dyDescent="0.2">
      <c r="A6227" s="88"/>
      <c r="B6227" s="75"/>
      <c r="C6227" s="115">
        <v>-1</v>
      </c>
      <c r="D6227" s="87" t="s">
        <v>394</v>
      </c>
    </row>
    <row r="6228" spans="1:4" x14ac:dyDescent="0.2">
      <c r="A6228" s="88"/>
      <c r="B6228" s="75"/>
      <c r="C6228" s="115">
        <v>-3</v>
      </c>
      <c r="D6228" s="87" t="s">
        <v>397</v>
      </c>
    </row>
    <row r="6229" spans="1:4" x14ac:dyDescent="0.2">
      <c r="A6229" s="88"/>
      <c r="B6229" s="75"/>
      <c r="C6229" s="94"/>
      <c r="D6229" s="87"/>
    </row>
    <row r="6230" spans="1:4" x14ac:dyDescent="0.2">
      <c r="A6230" s="88" t="str">
        <f>HYPERLINK("[Codebook_HIS_2013_ext_v1601.xlsx]VI02_7_Y","VI02_7")</f>
        <v>VI02_7</v>
      </c>
      <c r="B6230" s="75" t="s">
        <v>1597</v>
      </c>
      <c r="C6230" s="115">
        <v>1</v>
      </c>
      <c r="D6230" s="87" t="s">
        <v>395</v>
      </c>
    </row>
    <row r="6231" spans="1:4" x14ac:dyDescent="0.2">
      <c r="A6231" s="88"/>
      <c r="B6231" s="75"/>
      <c r="C6231" s="115">
        <v>2</v>
      </c>
      <c r="D6231" s="87" t="s">
        <v>396</v>
      </c>
    </row>
    <row r="6232" spans="1:4" x14ac:dyDescent="0.2">
      <c r="A6232" s="88"/>
      <c r="B6232" s="75"/>
      <c r="C6232" s="115">
        <v>-1</v>
      </c>
      <c r="D6232" s="87" t="s">
        <v>394</v>
      </c>
    </row>
    <row r="6233" spans="1:4" x14ac:dyDescent="0.2">
      <c r="A6233" s="88"/>
      <c r="B6233" s="75"/>
      <c r="C6233" s="115">
        <v>-3</v>
      </c>
      <c r="D6233" s="87" t="s">
        <v>397</v>
      </c>
    </row>
    <row r="6234" spans="1:4" x14ac:dyDescent="0.2">
      <c r="A6234" s="88"/>
      <c r="B6234" s="75"/>
      <c r="C6234" s="94"/>
      <c r="D6234" s="87"/>
    </row>
    <row r="6235" spans="1:4" x14ac:dyDescent="0.2">
      <c r="A6235" s="88" t="str">
        <f>HYPERLINK("[Codebook_HIS_2013_ext_v1601.xlsx]VI02_8_Y","VI02_8")</f>
        <v>VI02_8</v>
      </c>
      <c r="B6235" s="75" t="s">
        <v>1598</v>
      </c>
      <c r="C6235" s="115">
        <v>1</v>
      </c>
      <c r="D6235" s="87" t="s">
        <v>395</v>
      </c>
    </row>
    <row r="6236" spans="1:4" x14ac:dyDescent="0.2">
      <c r="A6236" s="88"/>
      <c r="B6236" s="75"/>
      <c r="C6236" s="115">
        <v>2</v>
      </c>
      <c r="D6236" s="87" t="s">
        <v>396</v>
      </c>
    </row>
    <row r="6237" spans="1:4" x14ac:dyDescent="0.2">
      <c r="A6237" s="88"/>
      <c r="B6237" s="75"/>
      <c r="C6237" s="115">
        <v>-1</v>
      </c>
      <c r="D6237" s="87" t="s">
        <v>394</v>
      </c>
    </row>
    <row r="6238" spans="1:4" x14ac:dyDescent="0.2">
      <c r="A6238" s="88"/>
      <c r="B6238" s="75"/>
      <c r="C6238" s="115">
        <v>-3</v>
      </c>
      <c r="D6238" s="87" t="s">
        <v>397</v>
      </c>
    </row>
    <row r="6239" spans="1:4" x14ac:dyDescent="0.2">
      <c r="A6239" s="88"/>
      <c r="B6239" s="75"/>
      <c r="C6239" s="94"/>
      <c r="D6239" s="87"/>
    </row>
    <row r="6240" spans="1:4" x14ac:dyDescent="0.2">
      <c r="A6240" s="88" t="str">
        <f>HYPERLINK("[Codebook_HIS_2013_ext_v1601.xlsx]VI0201_Y","VI0201")</f>
        <v>VI0201</v>
      </c>
      <c r="B6240" s="75" t="s">
        <v>1587</v>
      </c>
      <c r="C6240" s="115">
        <v>1</v>
      </c>
      <c r="D6240" s="87" t="s">
        <v>395</v>
      </c>
    </row>
    <row r="6241" spans="1:4" x14ac:dyDescent="0.2">
      <c r="A6241" s="88"/>
      <c r="B6241" s="75"/>
      <c r="C6241" s="115">
        <v>2</v>
      </c>
      <c r="D6241" s="87" t="s">
        <v>396</v>
      </c>
    </row>
    <row r="6242" spans="1:4" x14ac:dyDescent="0.2">
      <c r="A6242" s="88"/>
      <c r="B6242" s="75"/>
      <c r="C6242" s="115">
        <v>-1</v>
      </c>
      <c r="D6242" s="87" t="s">
        <v>394</v>
      </c>
    </row>
    <row r="6243" spans="1:4" x14ac:dyDescent="0.2">
      <c r="A6243" s="88"/>
      <c r="B6243" s="75"/>
      <c r="C6243" s="115">
        <v>-3</v>
      </c>
      <c r="D6243" s="87" t="s">
        <v>397</v>
      </c>
    </row>
    <row r="6244" spans="1:4" x14ac:dyDescent="0.2">
      <c r="A6244" s="88"/>
      <c r="B6244" s="75"/>
      <c r="C6244" s="94"/>
      <c r="D6244" s="87"/>
    </row>
    <row r="6245" spans="1:4" x14ac:dyDescent="0.2">
      <c r="A6245" s="88" t="str">
        <f>HYPERLINK("[Codebook_HIS_2013_ext_v1601.xlsx]VI0202_Y","VI0202")</f>
        <v>VI0202</v>
      </c>
      <c r="B6245" s="75" t="s">
        <v>1588</v>
      </c>
      <c r="C6245" s="115">
        <v>1</v>
      </c>
      <c r="D6245" s="87" t="s">
        <v>395</v>
      </c>
    </row>
    <row r="6246" spans="1:4" x14ac:dyDescent="0.2">
      <c r="A6246" s="88"/>
      <c r="B6246" s="75"/>
      <c r="C6246" s="115">
        <v>2</v>
      </c>
      <c r="D6246" s="87" t="s">
        <v>396</v>
      </c>
    </row>
    <row r="6247" spans="1:4" x14ac:dyDescent="0.2">
      <c r="A6247" s="88"/>
      <c r="B6247" s="75"/>
      <c r="C6247" s="115">
        <v>-1</v>
      </c>
      <c r="D6247" s="87" t="s">
        <v>394</v>
      </c>
    </row>
    <row r="6248" spans="1:4" x14ac:dyDescent="0.2">
      <c r="A6248" s="88"/>
      <c r="B6248" s="75"/>
      <c r="C6248" s="115">
        <v>-3</v>
      </c>
      <c r="D6248" s="87" t="s">
        <v>397</v>
      </c>
    </row>
    <row r="6249" spans="1:4" x14ac:dyDescent="0.2">
      <c r="A6249" s="88"/>
      <c r="B6249" s="75"/>
      <c r="C6249" s="94"/>
      <c r="D6249" s="87"/>
    </row>
    <row r="6250" spans="1:4" ht="22.8" x14ac:dyDescent="0.2">
      <c r="A6250" s="88" t="str">
        <f>HYPERLINK("[Codebook_HIS_2013_ext_v1601.xlsx]VI0203_Y","VI0203")</f>
        <v>VI0203</v>
      </c>
      <c r="B6250" s="139" t="s">
        <v>1604</v>
      </c>
      <c r="C6250" s="115">
        <v>1</v>
      </c>
      <c r="D6250" s="87" t="s">
        <v>395</v>
      </c>
    </row>
    <row r="6251" spans="1:4" x14ac:dyDescent="0.2">
      <c r="A6251" s="88"/>
      <c r="B6251" s="75"/>
      <c r="C6251" s="115">
        <v>2</v>
      </c>
      <c r="D6251" s="87" t="s">
        <v>396</v>
      </c>
    </row>
    <row r="6252" spans="1:4" x14ac:dyDescent="0.2">
      <c r="A6252" s="88"/>
      <c r="B6252" s="75"/>
      <c r="C6252" s="115">
        <v>-1</v>
      </c>
      <c r="D6252" s="87" t="s">
        <v>394</v>
      </c>
    </row>
    <row r="6253" spans="1:4" x14ac:dyDescent="0.2">
      <c r="A6253" s="88"/>
      <c r="B6253" s="75"/>
      <c r="C6253" s="115">
        <v>-3</v>
      </c>
      <c r="D6253" s="87" t="s">
        <v>397</v>
      </c>
    </row>
    <row r="6254" spans="1:4" x14ac:dyDescent="0.2">
      <c r="A6254" s="88"/>
      <c r="B6254" s="75"/>
      <c r="C6254" s="94"/>
      <c r="D6254" s="87"/>
    </row>
    <row r="6255" spans="1:4" x14ac:dyDescent="0.2">
      <c r="A6255" s="88" t="str">
        <f>HYPERLINK("[Codebook_HIS_2013_ext_v1601.xlsx]VI0204_Y","VI0204")</f>
        <v>VI0204</v>
      </c>
      <c r="B6255" s="75" t="s">
        <v>1590</v>
      </c>
      <c r="C6255" s="115">
        <v>1</v>
      </c>
      <c r="D6255" s="87" t="s">
        <v>395</v>
      </c>
    </row>
    <row r="6256" spans="1:4" x14ac:dyDescent="0.2">
      <c r="A6256" s="88"/>
      <c r="B6256" s="75"/>
      <c r="C6256" s="115">
        <v>2</v>
      </c>
      <c r="D6256" s="87" t="s">
        <v>396</v>
      </c>
    </row>
    <row r="6257" spans="1:4" x14ac:dyDescent="0.2">
      <c r="A6257" s="88"/>
      <c r="B6257" s="75"/>
      <c r="C6257" s="115">
        <v>-1</v>
      </c>
      <c r="D6257" s="87" t="s">
        <v>394</v>
      </c>
    </row>
    <row r="6258" spans="1:4" x14ac:dyDescent="0.2">
      <c r="A6258" s="88"/>
      <c r="B6258" s="75"/>
      <c r="C6258" s="115">
        <v>-3</v>
      </c>
      <c r="D6258" s="87" t="s">
        <v>397</v>
      </c>
    </row>
    <row r="6259" spans="1:4" x14ac:dyDescent="0.2">
      <c r="A6259" s="88"/>
      <c r="B6259" s="75"/>
      <c r="C6259" s="94"/>
      <c r="D6259" s="87"/>
    </row>
    <row r="6260" spans="1:4" x14ac:dyDescent="0.2">
      <c r="A6260" s="88" t="str">
        <f>HYPERLINK("[Codebook_HIS_2013_ext_v1601.xlsx]VI0205_Y","VI0205")</f>
        <v>VI0205</v>
      </c>
      <c r="B6260" s="75" t="s">
        <v>1591</v>
      </c>
      <c r="C6260" s="115">
        <v>1</v>
      </c>
      <c r="D6260" s="87" t="s">
        <v>395</v>
      </c>
    </row>
    <row r="6261" spans="1:4" x14ac:dyDescent="0.2">
      <c r="A6261" s="88"/>
      <c r="B6261" s="75"/>
      <c r="C6261" s="115">
        <v>2</v>
      </c>
      <c r="D6261" s="87" t="s">
        <v>396</v>
      </c>
    </row>
    <row r="6262" spans="1:4" x14ac:dyDescent="0.2">
      <c r="A6262" s="88"/>
      <c r="B6262" s="75"/>
      <c r="C6262" s="115">
        <v>-1</v>
      </c>
      <c r="D6262" s="87" t="s">
        <v>394</v>
      </c>
    </row>
    <row r="6263" spans="1:4" x14ac:dyDescent="0.2">
      <c r="A6263" s="88"/>
      <c r="B6263" s="75"/>
      <c r="C6263" s="115">
        <v>-3</v>
      </c>
      <c r="D6263" s="87" t="s">
        <v>397</v>
      </c>
    </row>
    <row r="6264" spans="1:4" x14ac:dyDescent="0.2">
      <c r="A6264" s="88"/>
      <c r="B6264" s="75"/>
      <c r="C6264" s="94"/>
      <c r="D6264" s="87"/>
    </row>
    <row r="6265" spans="1:4" x14ac:dyDescent="0.2">
      <c r="A6265" s="88" t="str">
        <f>HYPERLINK("[Codebook_HIS_2013_ext_v1601.xlsx]VI0206_Y","VI0206")</f>
        <v>VI0206</v>
      </c>
      <c r="B6265" s="75" t="s">
        <v>1592</v>
      </c>
      <c r="C6265" s="115">
        <v>1</v>
      </c>
      <c r="D6265" s="87" t="s">
        <v>395</v>
      </c>
    </row>
    <row r="6266" spans="1:4" x14ac:dyDescent="0.2">
      <c r="A6266" s="88"/>
      <c r="B6266" s="75"/>
      <c r="C6266" s="115">
        <v>2</v>
      </c>
      <c r="D6266" s="87" t="s">
        <v>396</v>
      </c>
    </row>
    <row r="6267" spans="1:4" x14ac:dyDescent="0.2">
      <c r="A6267" s="88"/>
      <c r="B6267" s="75"/>
      <c r="C6267" s="115">
        <v>-1</v>
      </c>
      <c r="D6267" s="87" t="s">
        <v>394</v>
      </c>
    </row>
    <row r="6268" spans="1:4" x14ac:dyDescent="0.2">
      <c r="A6268" s="88"/>
      <c r="B6268" s="75"/>
      <c r="C6268" s="115">
        <v>-3</v>
      </c>
      <c r="D6268" s="87" t="s">
        <v>397</v>
      </c>
    </row>
    <row r="6269" spans="1:4" x14ac:dyDescent="0.2">
      <c r="A6269" s="88"/>
      <c r="B6269" s="75"/>
      <c r="C6269" s="94"/>
      <c r="D6269" s="87"/>
    </row>
    <row r="6270" spans="1:4" x14ac:dyDescent="0.2">
      <c r="A6270" s="88" t="str">
        <f>HYPERLINK("[Codebook_HIS_2013_ext_v1601.xlsx]VI0207_Y","VI0207")</f>
        <v>VI0207</v>
      </c>
      <c r="B6270" s="75" t="s">
        <v>1593</v>
      </c>
      <c r="C6270" s="115">
        <v>1</v>
      </c>
      <c r="D6270" s="87" t="s">
        <v>395</v>
      </c>
    </row>
    <row r="6271" spans="1:4" x14ac:dyDescent="0.2">
      <c r="A6271" s="88"/>
      <c r="B6271" s="75"/>
      <c r="C6271" s="115">
        <v>2</v>
      </c>
      <c r="D6271" s="87" t="s">
        <v>396</v>
      </c>
    </row>
    <row r="6272" spans="1:4" x14ac:dyDescent="0.2">
      <c r="A6272" s="88"/>
      <c r="B6272" s="75"/>
      <c r="C6272" s="115">
        <v>-1</v>
      </c>
      <c r="D6272" s="87" t="s">
        <v>394</v>
      </c>
    </row>
    <row r="6273" spans="1:4" x14ac:dyDescent="0.2">
      <c r="A6273" s="88"/>
      <c r="B6273" s="75"/>
      <c r="C6273" s="115">
        <v>-3</v>
      </c>
      <c r="D6273" s="87" t="s">
        <v>397</v>
      </c>
    </row>
    <row r="6274" spans="1:4" x14ac:dyDescent="0.2">
      <c r="A6274" s="88"/>
      <c r="B6274" s="75"/>
      <c r="C6274" s="94"/>
      <c r="D6274" s="87"/>
    </row>
    <row r="6275" spans="1:4" x14ac:dyDescent="0.2">
      <c r="A6275" s="88" t="str">
        <f>HYPERLINK("[Codebook_HIS_2013_ext_v1601.xlsx]VI0208_Y","VI0208")</f>
        <v>VI0208</v>
      </c>
      <c r="B6275" s="75" t="s">
        <v>1594</v>
      </c>
      <c r="C6275" s="115">
        <v>1</v>
      </c>
      <c r="D6275" s="87" t="s">
        <v>395</v>
      </c>
    </row>
    <row r="6276" spans="1:4" x14ac:dyDescent="0.2">
      <c r="A6276" s="88"/>
      <c r="B6276" s="75"/>
      <c r="C6276" s="115">
        <v>2</v>
      </c>
      <c r="D6276" s="87" t="s">
        <v>396</v>
      </c>
    </row>
    <row r="6277" spans="1:4" x14ac:dyDescent="0.2">
      <c r="A6277" s="88"/>
      <c r="B6277" s="75"/>
      <c r="C6277" s="115">
        <v>-1</v>
      </c>
      <c r="D6277" s="87" t="s">
        <v>394</v>
      </c>
    </row>
    <row r="6278" spans="1:4" x14ac:dyDescent="0.2">
      <c r="A6278" s="88"/>
      <c r="B6278" s="75"/>
      <c r="C6278" s="115">
        <v>-3</v>
      </c>
      <c r="D6278" s="87" t="s">
        <v>397</v>
      </c>
    </row>
    <row r="6279" spans="1:4" x14ac:dyDescent="0.2">
      <c r="A6279" s="88"/>
      <c r="B6279" s="75"/>
      <c r="C6279" s="94"/>
      <c r="D6279" s="87"/>
    </row>
    <row r="6280" spans="1:4" x14ac:dyDescent="0.2">
      <c r="A6280" s="88" t="str">
        <f>HYPERLINK("[Codebook_HIS_2013_ext_v1601.xlsx]VI0211_Y","VI0211")</f>
        <v>VI0211</v>
      </c>
      <c r="B6280" s="75" t="s">
        <v>1595</v>
      </c>
      <c r="C6280" s="115">
        <v>1</v>
      </c>
      <c r="D6280" s="87" t="s">
        <v>395</v>
      </c>
    </row>
    <row r="6281" spans="1:4" x14ac:dyDescent="0.2">
      <c r="A6281" s="88"/>
      <c r="B6281" s="75"/>
      <c r="C6281" s="115">
        <v>2</v>
      </c>
      <c r="D6281" s="87" t="s">
        <v>396</v>
      </c>
    </row>
    <row r="6282" spans="1:4" x14ac:dyDescent="0.2">
      <c r="A6282" s="88"/>
      <c r="B6282" s="75"/>
      <c r="C6282" s="115">
        <v>-1</v>
      </c>
      <c r="D6282" s="87" t="s">
        <v>394</v>
      </c>
    </row>
    <row r="6283" spans="1:4" x14ac:dyDescent="0.2">
      <c r="A6283" s="88"/>
      <c r="B6283" s="75"/>
      <c r="C6283" s="115">
        <v>-3</v>
      </c>
      <c r="D6283" s="87" t="s">
        <v>397</v>
      </c>
    </row>
    <row r="6284" spans="1:4" x14ac:dyDescent="0.2">
      <c r="A6284" s="88"/>
      <c r="B6284" s="75"/>
      <c r="C6284" s="94"/>
      <c r="D6284" s="87"/>
    </row>
    <row r="6285" spans="1:4" x14ac:dyDescent="0.2">
      <c r="A6285" s="88" t="str">
        <f>HYPERLINK("[Codebook_HIS_2013_ext_v1601.xlsx]VI0212_Y","VI0212")</f>
        <v>VI0212</v>
      </c>
      <c r="B6285" s="75" t="s">
        <v>1596</v>
      </c>
      <c r="C6285" s="115">
        <v>1</v>
      </c>
      <c r="D6285" s="87" t="s">
        <v>395</v>
      </c>
    </row>
    <row r="6286" spans="1:4" x14ac:dyDescent="0.2">
      <c r="A6286" s="88"/>
      <c r="B6286" s="75"/>
      <c r="C6286" s="115">
        <v>2</v>
      </c>
      <c r="D6286" s="87" t="s">
        <v>396</v>
      </c>
    </row>
    <row r="6287" spans="1:4" x14ac:dyDescent="0.2">
      <c r="A6287" s="88"/>
      <c r="B6287" s="75"/>
      <c r="C6287" s="115">
        <v>-1</v>
      </c>
      <c r="D6287" s="87" t="s">
        <v>394</v>
      </c>
    </row>
    <row r="6288" spans="1:4" x14ac:dyDescent="0.2">
      <c r="A6288" s="88"/>
      <c r="B6288" s="75"/>
      <c r="C6288" s="115">
        <v>-3</v>
      </c>
      <c r="D6288" s="87" t="s">
        <v>397</v>
      </c>
    </row>
    <row r="6289" spans="1:4" x14ac:dyDescent="0.2">
      <c r="A6289" s="88"/>
      <c r="B6289" s="75"/>
      <c r="C6289" s="94"/>
      <c r="D6289" s="87"/>
    </row>
    <row r="6290" spans="1:4" x14ac:dyDescent="0.2">
      <c r="A6290" s="88" t="str">
        <f>HYPERLINK("[Codebook_HIS_2013_ext_v1601.xlsx]VI0213_Y","VI0213")</f>
        <v>VI0213</v>
      </c>
      <c r="B6290" s="75" t="s">
        <v>1597</v>
      </c>
      <c r="C6290" s="115">
        <v>1</v>
      </c>
      <c r="D6290" s="87" t="s">
        <v>395</v>
      </c>
    </row>
    <row r="6291" spans="1:4" x14ac:dyDescent="0.2">
      <c r="A6291" s="88"/>
      <c r="B6291" s="75"/>
      <c r="C6291" s="115">
        <v>2</v>
      </c>
      <c r="D6291" s="87" t="s">
        <v>396</v>
      </c>
    </row>
    <row r="6292" spans="1:4" x14ac:dyDescent="0.2">
      <c r="A6292" s="88"/>
      <c r="B6292" s="75"/>
      <c r="C6292" s="115">
        <v>-1</v>
      </c>
      <c r="D6292" s="87" t="s">
        <v>394</v>
      </c>
    </row>
    <row r="6293" spans="1:4" x14ac:dyDescent="0.2">
      <c r="A6293" s="88"/>
      <c r="B6293" s="75"/>
      <c r="C6293" s="115">
        <v>-3</v>
      </c>
      <c r="D6293" s="87" t="s">
        <v>397</v>
      </c>
    </row>
    <row r="6294" spans="1:4" x14ac:dyDescent="0.2">
      <c r="A6294" s="88"/>
      <c r="B6294" s="75"/>
      <c r="C6294" s="94"/>
      <c r="D6294" s="87"/>
    </row>
    <row r="6295" spans="1:4" x14ac:dyDescent="0.2">
      <c r="A6295" s="88" t="str">
        <f>HYPERLINK("[Codebook_HIS_2013_ext_v1601.xlsx]VI0214_Y","VI0214")</f>
        <v>VI0214</v>
      </c>
      <c r="B6295" s="75" t="s">
        <v>1598</v>
      </c>
      <c r="C6295" s="115">
        <v>1</v>
      </c>
      <c r="D6295" s="87" t="s">
        <v>395</v>
      </c>
    </row>
    <row r="6296" spans="1:4" x14ac:dyDescent="0.2">
      <c r="A6296" s="88"/>
      <c r="B6296" s="75"/>
      <c r="C6296" s="115">
        <v>2</v>
      </c>
      <c r="D6296" s="87" t="s">
        <v>396</v>
      </c>
    </row>
    <row r="6297" spans="1:4" x14ac:dyDescent="0.2">
      <c r="A6297" s="88"/>
      <c r="B6297" s="75"/>
      <c r="C6297" s="115">
        <v>-1</v>
      </c>
      <c r="D6297" s="87" t="s">
        <v>394</v>
      </c>
    </row>
    <row r="6298" spans="1:4" x14ac:dyDescent="0.2">
      <c r="A6298" s="88"/>
      <c r="B6298" s="75"/>
      <c r="C6298" s="115">
        <v>-3</v>
      </c>
      <c r="D6298" s="87" t="s">
        <v>397</v>
      </c>
    </row>
    <row r="6299" spans="1:4" x14ac:dyDescent="0.2">
      <c r="A6299" s="88"/>
      <c r="B6299" s="75"/>
      <c r="C6299" s="115"/>
      <c r="D6299" s="87"/>
    </row>
    <row r="6300" spans="1:4" x14ac:dyDescent="0.2">
      <c r="A6300" s="88" t="str">
        <f>HYPERLINK("[Codebook_HIS_2013_ext_v1601.xlsx]VI0301_Y","VI0301")</f>
        <v>VI0301</v>
      </c>
      <c r="B6300" s="75" t="s">
        <v>1605</v>
      </c>
      <c r="C6300" s="174">
        <v>1</v>
      </c>
      <c r="D6300" s="149" t="s">
        <v>395</v>
      </c>
    </row>
    <row r="6301" spans="1:4" x14ac:dyDescent="0.2">
      <c r="A6301" s="88"/>
      <c r="B6301" s="75"/>
      <c r="C6301" s="174">
        <v>2</v>
      </c>
      <c r="D6301" s="149" t="s">
        <v>396</v>
      </c>
    </row>
    <row r="6302" spans="1:4" x14ac:dyDescent="0.2">
      <c r="A6302" s="88"/>
      <c r="B6302" s="75"/>
      <c r="C6302" s="174">
        <v>-1</v>
      </c>
      <c r="D6302" s="149" t="s">
        <v>394</v>
      </c>
    </row>
    <row r="6303" spans="1:4" x14ac:dyDescent="0.2">
      <c r="A6303" s="88"/>
      <c r="B6303" s="75"/>
      <c r="C6303" s="174">
        <v>-3</v>
      </c>
      <c r="D6303" s="149" t="s">
        <v>397</v>
      </c>
    </row>
    <row r="6304" spans="1:4" x14ac:dyDescent="0.2">
      <c r="A6304" s="88"/>
      <c r="B6304" s="75"/>
      <c r="C6304" s="115"/>
      <c r="D6304" s="87"/>
    </row>
    <row r="6305" spans="1:4" x14ac:dyDescent="0.2">
      <c r="A6305" s="88" t="str">
        <f>HYPERLINK("[Codebook_HIS_2013_ext_v1601.xlsx]VI0301_1_Y","VI0301_1")</f>
        <v>VI0301_1</v>
      </c>
      <c r="B6305" s="75" t="s">
        <v>1605</v>
      </c>
      <c r="C6305" s="174">
        <v>1</v>
      </c>
      <c r="D6305" s="149" t="s">
        <v>395</v>
      </c>
    </row>
    <row r="6306" spans="1:4" x14ac:dyDescent="0.2">
      <c r="A6306" s="88"/>
      <c r="B6306" s="75"/>
      <c r="C6306" s="174">
        <v>2</v>
      </c>
      <c r="D6306" s="149" t="s">
        <v>396</v>
      </c>
    </row>
    <row r="6307" spans="1:4" x14ac:dyDescent="0.2">
      <c r="A6307" s="88"/>
      <c r="B6307" s="75"/>
      <c r="C6307" s="174">
        <v>-1</v>
      </c>
      <c r="D6307" s="149" t="s">
        <v>394</v>
      </c>
    </row>
    <row r="6308" spans="1:4" x14ac:dyDescent="0.2">
      <c r="A6308" s="88"/>
      <c r="B6308" s="75"/>
      <c r="C6308" s="174">
        <v>-3</v>
      </c>
      <c r="D6308" s="149" t="s">
        <v>397</v>
      </c>
    </row>
    <row r="6309" spans="1:4" x14ac:dyDescent="0.2">
      <c r="A6309" s="88"/>
      <c r="B6309" s="75"/>
      <c r="C6309" s="115"/>
      <c r="D6309" s="87"/>
    </row>
    <row r="6310" spans="1:4" x14ac:dyDescent="0.2">
      <c r="A6310" s="88" t="str">
        <f>HYPERLINK("[Codebook_HIS_2013_ext_v1601.xlsx]VI0302_Y","VI0302")</f>
        <v>VI0302</v>
      </c>
      <c r="B6310" s="75" t="s">
        <v>1606</v>
      </c>
      <c r="C6310" s="174">
        <v>1</v>
      </c>
      <c r="D6310" s="149" t="s">
        <v>395</v>
      </c>
    </row>
    <row r="6311" spans="1:4" x14ac:dyDescent="0.2">
      <c r="A6311" s="88"/>
      <c r="B6311" s="75"/>
      <c r="C6311" s="174">
        <v>2</v>
      </c>
      <c r="D6311" s="149" t="s">
        <v>396</v>
      </c>
    </row>
    <row r="6312" spans="1:4" x14ac:dyDescent="0.2">
      <c r="A6312" s="88"/>
      <c r="B6312" s="75"/>
      <c r="C6312" s="174">
        <v>-1</v>
      </c>
      <c r="D6312" s="149" t="s">
        <v>394</v>
      </c>
    </row>
    <row r="6313" spans="1:4" x14ac:dyDescent="0.2">
      <c r="A6313" s="88"/>
      <c r="B6313" s="75"/>
      <c r="C6313" s="174">
        <v>-3</v>
      </c>
      <c r="D6313" s="149" t="s">
        <v>397</v>
      </c>
    </row>
    <row r="6314" spans="1:4" x14ac:dyDescent="0.2">
      <c r="A6314" s="88"/>
      <c r="B6314" s="75"/>
      <c r="C6314" s="115"/>
      <c r="D6314" s="87"/>
    </row>
    <row r="6315" spans="1:4" x14ac:dyDescent="0.2">
      <c r="A6315" s="88" t="str">
        <f>HYPERLINK("[Codebook_HIS_2013_ext_v1601.xlsx]VI0302_1_Y","VI0302_1")</f>
        <v>VI0302_1</v>
      </c>
      <c r="B6315" s="75" t="s">
        <v>1606</v>
      </c>
      <c r="C6315" s="174">
        <v>1</v>
      </c>
      <c r="D6315" s="149" t="s">
        <v>395</v>
      </c>
    </row>
    <row r="6316" spans="1:4" x14ac:dyDescent="0.2">
      <c r="A6316" s="88"/>
      <c r="B6316" s="75"/>
      <c r="C6316" s="174">
        <v>2</v>
      </c>
      <c r="D6316" s="149" t="s">
        <v>396</v>
      </c>
    </row>
    <row r="6317" spans="1:4" x14ac:dyDescent="0.2">
      <c r="A6317" s="88"/>
      <c r="B6317" s="75"/>
      <c r="C6317" s="174">
        <v>-1</v>
      </c>
      <c r="D6317" s="149" t="s">
        <v>394</v>
      </c>
    </row>
    <row r="6318" spans="1:4" x14ac:dyDescent="0.2">
      <c r="A6318" s="88"/>
      <c r="B6318" s="75"/>
      <c r="C6318" s="174">
        <v>-3</v>
      </c>
      <c r="D6318" s="149" t="s">
        <v>397</v>
      </c>
    </row>
    <row r="6319" spans="1:4" x14ac:dyDescent="0.2">
      <c r="A6319" s="88"/>
      <c r="B6319" s="75"/>
      <c r="C6319" s="115"/>
      <c r="D6319" s="87"/>
    </row>
    <row r="6320" spans="1:4" ht="22.8" x14ac:dyDescent="0.2">
      <c r="A6320" s="88" t="str">
        <f>HYPERLINK("[Codebook_HIS_2013_ext_v1601.xlsx]VI0303_Y","VI0303")</f>
        <v>VI0303</v>
      </c>
      <c r="B6320" s="139" t="s">
        <v>1616</v>
      </c>
      <c r="C6320" s="175">
        <v>1</v>
      </c>
      <c r="D6320" s="150" t="s">
        <v>395</v>
      </c>
    </row>
    <row r="6321" spans="1:4" x14ac:dyDescent="0.2">
      <c r="A6321" s="88"/>
      <c r="B6321" s="75"/>
      <c r="C6321" s="174">
        <v>2</v>
      </c>
      <c r="D6321" s="149" t="s">
        <v>396</v>
      </c>
    </row>
    <row r="6322" spans="1:4" x14ac:dyDescent="0.2">
      <c r="A6322" s="88"/>
      <c r="B6322" s="75"/>
      <c r="C6322" s="174">
        <v>-1</v>
      </c>
      <c r="D6322" s="149" t="s">
        <v>394</v>
      </c>
    </row>
    <row r="6323" spans="1:4" x14ac:dyDescent="0.2">
      <c r="A6323" s="88"/>
      <c r="B6323" s="75"/>
      <c r="C6323" s="174">
        <v>-3</v>
      </c>
      <c r="D6323" s="149" t="s">
        <v>397</v>
      </c>
    </row>
    <row r="6324" spans="1:4" x14ac:dyDescent="0.2">
      <c r="A6324" s="88"/>
      <c r="B6324" s="75"/>
      <c r="C6324" s="115"/>
      <c r="D6324" s="87"/>
    </row>
    <row r="6325" spans="1:4" ht="22.8" x14ac:dyDescent="0.2">
      <c r="A6325" s="88" t="str">
        <f>HYPERLINK("[Codebook_HIS_2013_ext_v1601.xlsx]VI0303_1_Y","VI0303_1")</f>
        <v>VI0303_1</v>
      </c>
      <c r="B6325" s="139" t="s">
        <v>1616</v>
      </c>
      <c r="C6325" s="175">
        <v>1</v>
      </c>
      <c r="D6325" s="150" t="s">
        <v>395</v>
      </c>
    </row>
    <row r="6326" spans="1:4" x14ac:dyDescent="0.2">
      <c r="A6326" s="88"/>
      <c r="B6326" s="139"/>
      <c r="C6326" s="174">
        <v>2</v>
      </c>
      <c r="D6326" s="149" t="s">
        <v>396</v>
      </c>
    </row>
    <row r="6327" spans="1:4" x14ac:dyDescent="0.2">
      <c r="A6327" s="88"/>
      <c r="B6327" s="139"/>
      <c r="C6327" s="174">
        <v>-1</v>
      </c>
      <c r="D6327" s="149" t="s">
        <v>394</v>
      </c>
    </row>
    <row r="6328" spans="1:4" x14ac:dyDescent="0.2">
      <c r="A6328" s="88"/>
      <c r="B6328" s="139"/>
      <c r="C6328" s="174">
        <v>-3</v>
      </c>
      <c r="D6328" s="149" t="s">
        <v>397</v>
      </c>
    </row>
    <row r="6329" spans="1:4" x14ac:dyDescent="0.2">
      <c r="A6329" s="88"/>
      <c r="B6329" s="75"/>
      <c r="C6329" s="115"/>
      <c r="D6329" s="87"/>
    </row>
    <row r="6330" spans="1:4" x14ac:dyDescent="0.2">
      <c r="A6330" s="88" t="str">
        <f>HYPERLINK("[Codebook_HIS_2013_ext_v1601.xlsx]VI0304_Y","VI0304")</f>
        <v>VI0304</v>
      </c>
      <c r="B6330" s="75" t="s">
        <v>1608</v>
      </c>
      <c r="C6330" s="175">
        <v>1</v>
      </c>
      <c r="D6330" s="150" t="s">
        <v>395</v>
      </c>
    </row>
    <row r="6331" spans="1:4" x14ac:dyDescent="0.2">
      <c r="A6331" s="88"/>
      <c r="B6331" s="75"/>
      <c r="C6331" s="174">
        <v>2</v>
      </c>
      <c r="D6331" s="149" t="s">
        <v>396</v>
      </c>
    </row>
    <row r="6332" spans="1:4" x14ac:dyDescent="0.2">
      <c r="A6332" s="88"/>
      <c r="B6332" s="75"/>
      <c r="C6332" s="174">
        <v>-1</v>
      </c>
      <c r="D6332" s="149" t="s">
        <v>394</v>
      </c>
    </row>
    <row r="6333" spans="1:4" x14ac:dyDescent="0.2">
      <c r="A6333" s="88"/>
      <c r="B6333" s="75"/>
      <c r="C6333" s="174">
        <v>-3</v>
      </c>
      <c r="D6333" s="149" t="s">
        <v>397</v>
      </c>
    </row>
    <row r="6334" spans="1:4" x14ac:dyDescent="0.2">
      <c r="A6334" s="88"/>
      <c r="B6334" s="75"/>
      <c r="C6334" s="115"/>
      <c r="D6334" s="87"/>
    </row>
    <row r="6335" spans="1:4" x14ac:dyDescent="0.2">
      <c r="A6335" s="88" t="str">
        <f>HYPERLINK("[Codebook_HIS_2013_ext_v1601.xlsx]VI0304_1_Y","VI0304_1")</f>
        <v>VI0304_1</v>
      </c>
      <c r="B6335" s="75" t="s">
        <v>1608</v>
      </c>
      <c r="C6335" s="175">
        <v>1</v>
      </c>
      <c r="D6335" s="150" t="s">
        <v>395</v>
      </c>
    </row>
    <row r="6336" spans="1:4" x14ac:dyDescent="0.2">
      <c r="A6336" s="88"/>
      <c r="B6336" s="75"/>
      <c r="C6336" s="174">
        <v>2</v>
      </c>
      <c r="D6336" s="149" t="s">
        <v>396</v>
      </c>
    </row>
    <row r="6337" spans="1:4" x14ac:dyDescent="0.2">
      <c r="A6337" s="88"/>
      <c r="B6337" s="75"/>
      <c r="C6337" s="174">
        <v>-1</v>
      </c>
      <c r="D6337" s="149" t="s">
        <v>394</v>
      </c>
    </row>
    <row r="6338" spans="1:4" x14ac:dyDescent="0.2">
      <c r="A6338" s="88"/>
      <c r="B6338" s="75"/>
      <c r="C6338" s="174">
        <v>-3</v>
      </c>
      <c r="D6338" s="149" t="s">
        <v>397</v>
      </c>
    </row>
    <row r="6339" spans="1:4" x14ac:dyDescent="0.2">
      <c r="A6339" s="88"/>
      <c r="B6339" s="75"/>
      <c r="C6339" s="115"/>
      <c r="D6339" s="87"/>
    </row>
    <row r="6340" spans="1:4" x14ac:dyDescent="0.2">
      <c r="A6340" s="88" t="str">
        <f>HYPERLINK("[Codebook_HIS_2013_ext_v1601.xlsx]VI0305_Y","VI0305")</f>
        <v>VI0305</v>
      </c>
      <c r="B6340" s="75" t="s">
        <v>1609</v>
      </c>
      <c r="C6340" s="175">
        <v>1</v>
      </c>
      <c r="D6340" s="150" t="s">
        <v>395</v>
      </c>
    </row>
    <row r="6341" spans="1:4" x14ac:dyDescent="0.2">
      <c r="A6341" s="88"/>
      <c r="B6341" s="75"/>
      <c r="C6341" s="174">
        <v>2</v>
      </c>
      <c r="D6341" s="149" t="s">
        <v>396</v>
      </c>
    </row>
    <row r="6342" spans="1:4" x14ac:dyDescent="0.2">
      <c r="A6342" s="88"/>
      <c r="B6342" s="75"/>
      <c r="C6342" s="174">
        <v>-1</v>
      </c>
      <c r="D6342" s="149" t="s">
        <v>394</v>
      </c>
    </row>
    <row r="6343" spans="1:4" x14ac:dyDescent="0.2">
      <c r="A6343" s="88"/>
      <c r="B6343" s="75"/>
      <c r="C6343" s="174">
        <v>-3</v>
      </c>
      <c r="D6343" s="149" t="s">
        <v>397</v>
      </c>
    </row>
    <row r="6344" spans="1:4" x14ac:dyDescent="0.2">
      <c r="A6344" s="88"/>
      <c r="B6344" s="75"/>
      <c r="C6344" s="115"/>
      <c r="D6344" s="87"/>
    </row>
    <row r="6345" spans="1:4" x14ac:dyDescent="0.2">
      <c r="A6345" s="88" t="str">
        <f>HYPERLINK("[Codebook_HIS_2013_ext_v1601.xlsx]VI0305_1_Y","VI0305_1")</f>
        <v>VI0305_1</v>
      </c>
      <c r="B6345" s="75" t="s">
        <v>1609</v>
      </c>
      <c r="C6345" s="175">
        <v>1</v>
      </c>
      <c r="D6345" s="150" t="s">
        <v>395</v>
      </c>
    </row>
    <row r="6346" spans="1:4" x14ac:dyDescent="0.2">
      <c r="A6346" s="88"/>
      <c r="B6346" s="75"/>
      <c r="C6346" s="174">
        <v>2</v>
      </c>
      <c r="D6346" s="149" t="s">
        <v>396</v>
      </c>
    </row>
    <row r="6347" spans="1:4" x14ac:dyDescent="0.2">
      <c r="A6347" s="88"/>
      <c r="B6347" s="75"/>
      <c r="C6347" s="174">
        <v>-1</v>
      </c>
      <c r="D6347" s="149" t="s">
        <v>394</v>
      </c>
    </row>
    <row r="6348" spans="1:4" x14ac:dyDescent="0.2">
      <c r="A6348" s="88"/>
      <c r="B6348" s="75"/>
      <c r="C6348" s="174">
        <v>-3</v>
      </c>
      <c r="D6348" s="149" t="s">
        <v>397</v>
      </c>
    </row>
    <row r="6349" spans="1:4" x14ac:dyDescent="0.2">
      <c r="A6349" s="88"/>
      <c r="B6349" s="75"/>
      <c r="C6349" s="115"/>
      <c r="D6349" s="87"/>
    </row>
    <row r="6350" spans="1:4" x14ac:dyDescent="0.2">
      <c r="A6350" s="88" t="str">
        <f>HYPERLINK("[Codebook_HIS_2013_ext_v1601.xlsx]VI0306_Y","VI0306")</f>
        <v>VI0306</v>
      </c>
      <c r="B6350" s="75" t="s">
        <v>1610</v>
      </c>
      <c r="C6350" s="175">
        <v>1</v>
      </c>
      <c r="D6350" s="150" t="s">
        <v>395</v>
      </c>
    </row>
    <row r="6351" spans="1:4" x14ac:dyDescent="0.2">
      <c r="A6351" s="88"/>
      <c r="B6351" s="75"/>
      <c r="C6351" s="174">
        <v>2</v>
      </c>
      <c r="D6351" s="149" t="s">
        <v>396</v>
      </c>
    </row>
    <row r="6352" spans="1:4" x14ac:dyDescent="0.2">
      <c r="A6352" s="88"/>
      <c r="B6352" s="75"/>
      <c r="C6352" s="174">
        <v>-1</v>
      </c>
      <c r="D6352" s="149" t="s">
        <v>394</v>
      </c>
    </row>
    <row r="6353" spans="1:4" x14ac:dyDescent="0.2">
      <c r="A6353" s="88"/>
      <c r="B6353" s="75"/>
      <c r="C6353" s="174">
        <v>-3</v>
      </c>
      <c r="D6353" s="149" t="s">
        <v>397</v>
      </c>
    </row>
    <row r="6354" spans="1:4" x14ac:dyDescent="0.2">
      <c r="A6354" s="88"/>
      <c r="B6354" s="75"/>
      <c r="C6354" s="115"/>
      <c r="D6354" s="87"/>
    </row>
    <row r="6355" spans="1:4" x14ac:dyDescent="0.2">
      <c r="A6355" s="88" t="str">
        <f>HYPERLINK("[Codebook_HIS_2013_ext_v1601.xlsx]VI0306_1_Y","VI0306_1")</f>
        <v>VI0306_1</v>
      </c>
      <c r="B6355" s="75" t="s">
        <v>1610</v>
      </c>
      <c r="C6355" s="175">
        <v>1</v>
      </c>
      <c r="D6355" s="150" t="s">
        <v>395</v>
      </c>
    </row>
    <row r="6356" spans="1:4" x14ac:dyDescent="0.2">
      <c r="A6356" s="88"/>
      <c r="B6356" s="75"/>
      <c r="C6356" s="174">
        <v>2</v>
      </c>
      <c r="D6356" s="149" t="s">
        <v>396</v>
      </c>
    </row>
    <row r="6357" spans="1:4" x14ac:dyDescent="0.2">
      <c r="A6357" s="88"/>
      <c r="B6357" s="75"/>
      <c r="C6357" s="174">
        <v>-1</v>
      </c>
      <c r="D6357" s="149" t="s">
        <v>394</v>
      </c>
    </row>
    <row r="6358" spans="1:4" x14ac:dyDescent="0.2">
      <c r="A6358" s="88"/>
      <c r="B6358" s="75"/>
      <c r="C6358" s="174">
        <v>-3</v>
      </c>
      <c r="D6358" s="149" t="s">
        <v>397</v>
      </c>
    </row>
    <row r="6359" spans="1:4" x14ac:dyDescent="0.2">
      <c r="A6359" s="88"/>
      <c r="B6359" s="75"/>
      <c r="C6359" s="115"/>
      <c r="D6359" s="87"/>
    </row>
    <row r="6360" spans="1:4" x14ac:dyDescent="0.2">
      <c r="A6360" s="88" t="str">
        <f>HYPERLINK("[Codebook_HIS_2013_ext_v1601.xlsx]VI0307_Y","VI0307")</f>
        <v>VI0307</v>
      </c>
      <c r="B6360" s="75" t="s">
        <v>1611</v>
      </c>
      <c r="C6360" s="175">
        <v>1</v>
      </c>
      <c r="D6360" s="150" t="s">
        <v>395</v>
      </c>
    </row>
    <row r="6361" spans="1:4" x14ac:dyDescent="0.2">
      <c r="A6361" s="88"/>
      <c r="B6361" s="75"/>
      <c r="C6361" s="174">
        <v>2</v>
      </c>
      <c r="D6361" s="149" t="s">
        <v>396</v>
      </c>
    </row>
    <row r="6362" spans="1:4" x14ac:dyDescent="0.2">
      <c r="A6362" s="88"/>
      <c r="B6362" s="75"/>
      <c r="C6362" s="174">
        <v>-1</v>
      </c>
      <c r="D6362" s="149" t="s">
        <v>394</v>
      </c>
    </row>
    <row r="6363" spans="1:4" x14ac:dyDescent="0.2">
      <c r="A6363" s="88"/>
      <c r="B6363" s="75"/>
      <c r="C6363" s="174">
        <v>-3</v>
      </c>
      <c r="D6363" s="149" t="s">
        <v>397</v>
      </c>
    </row>
    <row r="6364" spans="1:4" x14ac:dyDescent="0.2">
      <c r="A6364" s="88"/>
      <c r="B6364" s="75"/>
      <c r="C6364" s="115"/>
      <c r="D6364" s="87"/>
    </row>
    <row r="6365" spans="1:4" x14ac:dyDescent="0.2">
      <c r="A6365" s="88" t="str">
        <f>HYPERLINK("[Codebook_HIS_2013_ext_v1601.xlsx]VI0307_1_Y","VI0307_1")</f>
        <v>VI0307_1</v>
      </c>
      <c r="B6365" s="75" t="s">
        <v>1611</v>
      </c>
      <c r="C6365" s="175">
        <v>1</v>
      </c>
      <c r="D6365" s="150" t="s">
        <v>395</v>
      </c>
    </row>
    <row r="6366" spans="1:4" x14ac:dyDescent="0.2">
      <c r="A6366" s="88"/>
      <c r="B6366" s="75"/>
      <c r="C6366" s="174">
        <v>2</v>
      </c>
      <c r="D6366" s="149" t="s">
        <v>396</v>
      </c>
    </row>
    <row r="6367" spans="1:4" x14ac:dyDescent="0.2">
      <c r="A6367" s="88"/>
      <c r="B6367" s="75"/>
      <c r="C6367" s="174">
        <v>-1</v>
      </c>
      <c r="D6367" s="149" t="s">
        <v>394</v>
      </c>
    </row>
    <row r="6368" spans="1:4" x14ac:dyDescent="0.2">
      <c r="A6368" s="88"/>
      <c r="B6368" s="75"/>
      <c r="C6368" s="174">
        <v>-3</v>
      </c>
      <c r="D6368" s="149" t="s">
        <v>397</v>
      </c>
    </row>
    <row r="6369" spans="1:4" x14ac:dyDescent="0.2">
      <c r="A6369" s="88"/>
      <c r="B6369" s="75"/>
      <c r="C6369" s="115"/>
      <c r="D6369" s="87"/>
    </row>
    <row r="6370" spans="1:4" ht="22.8" x14ac:dyDescent="0.2">
      <c r="A6370" s="88" t="str">
        <f>HYPERLINK("[Codebook_HIS_2013_ext_v1601.xlsx]VI0308_Y","VI0308")</f>
        <v>VI0308</v>
      </c>
      <c r="B6370" s="139" t="s">
        <v>1617</v>
      </c>
      <c r="C6370" s="175">
        <v>1</v>
      </c>
      <c r="D6370" s="150" t="s">
        <v>395</v>
      </c>
    </row>
    <row r="6371" spans="1:4" x14ac:dyDescent="0.2">
      <c r="A6371" s="88"/>
      <c r="B6371" s="139"/>
      <c r="C6371" s="174">
        <v>2</v>
      </c>
      <c r="D6371" s="149" t="s">
        <v>396</v>
      </c>
    </row>
    <row r="6372" spans="1:4" x14ac:dyDescent="0.2">
      <c r="A6372" s="88"/>
      <c r="B6372" s="139"/>
      <c r="C6372" s="174">
        <v>-1</v>
      </c>
      <c r="D6372" s="149" t="s">
        <v>394</v>
      </c>
    </row>
    <row r="6373" spans="1:4" x14ac:dyDescent="0.2">
      <c r="A6373" s="88"/>
      <c r="B6373" s="139"/>
      <c r="C6373" s="174">
        <v>-3</v>
      </c>
      <c r="D6373" s="149" t="s">
        <v>397</v>
      </c>
    </row>
    <row r="6374" spans="1:4" x14ac:dyDescent="0.2">
      <c r="A6374" s="88"/>
      <c r="B6374" s="75"/>
      <c r="C6374" s="115"/>
      <c r="D6374" s="87"/>
    </row>
    <row r="6375" spans="1:4" ht="22.8" x14ac:dyDescent="0.2">
      <c r="A6375" s="88" t="str">
        <f>HYPERLINK("[Codebook_HIS_2013_ext_v1601.xlsx]VI0308_1_Y","VI0308_1")</f>
        <v>VI0308_1</v>
      </c>
      <c r="B6375" s="139" t="s">
        <v>1617</v>
      </c>
      <c r="C6375" s="175">
        <v>1</v>
      </c>
      <c r="D6375" s="150" t="s">
        <v>395</v>
      </c>
    </row>
    <row r="6376" spans="1:4" x14ac:dyDescent="0.2">
      <c r="A6376" s="88"/>
      <c r="B6376" s="139"/>
      <c r="C6376" s="174">
        <v>2</v>
      </c>
      <c r="D6376" s="149" t="s">
        <v>396</v>
      </c>
    </row>
    <row r="6377" spans="1:4" x14ac:dyDescent="0.2">
      <c r="A6377" s="88"/>
      <c r="B6377" s="139"/>
      <c r="C6377" s="174">
        <v>-1</v>
      </c>
      <c r="D6377" s="149" t="s">
        <v>394</v>
      </c>
    </row>
    <row r="6378" spans="1:4" x14ac:dyDescent="0.2">
      <c r="A6378" s="88"/>
      <c r="B6378" s="139"/>
      <c r="C6378" s="174">
        <v>-3</v>
      </c>
      <c r="D6378" s="149" t="s">
        <v>397</v>
      </c>
    </row>
    <row r="6379" spans="1:4" x14ac:dyDescent="0.2">
      <c r="A6379" s="88"/>
      <c r="B6379" s="75"/>
      <c r="C6379" s="115"/>
      <c r="D6379" s="87"/>
    </row>
    <row r="6380" spans="1:4" ht="22.8" x14ac:dyDescent="0.2">
      <c r="A6380" s="88" t="str">
        <f>HYPERLINK("[Codebook_HIS_2013_ext_v1601.xlsx]VI0309_Y","VI0309")</f>
        <v>VI0309</v>
      </c>
      <c r="B6380" s="139" t="s">
        <v>1618</v>
      </c>
      <c r="C6380" s="175">
        <v>1</v>
      </c>
      <c r="D6380" s="150" t="s">
        <v>395</v>
      </c>
    </row>
    <row r="6381" spans="1:4" x14ac:dyDescent="0.2">
      <c r="A6381" s="88"/>
      <c r="B6381" s="139"/>
      <c r="C6381" s="174">
        <v>2</v>
      </c>
      <c r="D6381" s="149" t="s">
        <v>396</v>
      </c>
    </row>
    <row r="6382" spans="1:4" x14ac:dyDescent="0.2">
      <c r="A6382" s="88"/>
      <c r="B6382" s="139"/>
      <c r="C6382" s="174">
        <v>-1</v>
      </c>
      <c r="D6382" s="149" t="s">
        <v>394</v>
      </c>
    </row>
    <row r="6383" spans="1:4" x14ac:dyDescent="0.2">
      <c r="A6383" s="88"/>
      <c r="B6383" s="139"/>
      <c r="C6383" s="174">
        <v>-3</v>
      </c>
      <c r="D6383" s="149" t="s">
        <v>397</v>
      </c>
    </row>
    <row r="6384" spans="1:4" x14ac:dyDescent="0.2">
      <c r="A6384" s="88"/>
      <c r="B6384" s="75"/>
      <c r="C6384" s="115"/>
      <c r="D6384" s="87"/>
    </row>
    <row r="6385" spans="1:4" ht="22.8" x14ac:dyDescent="0.2">
      <c r="A6385" s="88" t="str">
        <f>HYPERLINK("[Codebook_HIS_2013_ext_v1601.xlsx]VI0309_1_Y","VI0309_1")</f>
        <v>VI0309_1</v>
      </c>
      <c r="B6385" s="139" t="s">
        <v>1618</v>
      </c>
      <c r="C6385" s="175">
        <v>1</v>
      </c>
      <c r="D6385" s="150" t="s">
        <v>395</v>
      </c>
    </row>
    <row r="6386" spans="1:4" x14ac:dyDescent="0.2">
      <c r="A6386" s="88"/>
      <c r="B6386" s="139"/>
      <c r="C6386" s="174">
        <v>2</v>
      </c>
      <c r="D6386" s="149" t="s">
        <v>396</v>
      </c>
    </row>
    <row r="6387" spans="1:4" x14ac:dyDescent="0.2">
      <c r="A6387" s="88"/>
      <c r="B6387" s="139"/>
      <c r="C6387" s="174">
        <v>-1</v>
      </c>
      <c r="D6387" s="149" t="s">
        <v>394</v>
      </c>
    </row>
    <row r="6388" spans="1:4" x14ac:dyDescent="0.2">
      <c r="A6388" s="88"/>
      <c r="B6388" s="139"/>
      <c r="C6388" s="174">
        <v>-3</v>
      </c>
      <c r="D6388" s="149" t="s">
        <v>397</v>
      </c>
    </row>
    <row r="6389" spans="1:4" x14ac:dyDescent="0.2">
      <c r="A6389" s="88"/>
      <c r="B6389" s="75"/>
      <c r="C6389" s="115"/>
      <c r="D6389" s="87"/>
    </row>
    <row r="6390" spans="1:4" x14ac:dyDescent="0.2">
      <c r="A6390" s="88" t="str">
        <f>HYPERLINK("[Codebook_HIS_2013_ext_v1601.xlsx]VI0310_Y","VI0310")</f>
        <v>VI0310</v>
      </c>
      <c r="B6390" s="75" t="s">
        <v>1614</v>
      </c>
      <c r="C6390" s="175">
        <v>1</v>
      </c>
      <c r="D6390" s="150" t="s">
        <v>395</v>
      </c>
    </row>
    <row r="6391" spans="1:4" x14ac:dyDescent="0.2">
      <c r="A6391" s="88"/>
      <c r="B6391" s="75"/>
      <c r="C6391" s="174">
        <v>2</v>
      </c>
      <c r="D6391" s="149" t="s">
        <v>396</v>
      </c>
    </row>
    <row r="6392" spans="1:4" x14ac:dyDescent="0.2">
      <c r="A6392" s="88"/>
      <c r="B6392" s="75"/>
      <c r="C6392" s="174">
        <v>-1</v>
      </c>
      <c r="D6392" s="149" t="s">
        <v>394</v>
      </c>
    </row>
    <row r="6393" spans="1:4" x14ac:dyDescent="0.2">
      <c r="A6393" s="88"/>
      <c r="B6393" s="75"/>
      <c r="C6393" s="174">
        <v>-3</v>
      </c>
      <c r="D6393" s="149" t="s">
        <v>397</v>
      </c>
    </row>
    <row r="6394" spans="1:4" x14ac:dyDescent="0.2">
      <c r="A6394" s="88"/>
      <c r="B6394" s="75"/>
      <c r="C6394" s="115"/>
      <c r="D6394" s="87"/>
    </row>
    <row r="6395" spans="1:4" x14ac:dyDescent="0.2">
      <c r="A6395" s="88" t="str">
        <f>HYPERLINK("[Codebook_HIS_2013_ext_v1601.xlsx]VI0310_1_Y","VI0310_1")</f>
        <v>VI0310_1</v>
      </c>
      <c r="B6395" s="75" t="s">
        <v>1614</v>
      </c>
      <c r="C6395" s="175">
        <v>1</v>
      </c>
      <c r="D6395" s="150" t="s">
        <v>395</v>
      </c>
    </row>
    <row r="6396" spans="1:4" x14ac:dyDescent="0.2">
      <c r="A6396" s="88"/>
      <c r="B6396" s="75"/>
      <c r="C6396" s="174">
        <v>2</v>
      </c>
      <c r="D6396" s="149" t="s">
        <v>396</v>
      </c>
    </row>
    <row r="6397" spans="1:4" x14ac:dyDescent="0.2">
      <c r="A6397" s="88"/>
      <c r="B6397" s="75"/>
      <c r="C6397" s="174">
        <v>-1</v>
      </c>
      <c r="D6397" s="149" t="s">
        <v>394</v>
      </c>
    </row>
    <row r="6398" spans="1:4" x14ac:dyDescent="0.2">
      <c r="A6398" s="88"/>
      <c r="B6398" s="75"/>
      <c r="C6398" s="174">
        <v>-3</v>
      </c>
      <c r="D6398" s="149" t="s">
        <v>397</v>
      </c>
    </row>
    <row r="6399" spans="1:4" x14ac:dyDescent="0.2">
      <c r="A6399" s="88"/>
      <c r="B6399" s="75"/>
      <c r="C6399" s="115"/>
      <c r="D6399" s="87"/>
    </row>
    <row r="6400" spans="1:4" x14ac:dyDescent="0.2">
      <c r="A6400" s="88" t="str">
        <f>HYPERLINK("[Codebook_HIS_2013_ext_v1601.xlsx]VI0311_Y","VI0311")</f>
        <v>VI0311</v>
      </c>
      <c r="B6400" s="75" t="s">
        <v>1615</v>
      </c>
      <c r="C6400" s="175">
        <v>1</v>
      </c>
      <c r="D6400" s="150" t="s">
        <v>395</v>
      </c>
    </row>
    <row r="6401" spans="1:4" x14ac:dyDescent="0.2">
      <c r="A6401" s="88"/>
      <c r="B6401" s="75"/>
      <c r="C6401" s="174">
        <v>2</v>
      </c>
      <c r="D6401" s="149" t="s">
        <v>396</v>
      </c>
    </row>
    <row r="6402" spans="1:4" x14ac:dyDescent="0.2">
      <c r="A6402" s="88"/>
      <c r="B6402" s="75"/>
      <c r="C6402" s="174">
        <v>-1</v>
      </c>
      <c r="D6402" s="149" t="s">
        <v>394</v>
      </c>
    </row>
    <row r="6403" spans="1:4" x14ac:dyDescent="0.2">
      <c r="A6403" s="88"/>
      <c r="B6403" s="75"/>
      <c r="C6403" s="174">
        <v>-3</v>
      </c>
      <c r="D6403" s="149" t="s">
        <v>397</v>
      </c>
    </row>
    <row r="6404" spans="1:4" x14ac:dyDescent="0.2">
      <c r="A6404" s="88"/>
      <c r="B6404" s="75"/>
      <c r="C6404" s="115"/>
      <c r="D6404" s="87"/>
    </row>
    <row r="6405" spans="1:4" x14ac:dyDescent="0.2">
      <c r="A6405" s="88" t="str">
        <f>HYPERLINK("[Codebook_HIS_2013_ext_v1601.xlsx]VI0311_1_Y","VI0311_1")</f>
        <v>VI0311_1</v>
      </c>
      <c r="B6405" s="75" t="s">
        <v>1615</v>
      </c>
      <c r="C6405" s="175">
        <v>1</v>
      </c>
      <c r="D6405" s="150" t="s">
        <v>395</v>
      </c>
    </row>
    <row r="6406" spans="1:4" x14ac:dyDescent="0.2">
      <c r="A6406" s="88"/>
      <c r="B6406" s="75"/>
      <c r="C6406" s="174">
        <v>2</v>
      </c>
      <c r="D6406" s="149" t="s">
        <v>396</v>
      </c>
    </row>
    <row r="6407" spans="1:4" x14ac:dyDescent="0.2">
      <c r="A6407" s="88"/>
      <c r="B6407" s="75"/>
      <c r="C6407" s="174">
        <v>-1</v>
      </c>
      <c r="D6407" s="149" t="s">
        <v>394</v>
      </c>
    </row>
    <row r="6408" spans="1:4" x14ac:dyDescent="0.2">
      <c r="A6408" s="88"/>
      <c r="B6408" s="75"/>
      <c r="C6408" s="174">
        <v>-3</v>
      </c>
      <c r="D6408" s="149" t="s">
        <v>397</v>
      </c>
    </row>
    <row r="6409" spans="1:4" x14ac:dyDescent="0.2">
      <c r="A6409" s="88"/>
      <c r="B6409" s="75"/>
      <c r="C6409" s="174"/>
      <c r="D6409" s="149"/>
    </row>
    <row r="6410" spans="1:4" x14ac:dyDescent="0.2">
      <c r="A6410" s="88" t="str">
        <f>HYPERLINK("[Codebook_HIS_2013_ext_v1601.xlsx]VI04_Y","VI04")</f>
        <v>VI04</v>
      </c>
      <c r="B6410" s="75" t="s">
        <v>2039</v>
      </c>
      <c r="C6410" s="175">
        <v>1</v>
      </c>
      <c r="D6410" s="150" t="s">
        <v>2042</v>
      </c>
    </row>
    <row r="6411" spans="1:4" x14ac:dyDescent="0.2">
      <c r="A6411" s="88"/>
      <c r="B6411" s="75"/>
      <c r="C6411" s="174">
        <v>2</v>
      </c>
      <c r="D6411" s="149" t="s">
        <v>2043</v>
      </c>
    </row>
    <row r="6412" spans="1:4" x14ac:dyDescent="0.2">
      <c r="A6412" s="88"/>
      <c r="B6412" s="75"/>
      <c r="C6412" s="174">
        <v>3</v>
      </c>
      <c r="D6412" s="149" t="s">
        <v>2044</v>
      </c>
    </row>
    <row r="6413" spans="1:4" x14ac:dyDescent="0.2">
      <c r="A6413" s="88"/>
      <c r="B6413" s="75"/>
      <c r="C6413" s="174">
        <v>4</v>
      </c>
      <c r="D6413" s="149" t="s">
        <v>2045</v>
      </c>
    </row>
    <row r="6414" spans="1:4" x14ac:dyDescent="0.2">
      <c r="A6414" s="88"/>
      <c r="B6414" s="75"/>
      <c r="C6414" s="174">
        <v>5</v>
      </c>
      <c r="D6414" s="149" t="s">
        <v>2046</v>
      </c>
    </row>
    <row r="6415" spans="1:4" x14ac:dyDescent="0.2">
      <c r="A6415" s="88"/>
      <c r="B6415" s="75"/>
      <c r="C6415" s="174">
        <v>6</v>
      </c>
      <c r="D6415" s="149" t="s">
        <v>2047</v>
      </c>
    </row>
    <row r="6416" spans="1:4" x14ac:dyDescent="0.2">
      <c r="A6416" s="88"/>
      <c r="B6416" s="75"/>
      <c r="C6416" s="174">
        <v>7</v>
      </c>
      <c r="D6416" s="149" t="s">
        <v>2048</v>
      </c>
    </row>
    <row r="6417" spans="1:4" x14ac:dyDescent="0.2">
      <c r="A6417" s="88"/>
      <c r="B6417" s="75"/>
      <c r="C6417" s="174">
        <v>8</v>
      </c>
      <c r="D6417" s="149" t="s">
        <v>2049</v>
      </c>
    </row>
    <row r="6418" spans="1:4" x14ac:dyDescent="0.2">
      <c r="A6418" s="88"/>
      <c r="B6418" s="75"/>
      <c r="C6418" s="174">
        <v>9</v>
      </c>
      <c r="D6418" s="149" t="s">
        <v>2050</v>
      </c>
    </row>
    <row r="6419" spans="1:4" x14ac:dyDescent="0.2">
      <c r="A6419" s="88"/>
      <c r="B6419" s="75"/>
      <c r="C6419" s="174">
        <v>10</v>
      </c>
      <c r="D6419" s="149" t="s">
        <v>316</v>
      </c>
    </row>
    <row r="6420" spans="1:4" x14ac:dyDescent="0.2">
      <c r="A6420" s="88"/>
      <c r="B6420" s="75"/>
      <c r="C6420" s="174">
        <v>11</v>
      </c>
      <c r="D6420" s="149" t="s">
        <v>2051</v>
      </c>
    </row>
    <row r="6421" spans="1:4" x14ac:dyDescent="0.2">
      <c r="A6421" s="88"/>
      <c r="B6421" s="75"/>
      <c r="C6421" s="174">
        <v>12</v>
      </c>
      <c r="D6421" s="149" t="s">
        <v>2052</v>
      </c>
    </row>
    <row r="6422" spans="1:4" x14ac:dyDescent="0.2">
      <c r="A6422" s="88"/>
      <c r="B6422" s="75"/>
      <c r="C6422" s="174">
        <v>-1</v>
      </c>
      <c r="D6422" s="149" t="s">
        <v>394</v>
      </c>
    </row>
    <row r="6423" spans="1:4" x14ac:dyDescent="0.2">
      <c r="A6423" s="88"/>
      <c r="B6423" s="75"/>
      <c r="C6423" s="174">
        <v>-3</v>
      </c>
      <c r="D6423" s="149" t="s">
        <v>397</v>
      </c>
    </row>
    <row r="6424" spans="1:4" x14ac:dyDescent="0.2">
      <c r="A6424" s="88"/>
      <c r="B6424" s="75"/>
      <c r="C6424" s="174"/>
      <c r="D6424" s="149"/>
    </row>
    <row r="6425" spans="1:4" x14ac:dyDescent="0.2">
      <c r="A6425" s="88" t="str">
        <f>HYPERLINK("[Codebook_HIS_2013_ext_v1601.xlsx]VI04_1_Y","VI04_1")</f>
        <v>VI04_1</v>
      </c>
      <c r="B6425" s="75" t="s">
        <v>2039</v>
      </c>
      <c r="C6425" s="175">
        <v>1</v>
      </c>
      <c r="D6425" s="150" t="s">
        <v>2042</v>
      </c>
    </row>
    <row r="6426" spans="1:4" x14ac:dyDescent="0.2">
      <c r="A6426" s="88"/>
      <c r="B6426" s="75"/>
      <c r="C6426" s="174">
        <v>2</v>
      </c>
      <c r="D6426" s="149" t="s">
        <v>2043</v>
      </c>
    </row>
    <row r="6427" spans="1:4" x14ac:dyDescent="0.2">
      <c r="A6427" s="88"/>
      <c r="B6427" s="75"/>
      <c r="C6427" s="174">
        <v>3</v>
      </c>
      <c r="D6427" s="149" t="s">
        <v>2044</v>
      </c>
    </row>
    <row r="6428" spans="1:4" x14ac:dyDescent="0.2">
      <c r="A6428" s="88"/>
      <c r="B6428" s="75"/>
      <c r="C6428" s="174">
        <v>4</v>
      </c>
      <c r="D6428" s="149" t="s">
        <v>2045</v>
      </c>
    </row>
    <row r="6429" spans="1:4" x14ac:dyDescent="0.2">
      <c r="A6429" s="88"/>
      <c r="B6429" s="75"/>
      <c r="C6429" s="174">
        <v>5</v>
      </c>
      <c r="D6429" s="149" t="s">
        <v>2046</v>
      </c>
    </row>
    <row r="6430" spans="1:4" x14ac:dyDescent="0.2">
      <c r="A6430" s="88"/>
      <c r="B6430" s="75"/>
      <c r="C6430" s="174">
        <v>6</v>
      </c>
      <c r="D6430" s="149" t="s">
        <v>2047</v>
      </c>
    </row>
    <row r="6431" spans="1:4" x14ac:dyDescent="0.2">
      <c r="A6431" s="88"/>
      <c r="B6431" s="75"/>
      <c r="C6431" s="174">
        <v>7</v>
      </c>
      <c r="D6431" s="149" t="s">
        <v>2048</v>
      </c>
    </row>
    <row r="6432" spans="1:4" x14ac:dyDescent="0.2">
      <c r="A6432" s="88"/>
      <c r="B6432" s="75"/>
      <c r="C6432" s="174">
        <v>8</v>
      </c>
      <c r="D6432" s="149" t="s">
        <v>2049</v>
      </c>
    </row>
    <row r="6433" spans="1:4" x14ac:dyDescent="0.2">
      <c r="A6433" s="88"/>
      <c r="B6433" s="75"/>
      <c r="C6433" s="174">
        <v>9</v>
      </c>
      <c r="D6433" s="149" t="s">
        <v>2050</v>
      </c>
    </row>
    <row r="6434" spans="1:4" x14ac:dyDescent="0.2">
      <c r="A6434" s="88"/>
      <c r="B6434" s="75"/>
      <c r="C6434" s="174">
        <v>10</v>
      </c>
      <c r="D6434" s="149" t="s">
        <v>316</v>
      </c>
    </row>
    <row r="6435" spans="1:4" x14ac:dyDescent="0.2">
      <c r="A6435" s="88"/>
      <c r="B6435" s="75"/>
      <c r="C6435" s="174">
        <v>11</v>
      </c>
      <c r="D6435" s="149" t="s">
        <v>2051</v>
      </c>
    </row>
    <row r="6436" spans="1:4" x14ac:dyDescent="0.2">
      <c r="A6436" s="88"/>
      <c r="B6436" s="75"/>
      <c r="C6436" s="174">
        <v>12</v>
      </c>
      <c r="D6436" s="149" t="s">
        <v>2052</v>
      </c>
    </row>
    <row r="6437" spans="1:4" x14ac:dyDescent="0.2">
      <c r="A6437" s="88"/>
      <c r="B6437" s="75"/>
      <c r="C6437" s="174">
        <v>-1</v>
      </c>
      <c r="D6437" s="149" t="s">
        <v>394</v>
      </c>
    </row>
    <row r="6438" spans="1:4" x14ac:dyDescent="0.2">
      <c r="A6438" s="88"/>
      <c r="B6438" s="75"/>
      <c r="C6438" s="174">
        <v>-3</v>
      </c>
      <c r="D6438" s="149" t="s">
        <v>397</v>
      </c>
    </row>
    <row r="6439" spans="1:4" x14ac:dyDescent="0.2">
      <c r="A6439" s="88"/>
      <c r="B6439" s="75"/>
      <c r="C6439" s="174"/>
      <c r="D6439" s="149"/>
    </row>
    <row r="6440" spans="1:4" x14ac:dyDescent="0.2">
      <c r="A6440" s="88" t="str">
        <f>HYPERLINK("[Codebook_HIS_2013_ext_v1601.xlsx]VI04_2_Y","VI04_2")</f>
        <v>VI04_2</v>
      </c>
      <c r="B6440" s="75" t="s">
        <v>2170</v>
      </c>
      <c r="C6440" s="175">
        <v>1</v>
      </c>
      <c r="D6440" s="150" t="s">
        <v>395</v>
      </c>
    </row>
    <row r="6441" spans="1:4" x14ac:dyDescent="0.2">
      <c r="A6441" s="88"/>
      <c r="B6441" s="75"/>
      <c r="C6441" s="174">
        <v>2</v>
      </c>
      <c r="D6441" s="149" t="s">
        <v>396</v>
      </c>
    </row>
    <row r="6442" spans="1:4" x14ac:dyDescent="0.2">
      <c r="A6442" s="88"/>
      <c r="B6442" s="75"/>
      <c r="C6442" s="174">
        <v>-1</v>
      </c>
      <c r="D6442" s="149" t="s">
        <v>394</v>
      </c>
    </row>
    <row r="6443" spans="1:4" x14ac:dyDescent="0.2">
      <c r="A6443" s="88"/>
      <c r="B6443" s="75"/>
      <c r="C6443" s="174">
        <v>-3</v>
      </c>
      <c r="D6443" s="149" t="s">
        <v>397</v>
      </c>
    </row>
    <row r="6444" spans="1:4" x14ac:dyDescent="0.2">
      <c r="A6444" s="88"/>
      <c r="B6444" s="75"/>
      <c r="C6444" s="174"/>
      <c r="D6444" s="149"/>
    </row>
    <row r="6445" spans="1:4" x14ac:dyDescent="0.2">
      <c r="A6445" s="88" t="str">
        <f>HYPERLINK("[Codebook_HIS_2013_ext_v1601.xlsx]VI04_3_Y","VI04_3")</f>
        <v>VI04_3</v>
      </c>
      <c r="B6445" s="75" t="s">
        <v>2040</v>
      </c>
      <c r="C6445" s="175">
        <v>1</v>
      </c>
      <c r="D6445" s="150" t="s">
        <v>395</v>
      </c>
    </row>
    <row r="6446" spans="1:4" x14ac:dyDescent="0.2">
      <c r="A6446" s="88"/>
      <c r="B6446" s="75"/>
      <c r="C6446" s="174">
        <v>2</v>
      </c>
      <c r="D6446" s="149" t="s">
        <v>396</v>
      </c>
    </row>
    <row r="6447" spans="1:4" x14ac:dyDescent="0.2">
      <c r="A6447" s="88"/>
      <c r="B6447" s="75"/>
      <c r="C6447" s="174">
        <v>-1</v>
      </c>
      <c r="D6447" s="149" t="s">
        <v>394</v>
      </c>
    </row>
    <row r="6448" spans="1:4" x14ac:dyDescent="0.2">
      <c r="A6448" s="88"/>
      <c r="B6448" s="75"/>
      <c r="C6448" s="174">
        <v>-3</v>
      </c>
      <c r="D6448" s="149" t="s">
        <v>397</v>
      </c>
    </row>
    <row r="6449" spans="1:4" x14ac:dyDescent="0.2">
      <c r="A6449" s="88"/>
      <c r="B6449" s="75"/>
      <c r="C6449" s="94"/>
      <c r="D6449" s="87"/>
    </row>
    <row r="6450" spans="1:4" x14ac:dyDescent="0.2">
      <c r="A6450" s="88" t="s">
        <v>2130</v>
      </c>
      <c r="B6450" s="75" t="s">
        <v>557</v>
      </c>
      <c r="C6450" s="94">
        <v>1</v>
      </c>
      <c r="D6450" s="87" t="s">
        <v>15</v>
      </c>
    </row>
    <row r="6451" spans="1:4" x14ac:dyDescent="0.2">
      <c r="A6451" s="88"/>
      <c r="B6451" s="75"/>
      <c r="C6451" s="94">
        <v>2</v>
      </c>
      <c r="D6451" s="87" t="s">
        <v>16</v>
      </c>
    </row>
    <row r="6452" spans="1:4" x14ac:dyDescent="0.2">
      <c r="A6452" s="88"/>
      <c r="B6452" s="75"/>
      <c r="C6452" s="94">
        <v>3</v>
      </c>
      <c r="D6452" s="87" t="s">
        <v>17</v>
      </c>
    </row>
    <row r="6453" spans="1:4" x14ac:dyDescent="0.2">
      <c r="A6453" s="88"/>
      <c r="B6453" s="75"/>
      <c r="C6453" s="94">
        <v>4</v>
      </c>
      <c r="D6453" s="87" t="s">
        <v>484</v>
      </c>
    </row>
    <row r="6454" spans="1:4" x14ac:dyDescent="0.2">
      <c r="A6454" s="88"/>
      <c r="B6454" s="75"/>
      <c r="C6454" s="94">
        <v>5</v>
      </c>
      <c r="D6454" s="87" t="s">
        <v>485</v>
      </c>
    </row>
    <row r="6455" spans="1:4" x14ac:dyDescent="0.2">
      <c r="A6455" s="88"/>
      <c r="B6455" s="75"/>
      <c r="C6455" s="94">
        <v>-1</v>
      </c>
      <c r="D6455" s="87" t="s">
        <v>394</v>
      </c>
    </row>
    <row r="6456" spans="1:4" x14ac:dyDescent="0.2">
      <c r="A6456" s="88"/>
      <c r="B6456" s="75"/>
      <c r="C6456" s="94">
        <v>-3</v>
      </c>
      <c r="D6456" s="87" t="s">
        <v>397</v>
      </c>
    </row>
    <row r="6457" spans="1:4" x14ac:dyDescent="0.2">
      <c r="A6457" s="88"/>
      <c r="B6457" s="75"/>
      <c r="C6457" s="94"/>
      <c r="D6457" s="87"/>
    </row>
    <row r="6458" spans="1:4" x14ac:dyDescent="0.2">
      <c r="A6458" s="88" t="s">
        <v>2131</v>
      </c>
      <c r="B6458" s="75" t="s">
        <v>558</v>
      </c>
      <c r="C6458" s="94">
        <v>1</v>
      </c>
      <c r="D6458" s="87" t="s">
        <v>15</v>
      </c>
    </row>
    <row r="6459" spans="1:4" x14ac:dyDescent="0.2">
      <c r="A6459" s="88"/>
      <c r="B6459" s="75"/>
      <c r="C6459" s="94">
        <v>2</v>
      </c>
      <c r="D6459" s="87" t="s">
        <v>16</v>
      </c>
    </row>
    <row r="6460" spans="1:4" x14ac:dyDescent="0.2">
      <c r="A6460" s="88"/>
      <c r="B6460" s="75"/>
      <c r="C6460" s="94">
        <v>3</v>
      </c>
      <c r="D6460" s="87" t="s">
        <v>17</v>
      </c>
    </row>
    <row r="6461" spans="1:4" x14ac:dyDescent="0.2">
      <c r="A6461" s="88"/>
      <c r="B6461" s="75"/>
      <c r="C6461" s="94">
        <v>4</v>
      </c>
      <c r="D6461" s="87" t="s">
        <v>484</v>
      </c>
    </row>
    <row r="6462" spans="1:4" x14ac:dyDescent="0.2">
      <c r="A6462" s="88"/>
      <c r="B6462" s="75"/>
      <c r="C6462" s="94">
        <v>5</v>
      </c>
      <c r="D6462" s="87" t="s">
        <v>485</v>
      </c>
    </row>
    <row r="6463" spans="1:4" x14ac:dyDescent="0.2">
      <c r="A6463" s="88"/>
      <c r="B6463" s="75"/>
      <c r="C6463" s="94">
        <v>-1</v>
      </c>
      <c r="D6463" s="87" t="s">
        <v>394</v>
      </c>
    </row>
    <row r="6464" spans="1:4" x14ac:dyDescent="0.2">
      <c r="A6464" s="88"/>
      <c r="B6464" s="75"/>
      <c r="C6464" s="94">
        <v>-3</v>
      </c>
      <c r="D6464" s="87" t="s">
        <v>397</v>
      </c>
    </row>
    <row r="6465" spans="1:4" x14ac:dyDescent="0.2">
      <c r="A6465" s="88"/>
      <c r="B6465" s="75"/>
      <c r="C6465" s="94"/>
      <c r="D6465" s="87"/>
    </row>
    <row r="6466" spans="1:4" x14ac:dyDescent="0.2">
      <c r="A6466" s="88" t="s">
        <v>2132</v>
      </c>
      <c r="B6466" s="75" t="s">
        <v>123</v>
      </c>
      <c r="C6466" s="94">
        <v>1</v>
      </c>
      <c r="D6466" s="87" t="s">
        <v>15</v>
      </c>
    </row>
    <row r="6467" spans="1:4" x14ac:dyDescent="0.2">
      <c r="A6467" s="88"/>
      <c r="B6467" s="75"/>
      <c r="C6467" s="94">
        <v>2</v>
      </c>
      <c r="D6467" s="87" t="s">
        <v>16</v>
      </c>
    </row>
    <row r="6468" spans="1:4" x14ac:dyDescent="0.2">
      <c r="A6468" s="88"/>
      <c r="B6468" s="75"/>
      <c r="C6468" s="94">
        <v>3</v>
      </c>
      <c r="D6468" s="87" t="s">
        <v>17</v>
      </c>
    </row>
    <row r="6469" spans="1:4" x14ac:dyDescent="0.2">
      <c r="A6469" s="88"/>
      <c r="B6469" s="75"/>
      <c r="C6469" s="94">
        <v>4</v>
      </c>
      <c r="D6469" s="87" t="s">
        <v>484</v>
      </c>
    </row>
    <row r="6470" spans="1:4" x14ac:dyDescent="0.2">
      <c r="A6470" s="88"/>
      <c r="B6470" s="75"/>
      <c r="C6470" s="94">
        <v>5</v>
      </c>
      <c r="D6470" s="87" t="s">
        <v>485</v>
      </c>
    </row>
    <row r="6471" spans="1:4" x14ac:dyDescent="0.2">
      <c r="A6471" s="88"/>
      <c r="B6471" s="75"/>
      <c r="C6471" s="94">
        <v>-1</v>
      </c>
      <c r="D6471" s="87" t="s">
        <v>394</v>
      </c>
    </row>
    <row r="6472" spans="1:4" x14ac:dyDescent="0.2">
      <c r="A6472" s="88"/>
      <c r="B6472" s="75"/>
      <c r="C6472" s="94">
        <v>-3</v>
      </c>
      <c r="D6472" s="87" t="s">
        <v>397</v>
      </c>
    </row>
    <row r="6473" spans="1:4" x14ac:dyDescent="0.2">
      <c r="A6473" s="88"/>
      <c r="B6473" s="75"/>
      <c r="C6473" s="94"/>
      <c r="D6473" s="87"/>
    </row>
    <row r="6474" spans="1:4" x14ac:dyDescent="0.2">
      <c r="A6474" s="88" t="s">
        <v>2133</v>
      </c>
      <c r="B6474" s="75" t="s">
        <v>124</v>
      </c>
      <c r="C6474" s="94">
        <v>1</v>
      </c>
      <c r="D6474" s="87" t="s">
        <v>15</v>
      </c>
    </row>
    <row r="6475" spans="1:4" x14ac:dyDescent="0.2">
      <c r="A6475" s="88"/>
      <c r="B6475" s="75"/>
      <c r="C6475" s="94">
        <v>2</v>
      </c>
      <c r="D6475" s="87" t="s">
        <v>16</v>
      </c>
    </row>
    <row r="6476" spans="1:4" x14ac:dyDescent="0.2">
      <c r="A6476" s="88"/>
      <c r="B6476" s="75"/>
      <c r="C6476" s="94">
        <v>3</v>
      </c>
      <c r="D6476" s="87" t="s">
        <v>17</v>
      </c>
    </row>
    <row r="6477" spans="1:4" x14ac:dyDescent="0.2">
      <c r="A6477" s="88"/>
      <c r="B6477" s="75"/>
      <c r="C6477" s="94">
        <v>4</v>
      </c>
      <c r="D6477" s="87" t="s">
        <v>484</v>
      </c>
    </row>
    <row r="6478" spans="1:4" x14ac:dyDescent="0.2">
      <c r="A6478" s="88"/>
      <c r="B6478" s="75"/>
      <c r="C6478" s="94">
        <v>5</v>
      </c>
      <c r="D6478" s="87" t="s">
        <v>485</v>
      </c>
    </row>
    <row r="6479" spans="1:4" x14ac:dyDescent="0.2">
      <c r="A6479" s="88"/>
      <c r="B6479" s="75"/>
      <c r="C6479" s="94">
        <v>-1</v>
      </c>
      <c r="D6479" s="87" t="s">
        <v>394</v>
      </c>
    </row>
    <row r="6480" spans="1:4" x14ac:dyDescent="0.2">
      <c r="A6480" s="88"/>
      <c r="B6480" s="75"/>
      <c r="C6480" s="94">
        <v>-3</v>
      </c>
      <c r="D6480" s="87" t="s">
        <v>397</v>
      </c>
    </row>
    <row r="6481" spans="1:4" x14ac:dyDescent="0.2">
      <c r="A6481" s="88"/>
      <c r="B6481" s="88"/>
      <c r="C6481" s="85"/>
      <c r="D6481" s="96"/>
    </row>
    <row r="6482" spans="1:4" x14ac:dyDescent="0.2">
      <c r="A6482" s="88" t="s">
        <v>2147</v>
      </c>
      <c r="B6482" s="76" t="s">
        <v>2148</v>
      </c>
      <c r="C6482" s="154" t="s">
        <v>812</v>
      </c>
      <c r="D6482" s="145" t="s">
        <v>2149</v>
      </c>
    </row>
    <row r="6483" spans="1:4" x14ac:dyDescent="0.2">
      <c r="A6483" s="88"/>
      <c r="D6483" s="145"/>
    </row>
    <row r="6484" spans="1:4" x14ac:dyDescent="0.2">
      <c r="A6484" s="88" t="s">
        <v>2141</v>
      </c>
      <c r="B6484" s="76" t="s">
        <v>2150</v>
      </c>
      <c r="C6484" s="154">
        <v>1</v>
      </c>
      <c r="D6484" s="145" t="s">
        <v>1733</v>
      </c>
    </row>
    <row r="6485" spans="1:4" x14ac:dyDescent="0.2">
      <c r="A6485" s="88"/>
      <c r="C6485" s="154">
        <v>2</v>
      </c>
      <c r="D6485" s="145" t="s">
        <v>2151</v>
      </c>
    </row>
    <row r="6486" spans="1:4" x14ac:dyDescent="0.2">
      <c r="A6486" s="88"/>
      <c r="C6486" s="154">
        <v>3</v>
      </c>
      <c r="D6486" s="145" t="s">
        <v>1735</v>
      </c>
    </row>
    <row r="6487" spans="1:4" x14ac:dyDescent="0.2">
      <c r="A6487" s="88"/>
      <c r="D6487" s="86"/>
    </row>
    <row r="6488" spans="1:4" x14ac:dyDescent="0.2">
      <c r="A6488" s="88" t="s">
        <v>2142</v>
      </c>
      <c r="B6488" s="76" t="s">
        <v>2152</v>
      </c>
      <c r="C6488" s="154" t="s">
        <v>120</v>
      </c>
      <c r="D6488" s="145" t="s">
        <v>2153</v>
      </c>
    </row>
    <row r="6489" spans="1:4" x14ac:dyDescent="0.2">
      <c r="A6489" s="88"/>
      <c r="C6489" s="154">
        <v>-1</v>
      </c>
      <c r="D6489" s="145" t="s">
        <v>394</v>
      </c>
    </row>
    <row r="6490" spans="1:4" x14ac:dyDescent="0.2">
      <c r="A6490" s="88"/>
      <c r="C6490" s="154">
        <v>-3</v>
      </c>
      <c r="D6490" s="145" t="s">
        <v>397</v>
      </c>
    </row>
    <row r="6491" spans="1:4" x14ac:dyDescent="0.2">
      <c r="A6491" s="88"/>
      <c r="D6491" s="86"/>
    </row>
    <row r="6492" spans="1:4" x14ac:dyDescent="0.2">
      <c r="A6492" s="88" t="s">
        <v>2154</v>
      </c>
      <c r="B6492" s="76" t="s">
        <v>718</v>
      </c>
      <c r="C6492" s="85">
        <v>1</v>
      </c>
      <c r="D6492" s="145" t="s">
        <v>395</v>
      </c>
    </row>
    <row r="6493" spans="1:4" x14ac:dyDescent="0.2">
      <c r="A6493" s="88"/>
      <c r="C6493" s="85">
        <v>2</v>
      </c>
      <c r="D6493" s="145" t="s">
        <v>396</v>
      </c>
    </row>
    <row r="6494" spans="1:4" x14ac:dyDescent="0.2">
      <c r="A6494" s="88"/>
      <c r="C6494" s="154">
        <v>-1</v>
      </c>
      <c r="D6494" s="145" t="s">
        <v>394</v>
      </c>
    </row>
    <row r="6495" spans="1:4" x14ac:dyDescent="0.2">
      <c r="A6495" s="88"/>
      <c r="C6495" s="154">
        <v>-3</v>
      </c>
      <c r="D6495" s="145" t="s">
        <v>397</v>
      </c>
    </row>
    <row r="6496" spans="1:4" x14ac:dyDescent="0.2">
      <c r="A6496" s="88"/>
      <c r="B6496" s="75"/>
      <c r="C6496" s="94"/>
      <c r="D6496" s="87"/>
    </row>
    <row r="6497" spans="1:4" x14ac:dyDescent="0.2">
      <c r="A6497" s="88" t="str">
        <f>HYPERLINK("[Codebook_HIS_2013_ext_v1601.xlsx]WB01_Y","WB01")</f>
        <v>WB01</v>
      </c>
      <c r="B6497" s="75" t="s">
        <v>343</v>
      </c>
      <c r="C6497" s="94">
        <v>1</v>
      </c>
      <c r="D6497" s="87" t="s">
        <v>2</v>
      </c>
    </row>
    <row r="6498" spans="1:4" x14ac:dyDescent="0.2">
      <c r="A6498" s="88"/>
      <c r="B6498" s="75"/>
      <c r="C6498" s="94">
        <v>2</v>
      </c>
      <c r="D6498" s="87" t="s">
        <v>3</v>
      </c>
    </row>
    <row r="6499" spans="1:4" x14ac:dyDescent="0.2">
      <c r="A6499" s="88"/>
      <c r="B6499" s="75"/>
      <c r="C6499" s="94">
        <v>3</v>
      </c>
      <c r="D6499" s="87" t="s">
        <v>4</v>
      </c>
    </row>
    <row r="6500" spans="1:4" x14ac:dyDescent="0.2">
      <c r="A6500" s="88"/>
      <c r="B6500" s="75"/>
      <c r="C6500" s="94">
        <v>4</v>
      </c>
      <c r="D6500" s="87" t="s">
        <v>5</v>
      </c>
    </row>
    <row r="6501" spans="1:4" x14ac:dyDescent="0.2">
      <c r="A6501" s="88"/>
      <c r="B6501" s="75"/>
      <c r="C6501" s="94">
        <v>-1</v>
      </c>
      <c r="D6501" s="87" t="s">
        <v>394</v>
      </c>
    </row>
    <row r="6502" spans="1:4" x14ac:dyDescent="0.2">
      <c r="A6502" s="88"/>
      <c r="B6502" s="75"/>
      <c r="C6502" s="94">
        <v>-3</v>
      </c>
      <c r="D6502" s="87" t="s">
        <v>397</v>
      </c>
    </row>
    <row r="6503" spans="1:4" x14ac:dyDescent="0.2">
      <c r="A6503" s="88"/>
      <c r="B6503" s="75"/>
      <c r="C6503" s="94"/>
      <c r="D6503" s="87"/>
    </row>
    <row r="6504" spans="1:4" x14ac:dyDescent="0.2">
      <c r="A6504" s="88" t="str">
        <f>HYPERLINK("[Codebook_HIS_2013_ext_v1601.xlsx]WB02_Y","WB02")</f>
        <v>WB02</v>
      </c>
      <c r="B6504" s="75" t="s">
        <v>344</v>
      </c>
      <c r="C6504" s="94">
        <v>1</v>
      </c>
      <c r="D6504" s="87" t="s">
        <v>389</v>
      </c>
    </row>
    <row r="6505" spans="1:4" x14ac:dyDescent="0.2">
      <c r="A6505" s="88"/>
      <c r="B6505" s="75"/>
      <c r="C6505" s="94">
        <v>2</v>
      </c>
      <c r="D6505" s="87" t="s">
        <v>6</v>
      </c>
    </row>
    <row r="6506" spans="1:4" x14ac:dyDescent="0.2">
      <c r="A6506" s="88"/>
      <c r="B6506" s="75"/>
      <c r="C6506" s="94">
        <v>3</v>
      </c>
      <c r="D6506" s="87" t="s">
        <v>7</v>
      </c>
    </row>
    <row r="6507" spans="1:4" x14ac:dyDescent="0.2">
      <c r="A6507" s="88"/>
      <c r="B6507" s="75"/>
      <c r="C6507" s="94">
        <v>4</v>
      </c>
      <c r="D6507" s="87" t="s">
        <v>8</v>
      </c>
    </row>
    <row r="6508" spans="1:4" x14ac:dyDescent="0.2">
      <c r="A6508" s="88"/>
      <c r="B6508" s="75"/>
      <c r="C6508" s="94">
        <v>-1</v>
      </c>
      <c r="D6508" s="87" t="s">
        <v>394</v>
      </c>
    </row>
    <row r="6509" spans="1:4" x14ac:dyDescent="0.2">
      <c r="A6509" s="88"/>
      <c r="B6509" s="75"/>
      <c r="C6509" s="94">
        <v>-3</v>
      </c>
      <c r="D6509" s="87" t="s">
        <v>397</v>
      </c>
    </row>
    <row r="6510" spans="1:4" x14ac:dyDescent="0.2">
      <c r="A6510" s="88"/>
      <c r="B6510" s="75"/>
      <c r="C6510" s="94"/>
      <c r="D6510" s="87"/>
    </row>
    <row r="6511" spans="1:4" x14ac:dyDescent="0.2">
      <c r="A6511" s="88" t="str">
        <f>HYPERLINK("[Codebook_HIS_2013_ext_v1601.xlsx]WB03_Y","WB03")</f>
        <v>WB03</v>
      </c>
      <c r="B6511" s="75" t="s">
        <v>345</v>
      </c>
      <c r="C6511" s="94">
        <v>1</v>
      </c>
      <c r="D6511" s="87" t="s">
        <v>9</v>
      </c>
    </row>
    <row r="6512" spans="1:4" x14ac:dyDescent="0.2">
      <c r="A6512" s="88"/>
      <c r="B6512" s="75"/>
      <c r="C6512" s="94">
        <v>2</v>
      </c>
      <c r="D6512" s="87" t="s">
        <v>3</v>
      </c>
    </row>
    <row r="6513" spans="1:4" x14ac:dyDescent="0.2">
      <c r="A6513" s="88"/>
      <c r="B6513" s="75"/>
      <c r="C6513" s="94">
        <v>3</v>
      </c>
      <c r="D6513" s="87" t="s">
        <v>10</v>
      </c>
    </row>
    <row r="6514" spans="1:4" x14ac:dyDescent="0.2">
      <c r="A6514" s="88"/>
      <c r="B6514" s="75"/>
      <c r="C6514" s="94">
        <v>4</v>
      </c>
      <c r="D6514" s="87" t="s">
        <v>11</v>
      </c>
    </row>
    <row r="6515" spans="1:4" x14ac:dyDescent="0.2">
      <c r="A6515" s="88"/>
      <c r="B6515" s="75"/>
      <c r="C6515" s="94">
        <v>-1</v>
      </c>
      <c r="D6515" s="87" t="s">
        <v>394</v>
      </c>
    </row>
    <row r="6516" spans="1:4" x14ac:dyDescent="0.2">
      <c r="A6516" s="88"/>
      <c r="B6516" s="75"/>
      <c r="C6516" s="94">
        <v>-3</v>
      </c>
      <c r="D6516" s="87" t="s">
        <v>397</v>
      </c>
    </row>
    <row r="6517" spans="1:4" x14ac:dyDescent="0.2">
      <c r="A6517" s="88"/>
      <c r="B6517" s="75"/>
      <c r="C6517" s="94"/>
      <c r="D6517" s="87"/>
    </row>
    <row r="6518" spans="1:4" x14ac:dyDescent="0.2">
      <c r="A6518" s="88" t="str">
        <f>HYPERLINK("[Codebook_HIS_2013_ext_v1601.xlsx]WB04_Y","WB04")</f>
        <v>WB04</v>
      </c>
      <c r="B6518" s="75" t="s">
        <v>346</v>
      </c>
      <c r="C6518" s="94">
        <v>1</v>
      </c>
      <c r="D6518" s="87" t="s">
        <v>9</v>
      </c>
    </row>
    <row r="6519" spans="1:4" x14ac:dyDescent="0.2">
      <c r="A6519" s="88"/>
      <c r="B6519" s="75"/>
      <c r="C6519" s="94">
        <v>2</v>
      </c>
      <c r="D6519" s="87" t="s">
        <v>3</v>
      </c>
    </row>
    <row r="6520" spans="1:4" x14ac:dyDescent="0.2">
      <c r="A6520" s="88"/>
      <c r="B6520" s="75"/>
      <c r="C6520" s="94">
        <v>3</v>
      </c>
      <c r="D6520" s="87" t="s">
        <v>12</v>
      </c>
    </row>
    <row r="6521" spans="1:4" x14ac:dyDescent="0.2">
      <c r="A6521" s="88"/>
      <c r="B6521" s="75"/>
      <c r="C6521" s="94">
        <v>4</v>
      </c>
      <c r="D6521" s="87" t="s">
        <v>13</v>
      </c>
    </row>
    <row r="6522" spans="1:4" x14ac:dyDescent="0.2">
      <c r="A6522" s="88"/>
      <c r="B6522" s="75"/>
      <c r="C6522" s="94">
        <v>-1</v>
      </c>
      <c r="D6522" s="87" t="s">
        <v>394</v>
      </c>
    </row>
    <row r="6523" spans="1:4" x14ac:dyDescent="0.2">
      <c r="A6523" s="88"/>
      <c r="B6523" s="75"/>
      <c r="C6523" s="94">
        <v>-3</v>
      </c>
      <c r="D6523" s="87" t="s">
        <v>397</v>
      </c>
    </row>
    <row r="6524" spans="1:4" x14ac:dyDescent="0.2">
      <c r="A6524" s="88"/>
      <c r="B6524" s="75"/>
      <c r="C6524" s="94"/>
      <c r="D6524" s="87"/>
    </row>
    <row r="6525" spans="1:4" x14ac:dyDescent="0.2">
      <c r="A6525" s="88" t="str">
        <f>HYPERLINK("[Codebook_HIS_2013_ext_v1601.xlsx]WB05_Y","WB05")</f>
        <v>WB05</v>
      </c>
      <c r="B6525" s="75" t="s">
        <v>347</v>
      </c>
      <c r="C6525" s="94">
        <v>1</v>
      </c>
      <c r="D6525" s="87" t="s">
        <v>389</v>
      </c>
    </row>
    <row r="6526" spans="1:4" x14ac:dyDescent="0.2">
      <c r="A6526" s="88"/>
      <c r="B6526" s="75"/>
      <c r="C6526" s="94">
        <v>2</v>
      </c>
      <c r="D6526" s="87" t="s">
        <v>6</v>
      </c>
    </row>
    <row r="6527" spans="1:4" x14ac:dyDescent="0.2">
      <c r="A6527" s="88"/>
      <c r="B6527" s="75"/>
      <c r="C6527" s="94">
        <v>3</v>
      </c>
      <c r="D6527" s="87" t="s">
        <v>7</v>
      </c>
    </row>
    <row r="6528" spans="1:4" x14ac:dyDescent="0.2">
      <c r="A6528" s="88"/>
      <c r="B6528" s="75"/>
      <c r="C6528" s="94">
        <v>4</v>
      </c>
      <c r="D6528" s="87" t="s">
        <v>8</v>
      </c>
    </row>
    <row r="6529" spans="1:4" x14ac:dyDescent="0.2">
      <c r="A6529" s="88"/>
      <c r="B6529" s="75"/>
      <c r="C6529" s="94">
        <v>-1</v>
      </c>
      <c r="D6529" s="87" t="s">
        <v>394</v>
      </c>
    </row>
    <row r="6530" spans="1:4" x14ac:dyDescent="0.2">
      <c r="A6530" s="88"/>
      <c r="B6530" s="75"/>
      <c r="C6530" s="94">
        <v>-3</v>
      </c>
      <c r="D6530" s="87" t="s">
        <v>397</v>
      </c>
    </row>
    <row r="6531" spans="1:4" x14ac:dyDescent="0.2">
      <c r="A6531" s="88"/>
      <c r="B6531" s="75"/>
      <c r="C6531" s="94"/>
      <c r="D6531" s="87"/>
    </row>
    <row r="6532" spans="1:4" x14ac:dyDescent="0.2">
      <c r="A6532" s="88" t="str">
        <f>HYPERLINK("[Codebook_HIS_2013_ext_v1601.xlsx]WB06_Y","WB06")</f>
        <v>WB06</v>
      </c>
      <c r="B6532" s="75" t="s">
        <v>348</v>
      </c>
      <c r="C6532" s="94">
        <v>1</v>
      </c>
      <c r="D6532" s="87" t="s">
        <v>389</v>
      </c>
    </row>
    <row r="6533" spans="1:4" x14ac:dyDescent="0.2">
      <c r="A6533" s="88"/>
      <c r="B6533" s="75"/>
      <c r="C6533" s="94">
        <v>2</v>
      </c>
      <c r="D6533" s="87" t="s">
        <v>6</v>
      </c>
    </row>
    <row r="6534" spans="1:4" x14ac:dyDescent="0.2">
      <c r="A6534" s="88"/>
      <c r="B6534" s="75"/>
      <c r="C6534" s="94">
        <v>3</v>
      </c>
      <c r="D6534" s="87" t="s">
        <v>7</v>
      </c>
    </row>
    <row r="6535" spans="1:4" x14ac:dyDescent="0.2">
      <c r="A6535" s="88"/>
      <c r="B6535" s="75"/>
      <c r="C6535" s="94">
        <v>4</v>
      </c>
      <c r="D6535" s="87" t="s">
        <v>8</v>
      </c>
    </row>
    <row r="6536" spans="1:4" x14ac:dyDescent="0.2">
      <c r="A6536" s="88"/>
      <c r="B6536" s="75"/>
      <c r="C6536" s="94">
        <v>-1</v>
      </c>
      <c r="D6536" s="87" t="s">
        <v>394</v>
      </c>
    </row>
    <row r="6537" spans="1:4" x14ac:dyDescent="0.2">
      <c r="A6537" s="88"/>
      <c r="B6537" s="75"/>
      <c r="C6537" s="94">
        <v>-3</v>
      </c>
      <c r="D6537" s="87" t="s">
        <v>397</v>
      </c>
    </row>
    <row r="6538" spans="1:4" x14ac:dyDescent="0.2">
      <c r="A6538" s="88"/>
      <c r="B6538" s="75"/>
      <c r="C6538" s="94"/>
      <c r="D6538" s="87"/>
    </row>
    <row r="6539" spans="1:4" x14ac:dyDescent="0.2">
      <c r="A6539" s="88" t="str">
        <f>HYPERLINK("[Codebook_HIS_2013_ext_v1601.xlsx]WB07_Y","WB07")</f>
        <v>WB07</v>
      </c>
      <c r="B6539" s="75" t="s">
        <v>349</v>
      </c>
      <c r="C6539" s="94">
        <v>1</v>
      </c>
      <c r="D6539" s="87" t="s">
        <v>9</v>
      </c>
    </row>
    <row r="6540" spans="1:4" x14ac:dyDescent="0.2">
      <c r="A6540" s="88"/>
      <c r="B6540" s="75"/>
      <c r="C6540" s="94">
        <v>2</v>
      </c>
      <c r="D6540" s="87" t="s">
        <v>14</v>
      </c>
    </row>
    <row r="6541" spans="1:4" x14ac:dyDescent="0.2">
      <c r="A6541" s="88"/>
      <c r="B6541" s="75"/>
      <c r="C6541" s="94">
        <v>3</v>
      </c>
      <c r="D6541" s="87" t="s">
        <v>12</v>
      </c>
    </row>
    <row r="6542" spans="1:4" x14ac:dyDescent="0.2">
      <c r="A6542" s="88"/>
      <c r="B6542" s="75"/>
      <c r="C6542" s="94">
        <v>4</v>
      </c>
      <c r="D6542" s="87" t="s">
        <v>5</v>
      </c>
    </row>
    <row r="6543" spans="1:4" x14ac:dyDescent="0.2">
      <c r="A6543" s="88"/>
      <c r="B6543" s="75"/>
      <c r="C6543" s="94">
        <v>-1</v>
      </c>
      <c r="D6543" s="87" t="s">
        <v>394</v>
      </c>
    </row>
    <row r="6544" spans="1:4" x14ac:dyDescent="0.2">
      <c r="A6544" s="88"/>
      <c r="B6544" s="75"/>
      <c r="C6544" s="94">
        <v>-3</v>
      </c>
      <c r="D6544" s="87" t="s">
        <v>397</v>
      </c>
    </row>
    <row r="6545" spans="1:4" x14ac:dyDescent="0.2">
      <c r="A6545" s="88"/>
      <c r="B6545" s="75"/>
      <c r="C6545" s="94"/>
      <c r="D6545" s="87"/>
    </row>
    <row r="6546" spans="1:4" x14ac:dyDescent="0.2">
      <c r="A6546" s="88" t="str">
        <f>HYPERLINK("[Codebook_HIS_2013_ext_v1601.xlsx]WB08_Y","WB08")</f>
        <v>WB08</v>
      </c>
      <c r="B6546" s="75" t="s">
        <v>350</v>
      </c>
      <c r="C6546" s="94">
        <v>1</v>
      </c>
      <c r="D6546" s="87" t="s">
        <v>9</v>
      </c>
    </row>
    <row r="6547" spans="1:4" x14ac:dyDescent="0.2">
      <c r="A6547" s="88"/>
      <c r="B6547" s="75"/>
      <c r="C6547" s="94">
        <v>2</v>
      </c>
      <c r="D6547" s="87" t="s">
        <v>3</v>
      </c>
    </row>
    <row r="6548" spans="1:4" x14ac:dyDescent="0.2">
      <c r="A6548" s="88"/>
      <c r="B6548" s="75"/>
      <c r="C6548" s="94">
        <v>3</v>
      </c>
      <c r="D6548" s="87" t="s">
        <v>12</v>
      </c>
    </row>
    <row r="6549" spans="1:4" x14ac:dyDescent="0.2">
      <c r="A6549" s="88"/>
      <c r="B6549" s="75"/>
      <c r="C6549" s="94">
        <v>4</v>
      </c>
      <c r="D6549" s="87" t="s">
        <v>13</v>
      </c>
    </row>
    <row r="6550" spans="1:4" x14ac:dyDescent="0.2">
      <c r="A6550" s="88"/>
      <c r="B6550" s="75"/>
      <c r="C6550" s="94">
        <v>-1</v>
      </c>
      <c r="D6550" s="87" t="s">
        <v>394</v>
      </c>
    </row>
    <row r="6551" spans="1:4" x14ac:dyDescent="0.2">
      <c r="A6551" s="88"/>
      <c r="B6551" s="75"/>
      <c r="C6551" s="94">
        <v>-3</v>
      </c>
      <c r="D6551" s="87" t="s">
        <v>397</v>
      </c>
    </row>
    <row r="6552" spans="1:4" x14ac:dyDescent="0.2">
      <c r="A6552" s="88"/>
      <c r="B6552" s="75"/>
      <c r="C6552" s="94"/>
      <c r="D6552" s="87"/>
    </row>
    <row r="6553" spans="1:4" x14ac:dyDescent="0.2">
      <c r="A6553" s="88" t="str">
        <f>HYPERLINK("[Codebook_HIS_2013_ext_v1601.xlsx]WB09_Y","WB09")</f>
        <v>WB09</v>
      </c>
      <c r="B6553" s="75" t="s">
        <v>351</v>
      </c>
      <c r="C6553" s="94">
        <v>1</v>
      </c>
      <c r="D6553" s="87" t="s">
        <v>389</v>
      </c>
    </row>
    <row r="6554" spans="1:4" x14ac:dyDescent="0.2">
      <c r="A6554" s="88"/>
      <c r="B6554" s="75"/>
      <c r="C6554" s="94">
        <v>2</v>
      </c>
      <c r="D6554" s="87" t="s">
        <v>6</v>
      </c>
    </row>
    <row r="6555" spans="1:4" x14ac:dyDescent="0.2">
      <c r="A6555" s="88"/>
      <c r="B6555" s="75"/>
      <c r="C6555" s="94">
        <v>3</v>
      </c>
      <c r="D6555" s="87" t="s">
        <v>7</v>
      </c>
    </row>
    <row r="6556" spans="1:4" x14ac:dyDescent="0.2">
      <c r="A6556" s="88"/>
      <c r="B6556" s="75"/>
      <c r="C6556" s="94">
        <v>4</v>
      </c>
      <c r="D6556" s="87" t="s">
        <v>8</v>
      </c>
    </row>
    <row r="6557" spans="1:4" x14ac:dyDescent="0.2">
      <c r="A6557" s="88"/>
      <c r="B6557" s="75"/>
      <c r="C6557" s="94">
        <v>-1</v>
      </c>
      <c r="D6557" s="87" t="s">
        <v>394</v>
      </c>
    </row>
    <row r="6558" spans="1:4" x14ac:dyDescent="0.2">
      <c r="A6558" s="88"/>
      <c r="B6558" s="75"/>
      <c r="C6558" s="94">
        <v>-3</v>
      </c>
      <c r="D6558" s="87" t="s">
        <v>397</v>
      </c>
    </row>
    <row r="6559" spans="1:4" x14ac:dyDescent="0.2">
      <c r="A6559" s="88"/>
      <c r="B6559" s="75"/>
      <c r="C6559" s="94"/>
      <c r="D6559" s="87"/>
    </row>
    <row r="6560" spans="1:4" x14ac:dyDescent="0.2">
      <c r="A6560" s="88" t="str">
        <f>HYPERLINK("[Codebook_HIS_2013_ext_v1601.xlsx]WB10_Y","WB10")</f>
        <v>WB10</v>
      </c>
      <c r="B6560" s="75" t="s">
        <v>352</v>
      </c>
      <c r="C6560" s="94">
        <v>1</v>
      </c>
      <c r="D6560" s="87" t="s">
        <v>389</v>
      </c>
    </row>
    <row r="6561" spans="1:4" x14ac:dyDescent="0.2">
      <c r="A6561" s="88"/>
      <c r="B6561" s="75"/>
      <c r="C6561" s="94">
        <v>2</v>
      </c>
      <c r="D6561" s="87" t="s">
        <v>6</v>
      </c>
    </row>
    <row r="6562" spans="1:4" x14ac:dyDescent="0.2">
      <c r="A6562" s="88"/>
      <c r="B6562" s="75"/>
      <c r="C6562" s="94">
        <v>3</v>
      </c>
      <c r="D6562" s="87" t="s">
        <v>7</v>
      </c>
    </row>
    <row r="6563" spans="1:4" x14ac:dyDescent="0.2">
      <c r="A6563" s="88"/>
      <c r="B6563" s="75"/>
      <c r="C6563" s="94">
        <v>4</v>
      </c>
      <c r="D6563" s="87" t="s">
        <v>8</v>
      </c>
    </row>
    <row r="6564" spans="1:4" x14ac:dyDescent="0.2">
      <c r="A6564" s="88"/>
      <c r="B6564" s="75"/>
      <c r="C6564" s="94">
        <v>-1</v>
      </c>
      <c r="D6564" s="87" t="s">
        <v>394</v>
      </c>
    </row>
    <row r="6565" spans="1:4" x14ac:dyDescent="0.2">
      <c r="A6565" s="88"/>
      <c r="B6565" s="75"/>
      <c r="C6565" s="94">
        <v>-3</v>
      </c>
      <c r="D6565" s="87" t="s">
        <v>397</v>
      </c>
    </row>
    <row r="6566" spans="1:4" x14ac:dyDescent="0.2">
      <c r="A6566" s="88"/>
      <c r="B6566" s="75"/>
      <c r="C6566" s="94"/>
      <c r="D6566" s="87"/>
    </row>
    <row r="6567" spans="1:4" x14ac:dyDescent="0.2">
      <c r="A6567" s="88" t="str">
        <f>HYPERLINK("[Codebook_HIS_2013_ext_v1601.xlsx]WB11_Y","WB11")</f>
        <v>WB11</v>
      </c>
      <c r="B6567" s="75" t="s">
        <v>353</v>
      </c>
      <c r="C6567" s="94">
        <v>1</v>
      </c>
      <c r="D6567" s="87" t="s">
        <v>389</v>
      </c>
    </row>
    <row r="6568" spans="1:4" x14ac:dyDescent="0.2">
      <c r="A6568" s="88"/>
      <c r="B6568" s="75"/>
      <c r="C6568" s="94">
        <v>2</v>
      </c>
      <c r="D6568" s="87" t="s">
        <v>6</v>
      </c>
    </row>
    <row r="6569" spans="1:4" x14ac:dyDescent="0.2">
      <c r="A6569" s="88"/>
      <c r="B6569" s="75"/>
      <c r="C6569" s="94">
        <v>3</v>
      </c>
      <c r="D6569" s="87" t="s">
        <v>7</v>
      </c>
    </row>
    <row r="6570" spans="1:4" x14ac:dyDescent="0.2">
      <c r="A6570" s="88"/>
      <c r="B6570" s="75"/>
      <c r="C6570" s="94">
        <v>4</v>
      </c>
      <c r="D6570" s="87" t="s">
        <v>8</v>
      </c>
    </row>
    <row r="6571" spans="1:4" x14ac:dyDescent="0.2">
      <c r="A6571" s="88"/>
      <c r="B6571" s="75"/>
      <c r="C6571" s="94">
        <v>-1</v>
      </c>
      <c r="D6571" s="87" t="s">
        <v>394</v>
      </c>
    </row>
    <row r="6572" spans="1:4" x14ac:dyDescent="0.2">
      <c r="A6572" s="88"/>
      <c r="B6572" s="75"/>
      <c r="C6572" s="94">
        <v>-3</v>
      </c>
      <c r="D6572" s="87" t="s">
        <v>397</v>
      </c>
    </row>
    <row r="6573" spans="1:4" x14ac:dyDescent="0.2">
      <c r="A6573" s="88"/>
      <c r="B6573" s="75"/>
      <c r="C6573" s="94"/>
      <c r="D6573" s="87"/>
    </row>
    <row r="6574" spans="1:4" x14ac:dyDescent="0.2">
      <c r="A6574" s="88" t="str">
        <f>HYPERLINK("[Codebook_HIS_2013_ext_v1601.xlsx]WB12_Y","WB12")</f>
        <v>WB12</v>
      </c>
      <c r="B6574" s="75" t="s">
        <v>354</v>
      </c>
      <c r="C6574" s="94">
        <v>1</v>
      </c>
      <c r="D6574" s="87" t="s">
        <v>9</v>
      </c>
    </row>
    <row r="6575" spans="1:4" x14ac:dyDescent="0.2">
      <c r="A6575" s="88"/>
      <c r="B6575" s="75"/>
      <c r="C6575" s="94">
        <v>2</v>
      </c>
      <c r="D6575" s="87" t="s">
        <v>14</v>
      </c>
    </row>
    <row r="6576" spans="1:4" x14ac:dyDescent="0.2">
      <c r="A6576" s="88"/>
      <c r="B6576" s="75"/>
      <c r="C6576" s="94">
        <v>3</v>
      </c>
      <c r="D6576" s="87" t="s">
        <v>12</v>
      </c>
    </row>
    <row r="6577" spans="1:4" x14ac:dyDescent="0.2">
      <c r="A6577" s="88"/>
      <c r="B6577" s="75"/>
      <c r="C6577" s="94">
        <v>4</v>
      </c>
      <c r="D6577" s="87" t="s">
        <v>5</v>
      </c>
    </row>
    <row r="6578" spans="1:4" x14ac:dyDescent="0.2">
      <c r="A6578" s="88"/>
      <c r="B6578" s="75"/>
      <c r="C6578" s="94">
        <v>-1</v>
      </c>
      <c r="D6578" s="87" t="s">
        <v>394</v>
      </c>
    </row>
    <row r="6579" spans="1:4" x14ac:dyDescent="0.2">
      <c r="A6579" s="88"/>
      <c r="B6579" s="75"/>
      <c r="C6579" s="94">
        <v>-3</v>
      </c>
      <c r="D6579" s="87" t="s">
        <v>397</v>
      </c>
    </row>
    <row r="6580" spans="1:4" x14ac:dyDescent="0.2">
      <c r="A6580" s="88"/>
      <c r="B6580" s="75"/>
      <c r="C6580" s="94"/>
      <c r="D6580" s="87"/>
    </row>
    <row r="6581" spans="1:4" x14ac:dyDescent="0.2">
      <c r="A6581" s="88" t="s">
        <v>2128</v>
      </c>
      <c r="B6581" s="75" t="s">
        <v>2134</v>
      </c>
      <c r="C6581" s="94">
        <v>1</v>
      </c>
      <c r="D6581" s="87" t="s">
        <v>9</v>
      </c>
    </row>
    <row r="6582" spans="1:4" x14ac:dyDescent="0.2">
      <c r="A6582" s="88"/>
      <c r="B6582" s="75"/>
      <c r="C6582" s="94">
        <v>2</v>
      </c>
      <c r="D6582" s="87" t="s">
        <v>14</v>
      </c>
    </row>
    <row r="6583" spans="1:4" x14ac:dyDescent="0.2">
      <c r="A6583" s="88"/>
      <c r="B6583" s="75"/>
      <c r="C6583" s="94">
        <v>3</v>
      </c>
      <c r="D6583" s="87" t="s">
        <v>12</v>
      </c>
    </row>
    <row r="6584" spans="1:4" x14ac:dyDescent="0.2">
      <c r="A6584" s="88"/>
      <c r="B6584" s="75"/>
      <c r="C6584" s="94">
        <v>4</v>
      </c>
      <c r="D6584" s="87" t="s">
        <v>5</v>
      </c>
    </row>
    <row r="6585" spans="1:4" x14ac:dyDescent="0.2">
      <c r="A6585" s="88"/>
      <c r="B6585" s="75"/>
      <c r="C6585" s="94">
        <v>-1</v>
      </c>
      <c r="D6585" s="87" t="s">
        <v>394</v>
      </c>
    </row>
    <row r="6586" spans="1:4" x14ac:dyDescent="0.2">
      <c r="A6586" s="88"/>
      <c r="B6586" s="75"/>
      <c r="C6586" s="94">
        <v>-3</v>
      </c>
      <c r="D6586" s="87" t="s">
        <v>397</v>
      </c>
    </row>
    <row r="6587" spans="1:4" x14ac:dyDescent="0.2">
      <c r="A6587" s="88"/>
      <c r="B6587" s="75"/>
      <c r="C6587" s="94"/>
      <c r="D6587" s="87"/>
    </row>
    <row r="6588" spans="1:4" x14ac:dyDescent="0.2">
      <c r="A6588" s="88"/>
      <c r="B6588" s="84"/>
      <c r="C6588" s="94"/>
      <c r="D6588" s="87"/>
    </row>
    <row r="6589" spans="1:4" x14ac:dyDescent="0.2">
      <c r="A6589" s="88" t="str">
        <f>HYPERLINK("[Codebook_HIS_2013_ext_v1601.xlsx]WB_1_Y","WB_1")</f>
        <v>WB_1</v>
      </c>
      <c r="B6589" s="75" t="s">
        <v>602</v>
      </c>
      <c r="C6589" s="94" t="s">
        <v>120</v>
      </c>
      <c r="D6589" s="87" t="s">
        <v>621</v>
      </c>
    </row>
    <row r="6590" spans="1:4" x14ac:dyDescent="0.2">
      <c r="A6590" s="88"/>
      <c r="B6590" s="75"/>
      <c r="C6590" s="94">
        <v>-1</v>
      </c>
      <c r="D6590" s="87" t="s">
        <v>394</v>
      </c>
    </row>
    <row r="6591" spans="1:4" x14ac:dyDescent="0.2">
      <c r="A6591" s="88"/>
      <c r="B6591" s="75"/>
      <c r="C6591" s="94">
        <v>-3</v>
      </c>
      <c r="D6591" s="87" t="s">
        <v>397</v>
      </c>
    </row>
    <row r="6592" spans="1:4" x14ac:dyDescent="0.2">
      <c r="A6592" s="88"/>
      <c r="B6592" s="75"/>
      <c r="C6592" s="94"/>
      <c r="D6592" s="87"/>
    </row>
    <row r="6593" spans="1:4" x14ac:dyDescent="0.2">
      <c r="A6593" s="88" t="str">
        <f>HYPERLINK("[Codebook_HIS_2013_ext_v1601.xlsx]WB_2_Y","WB_2")</f>
        <v>WB_2</v>
      </c>
      <c r="B6593" s="75" t="s">
        <v>603</v>
      </c>
      <c r="C6593" s="94">
        <v>1</v>
      </c>
      <c r="D6593" s="87" t="s">
        <v>395</v>
      </c>
    </row>
    <row r="6594" spans="1:4" x14ac:dyDescent="0.2">
      <c r="A6594" s="88"/>
      <c r="B6594" s="75"/>
      <c r="C6594" s="94">
        <v>2</v>
      </c>
      <c r="D6594" s="87" t="s">
        <v>396</v>
      </c>
    </row>
    <row r="6595" spans="1:4" x14ac:dyDescent="0.2">
      <c r="A6595" s="88"/>
      <c r="B6595" s="75"/>
      <c r="C6595" s="94">
        <v>-1</v>
      </c>
      <c r="D6595" s="87" t="s">
        <v>394</v>
      </c>
    </row>
    <row r="6596" spans="1:4" x14ac:dyDescent="0.2">
      <c r="A6596" s="88"/>
      <c r="B6596" s="75"/>
      <c r="C6596" s="94">
        <v>-3</v>
      </c>
      <c r="D6596" s="87" t="s">
        <v>397</v>
      </c>
    </row>
    <row r="6597" spans="1:4" x14ac:dyDescent="0.2">
      <c r="A6597" s="88"/>
      <c r="B6597" s="75"/>
      <c r="C6597" s="94"/>
      <c r="D6597" s="87"/>
    </row>
    <row r="6598" spans="1:4" x14ac:dyDescent="0.2">
      <c r="A6598" s="88" t="str">
        <f>HYPERLINK("[Codebook_HIS_2013_ext_v1601.xlsx]WB_3_Y","WB_3")</f>
        <v>WB_3</v>
      </c>
      <c r="B6598" s="75" t="s">
        <v>604</v>
      </c>
      <c r="C6598" s="94">
        <v>1</v>
      </c>
      <c r="D6598" s="87" t="s">
        <v>395</v>
      </c>
    </row>
    <row r="6599" spans="1:4" x14ac:dyDescent="0.2">
      <c r="A6599" s="88"/>
      <c r="B6599" s="75"/>
      <c r="C6599" s="94">
        <v>2</v>
      </c>
      <c r="D6599" s="87" t="s">
        <v>396</v>
      </c>
    </row>
    <row r="6600" spans="1:4" x14ac:dyDescent="0.2">
      <c r="A6600" s="88"/>
      <c r="B6600" s="75"/>
      <c r="C6600" s="94">
        <v>-1</v>
      </c>
      <c r="D6600" s="87" t="s">
        <v>394</v>
      </c>
    </row>
    <row r="6601" spans="1:4" x14ac:dyDescent="0.2">
      <c r="A6601" s="88"/>
      <c r="B6601" s="75"/>
      <c r="C6601" s="94">
        <v>-3</v>
      </c>
      <c r="D6601" s="87" t="s">
        <v>397</v>
      </c>
    </row>
    <row r="6602" spans="1:4" x14ac:dyDescent="0.2">
      <c r="A6602" s="88"/>
      <c r="B6602" s="75"/>
      <c r="C6602" s="94"/>
      <c r="D6602" s="87"/>
    </row>
    <row r="6603" spans="1:4" x14ac:dyDescent="0.2">
      <c r="A6603" s="88" t="s">
        <v>3812</v>
      </c>
      <c r="B6603" s="75" t="s">
        <v>3364</v>
      </c>
      <c r="C6603" s="75">
        <v>1</v>
      </c>
      <c r="D6603" s="145" t="s">
        <v>395</v>
      </c>
    </row>
    <row r="6604" spans="1:4" x14ac:dyDescent="0.2">
      <c r="A6604" s="88"/>
      <c r="B6604" s="75"/>
      <c r="C6604" s="75">
        <v>2</v>
      </c>
      <c r="D6604" s="145" t="s">
        <v>396</v>
      </c>
    </row>
    <row r="6605" spans="1:4" x14ac:dyDescent="0.2">
      <c r="A6605" s="88"/>
      <c r="B6605" s="75"/>
      <c r="C6605" s="75">
        <v>-1</v>
      </c>
      <c r="D6605" s="145" t="s">
        <v>394</v>
      </c>
    </row>
    <row r="6606" spans="1:4" x14ac:dyDescent="0.2">
      <c r="A6606" s="88"/>
      <c r="B6606" s="75"/>
      <c r="C6606" s="75">
        <v>-3</v>
      </c>
      <c r="D6606" s="145" t="s">
        <v>397</v>
      </c>
    </row>
    <row r="6607" spans="1:4" x14ac:dyDescent="0.2">
      <c r="A6607" s="88"/>
      <c r="B6607" s="75"/>
      <c r="C6607" s="75"/>
      <c r="D6607" s="75"/>
    </row>
    <row r="6608" spans="1:4" x14ac:dyDescent="0.2">
      <c r="A6608" s="88" t="s">
        <v>3813</v>
      </c>
      <c r="B6608" s="75" t="s">
        <v>3361</v>
      </c>
      <c r="C6608" s="75">
        <v>1</v>
      </c>
      <c r="D6608" s="75" t="s">
        <v>3710</v>
      </c>
    </row>
    <row r="6609" spans="1:4" x14ac:dyDescent="0.2">
      <c r="A6609" s="88"/>
      <c r="B6609" s="75"/>
      <c r="C6609" s="75">
        <v>2</v>
      </c>
      <c r="D6609" s="75" t="s">
        <v>3720</v>
      </c>
    </row>
    <row r="6610" spans="1:4" x14ac:dyDescent="0.2">
      <c r="A6610" s="88"/>
      <c r="B6610" s="75"/>
      <c r="C6610" s="75">
        <v>3</v>
      </c>
      <c r="D6610" s="75" t="s">
        <v>3721</v>
      </c>
    </row>
    <row r="6611" spans="1:4" x14ac:dyDescent="0.2">
      <c r="A6611" s="88"/>
      <c r="B6611" s="75"/>
      <c r="C6611" s="75">
        <v>4</v>
      </c>
      <c r="D6611" s="75" t="s">
        <v>3709</v>
      </c>
    </row>
    <row r="6612" spans="1:4" x14ac:dyDescent="0.2">
      <c r="A6612" s="88"/>
      <c r="B6612" s="75"/>
      <c r="C6612" s="75">
        <v>-1</v>
      </c>
      <c r="D6612" s="75" t="s">
        <v>3681</v>
      </c>
    </row>
    <row r="6613" spans="1:4" x14ac:dyDescent="0.2">
      <c r="A6613" s="88"/>
      <c r="B6613" s="75"/>
      <c r="C6613" s="75">
        <v>-3</v>
      </c>
      <c r="D6613" s="75" t="s">
        <v>3682</v>
      </c>
    </row>
    <row r="6614" spans="1:4" x14ac:dyDescent="0.2">
      <c r="A6614" s="88"/>
      <c r="B6614" s="75"/>
      <c r="C6614" s="94"/>
      <c r="D6614" s="87"/>
    </row>
    <row r="6615" spans="1:4" x14ac:dyDescent="0.2">
      <c r="A6615" s="88" t="str">
        <f>HYPERLINK("[Codebook_HIS_2013_ext_v1601.xlsx]wfin_Y","WFIN")</f>
        <v>WFIN</v>
      </c>
      <c r="B6615" s="153" t="s">
        <v>607</v>
      </c>
      <c r="C6615" s="154" t="s">
        <v>120</v>
      </c>
      <c r="D6615" s="77" t="s">
        <v>621</v>
      </c>
    </row>
    <row r="6616" spans="1:4" x14ac:dyDescent="0.2">
      <c r="A6616" s="88"/>
      <c r="B6616" s="153"/>
      <c r="C6616" s="154">
        <v>-3</v>
      </c>
      <c r="D6616" s="77" t="s">
        <v>1737</v>
      </c>
    </row>
    <row r="6617" spans="1:4" x14ac:dyDescent="0.2">
      <c r="A6617" s="88"/>
    </row>
    <row r="6618" spans="1:4" x14ac:dyDescent="0.2">
      <c r="A6618" s="88" t="str">
        <f>HYPERLINK("[Codebook_HIS_2013_ext_v1601.xlsx]wfinhh_Y","WFINHH")</f>
        <v>WFINHH</v>
      </c>
      <c r="B6618" s="153" t="s">
        <v>250</v>
      </c>
      <c r="C6618" s="154" t="s">
        <v>120</v>
      </c>
      <c r="D6618" s="77" t="s">
        <v>621</v>
      </c>
    </row>
    <row r="6619" spans="1:4" x14ac:dyDescent="0.2">
      <c r="A6619" s="88"/>
      <c r="B6619" s="153"/>
    </row>
    <row r="6620" spans="1:4" ht="12.6" customHeight="1" x14ac:dyDescent="0.2">
      <c r="A6620" s="88" t="s">
        <v>3814</v>
      </c>
      <c r="B6620" s="75" t="s">
        <v>3361</v>
      </c>
      <c r="C6620" s="75">
        <v>1</v>
      </c>
      <c r="D6620" s="75" t="s">
        <v>3705</v>
      </c>
    </row>
    <row r="6621" spans="1:4" ht="12.6" customHeight="1" x14ac:dyDescent="0.2">
      <c r="A6621" s="88"/>
      <c r="B6621" s="75"/>
      <c r="C6621" s="75">
        <v>2</v>
      </c>
      <c r="D6621" s="75" t="s">
        <v>3706</v>
      </c>
    </row>
    <row r="6622" spans="1:4" ht="12.6" customHeight="1" x14ac:dyDescent="0.2">
      <c r="A6622" s="88"/>
      <c r="B6622" s="75"/>
      <c r="C6622" s="75">
        <v>3</v>
      </c>
      <c r="D6622" s="75" t="s">
        <v>3722</v>
      </c>
    </row>
    <row r="6623" spans="1:4" ht="12.6" customHeight="1" x14ac:dyDescent="0.2">
      <c r="A6623" s="88"/>
      <c r="B6623" s="75"/>
      <c r="C6623" s="75">
        <v>4</v>
      </c>
      <c r="D6623" s="75" t="s">
        <v>3721</v>
      </c>
    </row>
    <row r="6624" spans="1:4" ht="12.6" customHeight="1" x14ac:dyDescent="0.2">
      <c r="A6624" s="88"/>
      <c r="B6624" s="75"/>
      <c r="C6624" s="75">
        <v>5</v>
      </c>
      <c r="D6624" s="75" t="s">
        <v>3709</v>
      </c>
    </row>
    <row r="6625" spans="1:4" ht="12.6" customHeight="1" x14ac:dyDescent="0.2">
      <c r="A6625" s="88"/>
      <c r="B6625" s="75"/>
      <c r="C6625" s="75">
        <v>-1</v>
      </c>
      <c r="D6625" s="75" t="s">
        <v>3681</v>
      </c>
    </row>
    <row r="6626" spans="1:4" ht="12.6" customHeight="1" x14ac:dyDescent="0.2">
      <c r="A6626" s="88"/>
      <c r="B6626" s="75"/>
      <c r="C6626" s="75">
        <v>-3</v>
      </c>
      <c r="D6626" s="75" t="s">
        <v>3682</v>
      </c>
    </row>
    <row r="6627" spans="1:4" ht="12.6" customHeight="1" x14ac:dyDescent="0.2">
      <c r="A6627" s="88"/>
      <c r="B6627" s="75"/>
      <c r="C6627" s="75"/>
      <c r="D6627" s="75"/>
    </row>
    <row r="6628" spans="1:4" x14ac:dyDescent="0.2">
      <c r="A6628" s="88" t="s">
        <v>3815</v>
      </c>
      <c r="B6628" s="75" t="s">
        <v>3367</v>
      </c>
      <c r="C6628" s="75">
        <v>1</v>
      </c>
      <c r="D6628" s="75" t="s">
        <v>3723</v>
      </c>
    </row>
    <row r="6629" spans="1:4" x14ac:dyDescent="0.2">
      <c r="A6629" s="88"/>
      <c r="B6629" s="75"/>
      <c r="C6629" s="75">
        <v>2</v>
      </c>
      <c r="D6629" s="75" t="s">
        <v>3724</v>
      </c>
    </row>
    <row r="6630" spans="1:4" x14ac:dyDescent="0.2">
      <c r="A6630" s="88"/>
      <c r="B6630" s="75"/>
      <c r="C6630" s="75">
        <v>3</v>
      </c>
      <c r="D6630" s="75" t="s">
        <v>3709</v>
      </c>
    </row>
    <row r="6631" spans="1:4" x14ac:dyDescent="0.2">
      <c r="A6631" s="88"/>
      <c r="B6631" s="75"/>
      <c r="C6631" s="75">
        <v>-1</v>
      </c>
      <c r="D6631" s="75" t="s">
        <v>3681</v>
      </c>
    </row>
    <row r="6632" spans="1:4" x14ac:dyDescent="0.2">
      <c r="A6632" s="88"/>
      <c r="B6632" s="75"/>
      <c r="C6632" s="75">
        <v>-3</v>
      </c>
      <c r="D6632" s="75" t="s">
        <v>3682</v>
      </c>
    </row>
    <row r="6633" spans="1:4" x14ac:dyDescent="0.2">
      <c r="A6633" s="88"/>
    </row>
    <row r="6634" spans="1:4" x14ac:dyDescent="0.2">
      <c r="A6634" s="88" t="str">
        <f>HYPERLINK("[Codebook_HIS_2013_ext_v1601.xlsx]year_Y","YEAR")</f>
        <v>YEAR</v>
      </c>
      <c r="B6634" s="75" t="s">
        <v>425</v>
      </c>
      <c r="C6634" s="94" t="s">
        <v>120</v>
      </c>
      <c r="D6634" s="87" t="s">
        <v>621</v>
      </c>
    </row>
    <row r="6635" spans="1:4" x14ac:dyDescent="0.2">
      <c r="A6635" s="75"/>
      <c r="B6635" s="75"/>
      <c r="C6635" s="75"/>
      <c r="D6635" s="75"/>
    </row>
    <row r="6636" spans="1:4" x14ac:dyDescent="0.2">
      <c r="A6636" s="74"/>
      <c r="B6636" s="75"/>
      <c r="C6636" s="75"/>
      <c r="D6636" s="75"/>
    </row>
    <row r="6637" spans="1:4" x14ac:dyDescent="0.2">
      <c r="A6637" s="74"/>
      <c r="B6637" s="75"/>
      <c r="C6637" s="75"/>
      <c r="D6637" s="75"/>
    </row>
    <row r="6638" spans="1:4" x14ac:dyDescent="0.2">
      <c r="A6638" s="74"/>
      <c r="B6638" s="75"/>
      <c r="C6638" s="75"/>
      <c r="D6638" s="75"/>
    </row>
    <row r="6639" spans="1:4" x14ac:dyDescent="0.2">
      <c r="A6639" s="74"/>
      <c r="B6639" s="75"/>
      <c r="C6639" s="75"/>
      <c r="D6639" s="75"/>
    </row>
    <row r="6640" spans="1:4" x14ac:dyDescent="0.2">
      <c r="A6640" s="74"/>
      <c r="B6640" s="75"/>
      <c r="C6640" s="75"/>
      <c r="D6640" s="75"/>
    </row>
    <row r="6641" spans="1:4" x14ac:dyDescent="0.2">
      <c r="A6641" s="74"/>
      <c r="B6641" s="75"/>
      <c r="C6641" s="75"/>
      <c r="D6641" s="75"/>
    </row>
    <row r="6642" spans="1:4" x14ac:dyDescent="0.2">
      <c r="A6642" s="74"/>
      <c r="B6642" s="75"/>
      <c r="C6642" s="75"/>
      <c r="D6642" s="75"/>
    </row>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1555</vt:i4>
      </vt:variant>
    </vt:vector>
  </HeadingPairs>
  <TitlesOfParts>
    <vt:vector size="1561" baseType="lpstr">
      <vt:lpstr>Inventory of topics</vt:lpstr>
      <vt:lpstr>Individual</vt:lpstr>
      <vt:lpstr>Household</vt:lpstr>
      <vt:lpstr>Medicines</vt:lpstr>
      <vt:lpstr>HES</vt:lpstr>
      <vt:lpstr>Value labels</vt:lpstr>
      <vt:lpstr>A_1</vt:lpstr>
      <vt:lpstr>A_2</vt:lpstr>
      <vt:lpstr>AC_4_X</vt:lpstr>
      <vt:lpstr>AC0401_X</vt:lpstr>
      <vt:lpstr>AC0401_Y</vt:lpstr>
      <vt:lpstr>AC0402_X</vt:lpstr>
      <vt:lpstr>AC0402_Y</vt:lpstr>
      <vt:lpstr>AC0403_X</vt:lpstr>
      <vt:lpstr>AC0403_Y</vt:lpstr>
      <vt:lpstr>AC0404_X</vt:lpstr>
      <vt:lpstr>AC0404_Y</vt:lpstr>
      <vt:lpstr>AC0405_X</vt:lpstr>
      <vt:lpstr>AC0405_Y</vt:lpstr>
      <vt:lpstr>age5_X</vt:lpstr>
      <vt:lpstr>age5_Y</vt:lpstr>
      <vt:lpstr>age5y_X</vt:lpstr>
      <vt:lpstr>age5y_Y</vt:lpstr>
      <vt:lpstr>age8_X</vt:lpstr>
      <vt:lpstr>age8_Y</vt:lpstr>
      <vt:lpstr>age9_X</vt:lpstr>
      <vt:lpstr>age9_Y</vt:lpstr>
      <vt:lpstr>AL_1_X</vt:lpstr>
      <vt:lpstr>AL_1_Y</vt:lpstr>
      <vt:lpstr>AL_35____Y</vt:lpstr>
      <vt:lpstr>AL_7_X</vt:lpstr>
      <vt:lpstr>AL_7_Y</vt:lpstr>
      <vt:lpstr>AL01_1_X</vt:lpstr>
      <vt:lpstr>AL01_1_Y</vt:lpstr>
      <vt:lpstr>AL01_2_X</vt:lpstr>
      <vt:lpstr>AL01_2_Y</vt:lpstr>
      <vt:lpstr>AL01_3_X</vt:lpstr>
      <vt:lpstr>AL01_4_X</vt:lpstr>
      <vt:lpstr>AL01_4_Y</vt:lpstr>
      <vt:lpstr>AL01_5_X</vt:lpstr>
      <vt:lpstr>AL01_5_Y</vt:lpstr>
      <vt:lpstr>AL01_X</vt:lpstr>
      <vt:lpstr>AL01_Y</vt:lpstr>
      <vt:lpstr>AL02_X</vt:lpstr>
      <vt:lpstr>AL02_Y</vt:lpstr>
      <vt:lpstr>AL03__X</vt:lpstr>
      <vt:lpstr>AL03_1_X</vt:lpstr>
      <vt:lpstr>AL03_1_Y</vt:lpstr>
      <vt:lpstr>AL03_2_X</vt:lpstr>
      <vt:lpstr>AL03_2_Y</vt:lpstr>
      <vt:lpstr>AL03_Y</vt:lpstr>
      <vt:lpstr>AL04_X</vt:lpstr>
      <vt:lpstr>AL04_Y</vt:lpstr>
      <vt:lpstr>AL05_1_X</vt:lpstr>
      <vt:lpstr>AL05_1_Y</vt:lpstr>
      <vt:lpstr>AL05_2_X</vt:lpstr>
      <vt:lpstr>AL05_2_Y</vt:lpstr>
      <vt:lpstr>AL05_3_X</vt:lpstr>
      <vt:lpstr>AL05_3_Y</vt:lpstr>
      <vt:lpstr>AL05_4_Y</vt:lpstr>
      <vt:lpstr>AL05_4b_X</vt:lpstr>
      <vt:lpstr>AL05_4b_Y</vt:lpstr>
      <vt:lpstr>AL05_5_X</vt:lpstr>
      <vt:lpstr>AL05_5_Y</vt:lpstr>
      <vt:lpstr>AL05_6_X</vt:lpstr>
      <vt:lpstr>AL05_6_Y</vt:lpstr>
      <vt:lpstr>AL05_7_X</vt:lpstr>
      <vt:lpstr>AL05_7_Y</vt:lpstr>
      <vt:lpstr>AL05_X</vt:lpstr>
      <vt:lpstr>AL05_Y</vt:lpstr>
      <vt:lpstr>AL06_1_X</vt:lpstr>
      <vt:lpstr>AL06_1_Y</vt:lpstr>
      <vt:lpstr>AL06_2_X</vt:lpstr>
      <vt:lpstr>AL06_2_Y</vt:lpstr>
      <vt:lpstr>AL06_X</vt:lpstr>
      <vt:lpstr>AL06_Y</vt:lpstr>
      <vt:lpstr>AL07_1_X</vt:lpstr>
      <vt:lpstr>AL07_1_Y</vt:lpstr>
      <vt:lpstr>AL07_2_Y</vt:lpstr>
      <vt:lpstr>AL07_X</vt:lpstr>
      <vt:lpstr>AL07_Y</vt:lpstr>
      <vt:lpstr>AL08_1_X</vt:lpstr>
      <vt:lpstr>AL08_1_Y</vt:lpstr>
      <vt:lpstr>AL08_X</vt:lpstr>
      <vt:lpstr>AL08_Y</vt:lpstr>
      <vt:lpstr>AL09_X</vt:lpstr>
      <vt:lpstr>AL09_Y</vt:lpstr>
      <vt:lpstr>AL10_X</vt:lpstr>
      <vt:lpstr>AL10_Y</vt:lpstr>
      <vt:lpstr>AL11_X</vt:lpstr>
      <vt:lpstr>AL11_Y</vt:lpstr>
      <vt:lpstr>AL12_X</vt:lpstr>
      <vt:lpstr>AL12_Y</vt:lpstr>
      <vt:lpstr>ATC_X</vt:lpstr>
      <vt:lpstr>ATC_Y</vt:lpstr>
      <vt:lpstr>ATC_YN_X</vt:lpstr>
      <vt:lpstr>ATC_YN_Y</vt:lpstr>
      <vt:lpstr>CNK_X</vt:lpstr>
      <vt:lpstr>CNK_Y</vt:lpstr>
      <vt:lpstr>CNK_YN_X</vt:lpstr>
      <vt:lpstr>CNK_YN_Y</vt:lpstr>
      <vt:lpstr>dateenq_X</vt:lpstr>
      <vt:lpstr>dateenq_Y</vt:lpstr>
      <vt:lpstr>DC07_1_Y</vt:lpstr>
      <vt:lpstr>DC07_2_X</vt:lpstr>
      <vt:lpstr>DC07_2_Y</vt:lpstr>
      <vt:lpstr>DC07_3_X</vt:lpstr>
      <vt:lpstr>DC07_3_Y</vt:lpstr>
      <vt:lpstr>DE01_Y</vt:lpstr>
      <vt:lpstr>DR_1_X</vt:lpstr>
      <vt:lpstr>DR_1_Y</vt:lpstr>
      <vt:lpstr>DR_2_Y</vt:lpstr>
      <vt:lpstr>DR_3_Y</vt:lpstr>
      <vt:lpstr>DR_4_Y</vt:lpstr>
      <vt:lpstr>DR_5_Y</vt:lpstr>
      <vt:lpstr>DR_6_Y</vt:lpstr>
      <vt:lpstr>DR_A10_Y</vt:lpstr>
      <vt:lpstr>DR_B01_Y</vt:lpstr>
      <vt:lpstr>DR_C03_Y</vt:lpstr>
      <vt:lpstr>DR_C10_Y</vt:lpstr>
      <vt:lpstr>DR_J01_Y</vt:lpstr>
      <vt:lpstr>DR_M01_Y</vt:lpstr>
      <vt:lpstr>DR_N02_Y</vt:lpstr>
      <vt:lpstr>DR_N05BC_Y</vt:lpstr>
      <vt:lpstr>DR_N06A_Y</vt:lpstr>
      <vt:lpstr>DR_REIMB_X</vt:lpstr>
      <vt:lpstr>DR_REIMB_Y</vt:lpstr>
      <vt:lpstr>DR_TYPE_X</vt:lpstr>
      <vt:lpstr>DR_TYPE_Y</vt:lpstr>
      <vt:lpstr>DR01_1_Y</vt:lpstr>
      <vt:lpstr>DR01_Y</vt:lpstr>
      <vt:lpstr>DR02_Y</vt:lpstr>
      <vt:lpstr>DR03_Y</vt:lpstr>
      <vt:lpstr>DR04_1_Y</vt:lpstr>
      <vt:lpstr>DR04_Y</vt:lpstr>
      <vt:lpstr>DR05_1_Y</vt:lpstr>
      <vt:lpstr>DR05_Y</vt:lpstr>
      <vt:lpstr>DR07_Y</vt:lpstr>
      <vt:lpstr>DR08_X</vt:lpstr>
      <vt:lpstr>DR08_Y</vt:lpstr>
      <vt:lpstr>DR0801_X</vt:lpstr>
      <vt:lpstr>DR0801_Y</vt:lpstr>
      <vt:lpstr>DR0802_X</vt:lpstr>
      <vt:lpstr>DR09_Y</vt:lpstr>
      <vt:lpstr>DR10_Y</vt:lpstr>
      <vt:lpstr>DR11_X</vt:lpstr>
      <vt:lpstr>DR11_Y</vt:lpstr>
      <vt:lpstr>EM01_X</vt:lpstr>
      <vt:lpstr>EM01_Y</vt:lpstr>
      <vt:lpstr>EM02_X</vt:lpstr>
      <vt:lpstr>EM02_Y</vt:lpstr>
      <vt:lpstr>EM03_X</vt:lpstr>
      <vt:lpstr>EM03_Y</vt:lpstr>
      <vt:lpstr>EM04_X</vt:lpstr>
      <vt:lpstr>EM04_Y</vt:lpstr>
      <vt:lpstr>EM05_X</vt:lpstr>
      <vt:lpstr>EM05_Y</vt:lpstr>
      <vt:lpstr>EM06_X</vt:lpstr>
      <vt:lpstr>EM06_Y</vt:lpstr>
      <vt:lpstr>EM07_1_X</vt:lpstr>
      <vt:lpstr>EM07_1_Y</vt:lpstr>
      <vt:lpstr>EM08_1_X</vt:lpstr>
      <vt:lpstr>EM08_1_Y</vt:lpstr>
      <vt:lpstr>EM09_1_X</vt:lpstr>
      <vt:lpstr>EM09_1_Y</vt:lpstr>
      <vt:lpstr>EM09_X</vt:lpstr>
      <vt:lpstr>EM09_Y</vt:lpstr>
      <vt:lpstr>EM10_1_X</vt:lpstr>
      <vt:lpstr>EM10_1_Y</vt:lpstr>
      <vt:lpstr>EM10_X</vt:lpstr>
      <vt:lpstr>EM10_Y</vt:lpstr>
      <vt:lpstr>ET_1_X</vt:lpstr>
      <vt:lpstr>ET_1_Y</vt:lpstr>
      <vt:lpstr>ET_2_X</vt:lpstr>
      <vt:lpstr>ET_2_Y</vt:lpstr>
      <vt:lpstr>ET_3_X</vt:lpstr>
      <vt:lpstr>ET_3_Y</vt:lpstr>
      <vt:lpstr>ET01_X</vt:lpstr>
      <vt:lpstr>ET01_Y</vt:lpstr>
      <vt:lpstr>ET02_X</vt:lpstr>
      <vt:lpstr>ET02_Y</vt:lpstr>
      <vt:lpstr>ET03_X</vt:lpstr>
      <vt:lpstr>ET03_Y</vt:lpstr>
      <vt:lpstr>ET04_X</vt:lpstr>
      <vt:lpstr>face_X</vt:lpstr>
      <vt:lpstr>GP01_1_X</vt:lpstr>
      <vt:lpstr>GP01_1_Y</vt:lpstr>
      <vt:lpstr>GP01_X</vt:lpstr>
      <vt:lpstr>GP01_Y</vt:lpstr>
      <vt:lpstr>GP04_1_X</vt:lpstr>
      <vt:lpstr>GP04_1_Y</vt:lpstr>
      <vt:lpstr>GP04_X</vt:lpstr>
      <vt:lpstr>GP04_Y</vt:lpstr>
      <vt:lpstr>GP05_1_Y</vt:lpstr>
      <vt:lpstr>GP05_X</vt:lpstr>
      <vt:lpstr>GP05_Y</vt:lpstr>
      <vt:lpstr>hc_01_X</vt:lpstr>
      <vt:lpstr>hc_01_Y</vt:lpstr>
      <vt:lpstr>HC01_X</vt:lpstr>
      <vt:lpstr>HC01_Y</vt:lpstr>
      <vt:lpstr>HC04_X</vt:lpstr>
      <vt:lpstr>HC04_Y</vt:lpstr>
      <vt:lpstr>HC05_X</vt:lpstr>
      <vt:lpstr>HC05_Y</vt:lpstr>
      <vt:lpstr>HC06_1_X</vt:lpstr>
      <vt:lpstr>HC06_1_Y</vt:lpstr>
      <vt:lpstr>HC06_2_X</vt:lpstr>
      <vt:lpstr>HC06_2_Y</vt:lpstr>
      <vt:lpstr>HC07_1_X</vt:lpstr>
      <vt:lpstr>HC07_1_Y</vt:lpstr>
      <vt:lpstr>HC07_2_X</vt:lpstr>
      <vt:lpstr>HC07_2_Y</vt:lpstr>
      <vt:lpstr>HC08_1_X</vt:lpstr>
      <vt:lpstr>HC08_1_Y</vt:lpstr>
      <vt:lpstr>HC09_2_X</vt:lpstr>
      <vt:lpstr>HC09_2_Y</vt:lpstr>
      <vt:lpstr>HC10_2_X</vt:lpstr>
      <vt:lpstr>HC10_2_Y</vt:lpstr>
      <vt:lpstr>HE01_1_X</vt:lpstr>
      <vt:lpstr>HE01_1_Y</vt:lpstr>
      <vt:lpstr>HE0101_1_X</vt:lpstr>
      <vt:lpstr>HE0101_1_Y</vt:lpstr>
      <vt:lpstr>HE0101_X</vt:lpstr>
      <vt:lpstr>HE0101_Y</vt:lpstr>
      <vt:lpstr>HE0102_1_Y</vt:lpstr>
      <vt:lpstr>HE0102_Y</vt:lpstr>
      <vt:lpstr>HE0103_1_X</vt:lpstr>
      <vt:lpstr>HE0103_1_Y</vt:lpstr>
      <vt:lpstr>HE0103_X</vt:lpstr>
      <vt:lpstr>HE0103_Y</vt:lpstr>
      <vt:lpstr>HE0104_1_X</vt:lpstr>
      <vt:lpstr>HE0104_1_Y</vt:lpstr>
      <vt:lpstr>HE0104_X</vt:lpstr>
      <vt:lpstr>HE0104_Y</vt:lpstr>
      <vt:lpstr>HE0105_1_X</vt:lpstr>
      <vt:lpstr>HE0105_X</vt:lpstr>
      <vt:lpstr>HE02_1_X</vt:lpstr>
      <vt:lpstr>HE02_1_Y</vt:lpstr>
      <vt:lpstr>HE02_3_X</vt:lpstr>
      <vt:lpstr>HE02_3_Y</vt:lpstr>
      <vt:lpstr>HE0201_1_X</vt:lpstr>
      <vt:lpstr>HE0201_1_Y</vt:lpstr>
      <vt:lpstr>HE0201_X</vt:lpstr>
      <vt:lpstr>HE0201_Y</vt:lpstr>
      <vt:lpstr>HE0202_1_X</vt:lpstr>
      <vt:lpstr>HE0202_1_Y</vt:lpstr>
      <vt:lpstr>HE0202_X</vt:lpstr>
      <vt:lpstr>HE0202_Y</vt:lpstr>
      <vt:lpstr>HE0203_1_X</vt:lpstr>
      <vt:lpstr>HE0203_1_Y</vt:lpstr>
      <vt:lpstr>HE0203_X</vt:lpstr>
      <vt:lpstr>HE0203_Y</vt:lpstr>
      <vt:lpstr>HE0204_1_X</vt:lpstr>
      <vt:lpstr>HE0204_1_Y</vt:lpstr>
      <vt:lpstr>HE0204_X</vt:lpstr>
      <vt:lpstr>HE0204_Y</vt:lpstr>
      <vt:lpstr>HE0205_1_X</vt:lpstr>
      <vt:lpstr>HE0205_1_Y</vt:lpstr>
      <vt:lpstr>HE0205_X</vt:lpstr>
      <vt:lpstr>HE0205_Y</vt:lpstr>
      <vt:lpstr>HE0206_1_X</vt:lpstr>
      <vt:lpstr>HE0206_1_Y</vt:lpstr>
      <vt:lpstr>HE0206_X</vt:lpstr>
      <vt:lpstr>HE0206_Y</vt:lpstr>
      <vt:lpstr>HE0207_1_X</vt:lpstr>
      <vt:lpstr>HE0207_1_Y</vt:lpstr>
      <vt:lpstr>HE0207_X</vt:lpstr>
      <vt:lpstr>HE0207_Y</vt:lpstr>
      <vt:lpstr>HE0208_1_Y</vt:lpstr>
      <vt:lpstr>HE0208_X</vt:lpstr>
      <vt:lpstr>HE0208_Y</vt:lpstr>
      <vt:lpstr>HE03_1_X</vt:lpstr>
      <vt:lpstr>HE03_1_Y</vt:lpstr>
      <vt:lpstr>HE03_X</vt:lpstr>
      <vt:lpstr>HE03_Y</vt:lpstr>
      <vt:lpstr>HE04_1_X</vt:lpstr>
      <vt:lpstr>HE04_1_Y</vt:lpstr>
      <vt:lpstr>HE04_X</vt:lpstr>
      <vt:lpstr>HE04_Y</vt:lpstr>
      <vt:lpstr>HE0501_X</vt:lpstr>
      <vt:lpstr>HE0501_Y</vt:lpstr>
      <vt:lpstr>HE0502_X</vt:lpstr>
      <vt:lpstr>HE0502_Y</vt:lpstr>
      <vt:lpstr>HE0503_X</vt:lpstr>
      <vt:lpstr>HE0503_Y</vt:lpstr>
      <vt:lpstr>HE0504_X</vt:lpstr>
      <vt:lpstr>HE0504_Y</vt:lpstr>
      <vt:lpstr>HE050401_X</vt:lpstr>
      <vt:lpstr>HE050401_Y</vt:lpstr>
      <vt:lpstr>hh_cluster_X</vt:lpstr>
      <vt:lpstr>hh_cluster_Y</vt:lpstr>
      <vt:lpstr>hhtype2_X</vt:lpstr>
      <vt:lpstr>Household!hhtype2_Y</vt:lpstr>
      <vt:lpstr>hhtype2_Y</vt:lpstr>
      <vt:lpstr>HI_1_X</vt:lpstr>
      <vt:lpstr>HI_1_Y</vt:lpstr>
      <vt:lpstr>HI01_1_X</vt:lpstr>
      <vt:lpstr>HI01_1_Y</vt:lpstr>
      <vt:lpstr>HI0101_1_X</vt:lpstr>
      <vt:lpstr>HI0101_1_Y</vt:lpstr>
      <vt:lpstr>HI0101_X</vt:lpstr>
      <vt:lpstr>HI0101_Y</vt:lpstr>
      <vt:lpstr>HI0102_1_X</vt:lpstr>
      <vt:lpstr>HI0102_1_Y</vt:lpstr>
      <vt:lpstr>HI0102_X</vt:lpstr>
      <vt:lpstr>HI0102_Y</vt:lpstr>
      <vt:lpstr>HI0103_1_Y</vt:lpstr>
      <vt:lpstr>HI0103_Y</vt:lpstr>
      <vt:lpstr>HI0104_1_Y</vt:lpstr>
      <vt:lpstr>HI0104_Y</vt:lpstr>
      <vt:lpstr>HI02_1_X</vt:lpstr>
      <vt:lpstr>HI02_1_Y</vt:lpstr>
      <vt:lpstr>HI02_2_X</vt:lpstr>
      <vt:lpstr>HI0201_1_X</vt:lpstr>
      <vt:lpstr>HI0201_X</vt:lpstr>
      <vt:lpstr>HI0202_1_X</vt:lpstr>
      <vt:lpstr>HI0202_X</vt:lpstr>
      <vt:lpstr>HI0203_1_X</vt:lpstr>
      <vt:lpstr>HI0203_X</vt:lpstr>
      <vt:lpstr>HI03_1_X</vt:lpstr>
      <vt:lpstr>HI03_1_Y</vt:lpstr>
      <vt:lpstr>HI03_2_X</vt:lpstr>
      <vt:lpstr>HI03_2_Y</vt:lpstr>
      <vt:lpstr>HI03_X</vt:lpstr>
      <vt:lpstr>HI03_Y</vt:lpstr>
      <vt:lpstr>HI04_1_X</vt:lpstr>
      <vt:lpstr>HI04_1_Y</vt:lpstr>
      <vt:lpstr>HI04_X</vt:lpstr>
      <vt:lpstr>HI04_Y</vt:lpstr>
      <vt:lpstr>HI0501_1_X</vt:lpstr>
      <vt:lpstr>HI0501_1_Y</vt:lpstr>
      <vt:lpstr>HI0501_X</vt:lpstr>
      <vt:lpstr>HI0501_Y</vt:lpstr>
      <vt:lpstr>HI0502_1_X</vt:lpstr>
      <vt:lpstr>HI0502_X</vt:lpstr>
      <vt:lpstr>HI0502_Y</vt:lpstr>
      <vt:lpstr>HI0503_1_X</vt:lpstr>
      <vt:lpstr>HI0503_X</vt:lpstr>
      <vt:lpstr>HI0504_X</vt:lpstr>
      <vt:lpstr>HO01_1_X</vt:lpstr>
      <vt:lpstr>HO01_1_Y</vt:lpstr>
      <vt:lpstr>HO01_X</vt:lpstr>
      <vt:lpstr>HO01_Y</vt:lpstr>
      <vt:lpstr>HO02_1_X</vt:lpstr>
      <vt:lpstr>HO02_1_Y</vt:lpstr>
      <vt:lpstr>HO02_X</vt:lpstr>
      <vt:lpstr>HO02_Y</vt:lpstr>
      <vt:lpstr>HO07_1_X</vt:lpstr>
      <vt:lpstr>HO07_1_Y</vt:lpstr>
      <vt:lpstr>HO07_X</vt:lpstr>
      <vt:lpstr>HO07_Y</vt:lpstr>
      <vt:lpstr>HO08_1_Y</vt:lpstr>
      <vt:lpstr>HO08_X</vt:lpstr>
      <vt:lpstr>HO08_Y</vt:lpstr>
      <vt:lpstr>IC_1_X</vt:lpstr>
      <vt:lpstr>IC_1_Y</vt:lpstr>
      <vt:lpstr>IC_2_X</vt:lpstr>
      <vt:lpstr>IC_2_Y</vt:lpstr>
      <vt:lpstr>IC_5_X</vt:lpstr>
      <vt:lpstr>IC_5_Y</vt:lpstr>
      <vt:lpstr>IC_6_X</vt:lpstr>
      <vt:lpstr>IC_6_Y</vt:lpstr>
      <vt:lpstr>IC_HHMEMBER_Y</vt:lpstr>
      <vt:lpstr>IC01_X</vt:lpstr>
      <vt:lpstr>IC01_Y</vt:lpstr>
      <vt:lpstr>IC03_X</vt:lpstr>
      <vt:lpstr>IC03_Y</vt:lpstr>
      <vt:lpstr>id_anom_X</vt:lpstr>
      <vt:lpstr>id_anom_Y</vt:lpstr>
      <vt:lpstr>ID01_1_Y</vt:lpstr>
      <vt:lpstr>ID01_Y</vt:lpstr>
      <vt:lpstr>ID02_1_Y</vt:lpstr>
      <vt:lpstr>ID02_Y</vt:lpstr>
      <vt:lpstr>ID03_1_Y</vt:lpstr>
      <vt:lpstr>ID03_2_Y</vt:lpstr>
      <vt:lpstr>ID03_3_Y</vt:lpstr>
      <vt:lpstr>ID03_Y</vt:lpstr>
      <vt:lpstr>ID04_1_Y</vt:lpstr>
      <vt:lpstr>ID04_Y</vt:lpstr>
      <vt:lpstr>ID05_1_Y</vt:lpstr>
      <vt:lpstr>ID05_Y</vt:lpstr>
      <vt:lpstr>ID06_1_Y</vt:lpstr>
      <vt:lpstr>ID06_Y</vt:lpstr>
      <vt:lpstr>ID07_1_Y</vt:lpstr>
      <vt:lpstr>ID07_10_Y</vt:lpstr>
      <vt:lpstr>ID07_2_Y</vt:lpstr>
      <vt:lpstr>ID07_3_Y</vt:lpstr>
      <vt:lpstr>ID07_5_Y</vt:lpstr>
      <vt:lpstr>ID07_7_Y</vt:lpstr>
      <vt:lpstr>ID0701_Y</vt:lpstr>
      <vt:lpstr>ID0702_Y</vt:lpstr>
      <vt:lpstr>ID0703_Y</vt:lpstr>
      <vt:lpstr>ID0704_Y</vt:lpstr>
      <vt:lpstr>ID0705_Y</vt:lpstr>
      <vt:lpstr>ID0706_Y</vt:lpstr>
      <vt:lpstr>ID0707_Y</vt:lpstr>
      <vt:lpstr>ID0708_Y</vt:lpstr>
      <vt:lpstr>ID0709_Y</vt:lpstr>
      <vt:lpstr>ID0710_Y</vt:lpstr>
      <vt:lpstr>ID071001_Y</vt:lpstr>
      <vt:lpstr>IL_1_X</vt:lpstr>
      <vt:lpstr>IL_1_Y</vt:lpstr>
      <vt:lpstr>IL_10_X</vt:lpstr>
      <vt:lpstr>IL_10_Y</vt:lpstr>
      <vt:lpstr>IL_11_X</vt:lpstr>
      <vt:lpstr>IL_11_Y</vt:lpstr>
      <vt:lpstr>IL_12_Y</vt:lpstr>
      <vt:lpstr>IL_13_Y</vt:lpstr>
      <vt:lpstr>IL_14_Y</vt:lpstr>
      <vt:lpstr>IL_2_X</vt:lpstr>
      <vt:lpstr>IL_2_Y</vt:lpstr>
      <vt:lpstr>IL_3_X</vt:lpstr>
      <vt:lpstr>IL_3_Y</vt:lpstr>
      <vt:lpstr>IL_4_Y</vt:lpstr>
      <vt:lpstr>IL_5_Y</vt:lpstr>
      <vt:lpstr>IL_6_Y</vt:lpstr>
      <vt:lpstr>IL_7_Y</vt:lpstr>
      <vt:lpstr>IL_8_Y</vt:lpstr>
      <vt:lpstr>IL_9_Y</vt:lpstr>
      <vt:lpstr>IL01_X</vt:lpstr>
      <vt:lpstr>IL01_Y</vt:lpstr>
      <vt:lpstr>IL02_X</vt:lpstr>
      <vt:lpstr>IL02_Y</vt:lpstr>
      <vt:lpstr>IL03_X</vt:lpstr>
      <vt:lpstr>IL03_Y</vt:lpstr>
      <vt:lpstr>IL04_X</vt:lpstr>
      <vt:lpstr>IL04_Y</vt:lpstr>
      <vt:lpstr>IL05_Y</vt:lpstr>
      <vt:lpstr>IL06_X</vt:lpstr>
      <vt:lpstr>IL06_Y</vt:lpstr>
      <vt:lpstr>IL07_X</vt:lpstr>
      <vt:lpstr>IL07_Y</vt:lpstr>
      <vt:lpstr>IL08_X</vt:lpstr>
      <vt:lpstr>IL08_Y</vt:lpstr>
      <vt:lpstr>IL09_X</vt:lpstr>
      <vt:lpstr>IL09_Y</vt:lpstr>
      <vt:lpstr>IL10_X</vt:lpstr>
      <vt:lpstr>IL10_Y</vt:lpstr>
      <vt:lpstr>IL11_Y</vt:lpstr>
      <vt:lpstr>IL12_Y</vt:lpstr>
      <vt:lpstr>IL13_Y</vt:lpstr>
      <vt:lpstr>IL14_Y</vt:lpstr>
      <vt:lpstr>IL1501_X</vt:lpstr>
      <vt:lpstr>IL1501_Y</vt:lpstr>
      <vt:lpstr>IL1502_X</vt:lpstr>
      <vt:lpstr>IL1502_Y</vt:lpstr>
      <vt:lpstr>IL1503_X</vt:lpstr>
      <vt:lpstr>IL1503_Y</vt:lpstr>
      <vt:lpstr>IL1504_X</vt:lpstr>
      <vt:lpstr>IL1504_Y</vt:lpstr>
      <vt:lpstr>IL1505_X</vt:lpstr>
      <vt:lpstr>IL1505_Y</vt:lpstr>
      <vt:lpstr>IL1506_X</vt:lpstr>
      <vt:lpstr>IL1506_Y</vt:lpstr>
      <vt:lpstr>IL1507_X</vt:lpstr>
      <vt:lpstr>IL1507_Y</vt:lpstr>
      <vt:lpstr>IL16_X</vt:lpstr>
      <vt:lpstr>IL16_Y</vt:lpstr>
      <vt:lpstr>IL171_X</vt:lpstr>
      <vt:lpstr>IL171_Y</vt:lpstr>
      <vt:lpstr>IL172_Y</vt:lpstr>
      <vt:lpstr>IL18_Y</vt:lpstr>
      <vt:lpstr>IL1901_X</vt:lpstr>
      <vt:lpstr>IL1901_Y</vt:lpstr>
      <vt:lpstr>IL1902_X</vt:lpstr>
      <vt:lpstr>IL1902_Y</vt:lpstr>
      <vt:lpstr>IL1903_X</vt:lpstr>
      <vt:lpstr>IL1903_Y</vt:lpstr>
      <vt:lpstr>IL1904_X</vt:lpstr>
      <vt:lpstr>IL1904_Y</vt:lpstr>
      <vt:lpstr>IL1905_X</vt:lpstr>
      <vt:lpstr>IL1905_Y</vt:lpstr>
      <vt:lpstr>IL1906_X</vt:lpstr>
      <vt:lpstr>IL1906_Y</vt:lpstr>
      <vt:lpstr>IL1907_X</vt:lpstr>
      <vt:lpstr>IL1907_Y</vt:lpstr>
      <vt:lpstr>IL20_X</vt:lpstr>
      <vt:lpstr>IL211_X</vt:lpstr>
      <vt:lpstr>IN_1_X</vt:lpstr>
      <vt:lpstr>IN_1_Y</vt:lpstr>
      <vt:lpstr>IN0101_X</vt:lpstr>
      <vt:lpstr>IN0101_Y</vt:lpstr>
      <vt:lpstr>IN0102_X</vt:lpstr>
      <vt:lpstr>IN0102_Y</vt:lpstr>
      <vt:lpstr>IN0103_X</vt:lpstr>
      <vt:lpstr>IN0103_Y</vt:lpstr>
      <vt:lpstr>IN0104_X</vt:lpstr>
      <vt:lpstr>IN0104_Y</vt:lpstr>
      <vt:lpstr>IN0105_X</vt:lpstr>
      <vt:lpstr>IN0105_Y</vt:lpstr>
      <vt:lpstr>IN0106_X</vt:lpstr>
      <vt:lpstr>IN0106_Y</vt:lpstr>
      <vt:lpstr>IN0107_X</vt:lpstr>
      <vt:lpstr>IN0107_Y</vt:lpstr>
      <vt:lpstr>IN0108_X</vt:lpstr>
      <vt:lpstr>IN0108_Y</vt:lpstr>
      <vt:lpstr>IN02_1_X</vt:lpstr>
      <vt:lpstr>IN02_1_Y</vt:lpstr>
      <vt:lpstr>IN04_X</vt:lpstr>
      <vt:lpstr>IN04_Y</vt:lpstr>
      <vt:lpstr>LO_1_X</vt:lpstr>
      <vt:lpstr>LO_1_Y</vt:lpstr>
      <vt:lpstr>LO_2_X</vt:lpstr>
      <vt:lpstr>LO_2_Y</vt:lpstr>
      <vt:lpstr>LO01_X</vt:lpstr>
      <vt:lpstr>LO01_Y</vt:lpstr>
      <vt:lpstr>LO0109_X</vt:lpstr>
      <vt:lpstr>LO0109_Y</vt:lpstr>
      <vt:lpstr>LO0110_X</vt:lpstr>
      <vt:lpstr>LO0110_Y</vt:lpstr>
      <vt:lpstr>LO02_1_X</vt:lpstr>
      <vt:lpstr>LO02_1_Y</vt:lpstr>
      <vt:lpstr>LO02_X</vt:lpstr>
      <vt:lpstr>LO02_Y</vt:lpstr>
      <vt:lpstr>LO03_X</vt:lpstr>
      <vt:lpstr>LO03_Y</vt:lpstr>
      <vt:lpstr>LO04_2_X</vt:lpstr>
      <vt:lpstr>LO04_2_Y</vt:lpstr>
      <vt:lpstr>LO04_X</vt:lpstr>
      <vt:lpstr>LO04_Y</vt:lpstr>
      <vt:lpstr>LO05_1_X</vt:lpstr>
      <vt:lpstr>LO05_1_Y</vt:lpstr>
      <vt:lpstr>LO05_X</vt:lpstr>
      <vt:lpstr>LO05_Y</vt:lpstr>
      <vt:lpstr>LO06_X</vt:lpstr>
      <vt:lpstr>LO06_Y</vt:lpstr>
      <vt:lpstr>LO07_X</vt:lpstr>
      <vt:lpstr>LO07_Y</vt:lpstr>
      <vt:lpstr>MA_1_X</vt:lpstr>
      <vt:lpstr>MA_1_Y</vt:lpstr>
      <vt:lpstr>MA_2_Y</vt:lpstr>
      <vt:lpstr>MA_3_X</vt:lpstr>
      <vt:lpstr>MA_3_Y</vt:lpstr>
      <vt:lpstr>MA_X</vt:lpstr>
      <vt:lpstr>MA_Y</vt:lpstr>
      <vt:lpstr>MA01_1_Y</vt:lpstr>
      <vt:lpstr>MA01_2_Y</vt:lpstr>
      <vt:lpstr>MA0102__Y</vt:lpstr>
      <vt:lpstr>MA0103__Y</vt:lpstr>
      <vt:lpstr>MA0104__Y</vt:lpstr>
      <vt:lpstr>MA0105_Y</vt:lpstr>
      <vt:lpstr>MA0106__Y</vt:lpstr>
      <vt:lpstr>MA0107__Y</vt:lpstr>
      <vt:lpstr>MA0108__Y</vt:lpstr>
      <vt:lpstr>MA0109__Y</vt:lpstr>
      <vt:lpstr>MA0110__Y</vt:lpstr>
      <vt:lpstr>MA0111__Y</vt:lpstr>
      <vt:lpstr>MA0112__Y</vt:lpstr>
      <vt:lpstr>MA0113__Y</vt:lpstr>
      <vt:lpstr>MA0114__Y</vt:lpstr>
      <vt:lpstr>MA0115__Y</vt:lpstr>
      <vt:lpstr>MA0116__Y</vt:lpstr>
      <vt:lpstr>MA0117__Y</vt:lpstr>
      <vt:lpstr>MA0118__Y</vt:lpstr>
      <vt:lpstr>MA0119__Y</vt:lpstr>
      <vt:lpstr>MA0120__Y</vt:lpstr>
      <vt:lpstr>MA0121__Y</vt:lpstr>
      <vt:lpstr>MA0122__Y</vt:lpstr>
      <vt:lpstr>MA0123__Y</vt:lpstr>
      <vt:lpstr>MA012301__Y</vt:lpstr>
      <vt:lpstr>MA012302__Y</vt:lpstr>
      <vt:lpstr>MA012303__Y</vt:lpstr>
      <vt:lpstr>MA012304__Y</vt:lpstr>
      <vt:lpstr>MA012305__Y</vt:lpstr>
      <vt:lpstr>MA0124__Y</vt:lpstr>
      <vt:lpstr>MA0125__Y</vt:lpstr>
      <vt:lpstr>MA0126__Y</vt:lpstr>
      <vt:lpstr>MA0127__Y</vt:lpstr>
      <vt:lpstr>MA0128__Y</vt:lpstr>
      <vt:lpstr>MA0129__Y</vt:lpstr>
      <vt:lpstr>MA0130__Y</vt:lpstr>
      <vt:lpstr>MA0131__Y</vt:lpstr>
      <vt:lpstr>MA0132__Y</vt:lpstr>
      <vt:lpstr>MA0133__Y</vt:lpstr>
      <vt:lpstr>MA0134__Y</vt:lpstr>
      <vt:lpstr>MA0135__Y</vt:lpstr>
      <vt:lpstr>MA0136__Y</vt:lpstr>
      <vt:lpstr>MA02_1_Y</vt:lpstr>
      <vt:lpstr>MA02_2_Y</vt:lpstr>
      <vt:lpstr>MA0201__Y</vt:lpstr>
      <vt:lpstr>MA0202__Y</vt:lpstr>
      <vt:lpstr>MA0203__Y</vt:lpstr>
      <vt:lpstr>MA0204__Y</vt:lpstr>
      <vt:lpstr>MA0205__Y</vt:lpstr>
      <vt:lpstr>MA0206__Y</vt:lpstr>
      <vt:lpstr>MA0207__Y</vt:lpstr>
      <vt:lpstr>MA0208__Y</vt:lpstr>
      <vt:lpstr>MA0209__Y</vt:lpstr>
      <vt:lpstr>MA0210__Y</vt:lpstr>
      <vt:lpstr>MA0211__Y</vt:lpstr>
      <vt:lpstr>MA0212__Y</vt:lpstr>
      <vt:lpstr>MA0213__Y</vt:lpstr>
      <vt:lpstr>MA0214__Y</vt:lpstr>
      <vt:lpstr>MA0215__Y</vt:lpstr>
      <vt:lpstr>MA0216__Y</vt:lpstr>
      <vt:lpstr>MA0217__Y</vt:lpstr>
      <vt:lpstr>MA0218__Y</vt:lpstr>
      <vt:lpstr>MA0219__Y</vt:lpstr>
      <vt:lpstr>MA0220__Y</vt:lpstr>
      <vt:lpstr>MA0221__Y</vt:lpstr>
      <vt:lpstr>MA0222__Y</vt:lpstr>
      <vt:lpstr>MA0223__Y</vt:lpstr>
      <vt:lpstr>MA0224__Y</vt:lpstr>
      <vt:lpstr>MA0225__Y</vt:lpstr>
      <vt:lpstr>MA0226__Y</vt:lpstr>
      <vt:lpstr>MA0227__Y</vt:lpstr>
      <vt:lpstr>MA0228__Y</vt:lpstr>
      <vt:lpstr>MA0229__Y</vt:lpstr>
      <vt:lpstr>MA0230__Y</vt:lpstr>
      <vt:lpstr>MA0231__Y</vt:lpstr>
      <vt:lpstr>MA0232__Y</vt:lpstr>
      <vt:lpstr>MA0233__Y</vt:lpstr>
      <vt:lpstr>MA0234__Y</vt:lpstr>
      <vt:lpstr>MA0235__Y</vt:lpstr>
      <vt:lpstr>MA0236__Y</vt:lpstr>
      <vt:lpstr>MA03__Y</vt:lpstr>
      <vt:lpstr>MA03_1_Y</vt:lpstr>
      <vt:lpstr>MA03_2_Y</vt:lpstr>
      <vt:lpstr>MA04__Y</vt:lpstr>
      <vt:lpstr>MA04_1_Y</vt:lpstr>
      <vt:lpstr>MA04_2_Y</vt:lpstr>
      <vt:lpstr>MA05__Y</vt:lpstr>
      <vt:lpstr>MA05_1_Y</vt:lpstr>
      <vt:lpstr>MA05_2_Y</vt:lpstr>
      <vt:lpstr>MA06__Y</vt:lpstr>
      <vt:lpstr>MA06_1_Y</vt:lpstr>
      <vt:lpstr>MA06_2_Y</vt:lpstr>
      <vt:lpstr>MA06_3__Y</vt:lpstr>
      <vt:lpstr>MA06_4__Y</vt:lpstr>
      <vt:lpstr>MA07__Y</vt:lpstr>
      <vt:lpstr>MA07_1_Y</vt:lpstr>
      <vt:lpstr>MA07_2_Y</vt:lpstr>
      <vt:lpstr>MA07_3__Y</vt:lpstr>
      <vt:lpstr>MA07_4__Y</vt:lpstr>
      <vt:lpstr>MA08__Y</vt:lpstr>
      <vt:lpstr>MA08_1_Y</vt:lpstr>
      <vt:lpstr>MA08_2_Y</vt:lpstr>
      <vt:lpstr>MA09__Y</vt:lpstr>
      <vt:lpstr>MA09_1_Y</vt:lpstr>
      <vt:lpstr>MA09_2_Y</vt:lpstr>
      <vt:lpstr>MA10__Y</vt:lpstr>
      <vt:lpstr>MA10_1_Y</vt:lpstr>
      <vt:lpstr>MA10_2_Y</vt:lpstr>
      <vt:lpstr>MA11_1_Y</vt:lpstr>
      <vt:lpstr>MA11_2_Y</vt:lpstr>
      <vt:lpstr>MA11_Y</vt:lpstr>
      <vt:lpstr>MA12_1_Y</vt:lpstr>
      <vt:lpstr>MA12_2_Y</vt:lpstr>
      <vt:lpstr>MA13_1_Y</vt:lpstr>
      <vt:lpstr>MA13_2_Y</vt:lpstr>
      <vt:lpstr>MA14_1_Y</vt:lpstr>
      <vt:lpstr>MA14_2_Y</vt:lpstr>
      <vt:lpstr>MA14_3__Y</vt:lpstr>
      <vt:lpstr>MA14_4__Y</vt:lpstr>
      <vt:lpstr>MA14_5_Y</vt:lpstr>
      <vt:lpstr>MA14_6_Y</vt:lpstr>
      <vt:lpstr>MA15_1_Y</vt:lpstr>
      <vt:lpstr>MA15_2_Y</vt:lpstr>
      <vt:lpstr>MA16_1_Y</vt:lpstr>
      <vt:lpstr>MA16_2_Y</vt:lpstr>
      <vt:lpstr>MA17_1_Y</vt:lpstr>
      <vt:lpstr>MA17_2_Y</vt:lpstr>
      <vt:lpstr>MA18_1_Y</vt:lpstr>
      <vt:lpstr>MA18_2_Y</vt:lpstr>
      <vt:lpstr>MA19_1_Y</vt:lpstr>
      <vt:lpstr>MA19_2_Y</vt:lpstr>
      <vt:lpstr>MA20_1_Y</vt:lpstr>
      <vt:lpstr>MA20_2_Y</vt:lpstr>
      <vt:lpstr>MA21_1_Y</vt:lpstr>
      <vt:lpstr>MA21_2_Y</vt:lpstr>
      <vt:lpstr>MA22_1_Y</vt:lpstr>
      <vt:lpstr>MA22_2_Y</vt:lpstr>
      <vt:lpstr>MA2301_1_Y</vt:lpstr>
      <vt:lpstr>MA2301_2_Y</vt:lpstr>
      <vt:lpstr>MA2302_1_Y</vt:lpstr>
      <vt:lpstr>MA2302_2_Y</vt:lpstr>
      <vt:lpstr>MA2303_1_Y</vt:lpstr>
      <vt:lpstr>MA2303_2_Y</vt:lpstr>
      <vt:lpstr>MA2304_1_Y</vt:lpstr>
      <vt:lpstr>MA2304_2_Y</vt:lpstr>
      <vt:lpstr>MA24_1_Y</vt:lpstr>
      <vt:lpstr>MA24_2_Y</vt:lpstr>
      <vt:lpstr>MA25_1_Y</vt:lpstr>
      <vt:lpstr>MA25_2_Y</vt:lpstr>
      <vt:lpstr>MA26_1_Y</vt:lpstr>
      <vt:lpstr>MA26_2_Y</vt:lpstr>
      <vt:lpstr>MA27_1_Y</vt:lpstr>
      <vt:lpstr>MA27_2_Y</vt:lpstr>
      <vt:lpstr>MA28_1_Y</vt:lpstr>
      <vt:lpstr>MA28_2_Y</vt:lpstr>
      <vt:lpstr>MA29_1_Y</vt:lpstr>
      <vt:lpstr>MA29_2_Y</vt:lpstr>
      <vt:lpstr>MA30_1_Y</vt:lpstr>
      <vt:lpstr>MA30_2_Y</vt:lpstr>
      <vt:lpstr>MA31_1_Y</vt:lpstr>
      <vt:lpstr>MA31_2_Y</vt:lpstr>
      <vt:lpstr>MA32_1_Y</vt:lpstr>
      <vt:lpstr>MA32_2_Y</vt:lpstr>
      <vt:lpstr>MA33_1_Y</vt:lpstr>
      <vt:lpstr>MA33_2_Y</vt:lpstr>
      <vt:lpstr>MA34_1_Y</vt:lpstr>
      <vt:lpstr>MA34_2_Y</vt:lpstr>
      <vt:lpstr>MA35_1_Y</vt:lpstr>
      <vt:lpstr>MA35_2_Y</vt:lpstr>
      <vt:lpstr>MH_1_X</vt:lpstr>
      <vt:lpstr>MH_1_Y</vt:lpstr>
      <vt:lpstr>MH_2_X</vt:lpstr>
      <vt:lpstr>MH_2_Y</vt:lpstr>
      <vt:lpstr>MH_3_X</vt:lpstr>
      <vt:lpstr>MH_3_Y</vt:lpstr>
      <vt:lpstr>MH_4_X</vt:lpstr>
      <vt:lpstr>MH_4_Y</vt:lpstr>
      <vt:lpstr>MH_5_X</vt:lpstr>
      <vt:lpstr>MH_5_Y</vt:lpstr>
      <vt:lpstr>MH_6_X</vt:lpstr>
      <vt:lpstr>MH_6_Y</vt:lpstr>
      <vt:lpstr>MH_7_X</vt:lpstr>
      <vt:lpstr>MH_7_Y</vt:lpstr>
      <vt:lpstr>nbr_per_X</vt:lpstr>
      <vt:lpstr>Household!nbr_per_Y</vt:lpstr>
      <vt:lpstr>nbr_per_Y</vt:lpstr>
      <vt:lpstr>nbrdr_X</vt:lpstr>
      <vt:lpstr>nbrdr_Y</vt:lpstr>
      <vt:lpstr>nbred_X</vt:lpstr>
      <vt:lpstr>nbrgp_X</vt:lpstr>
      <vt:lpstr>NBRHO_DAY_X</vt:lpstr>
      <vt:lpstr>NBRHO_IN_X</vt:lpstr>
      <vt:lpstr>nbrsp_X</vt:lpstr>
      <vt:lpstr>NH_1_X</vt:lpstr>
      <vt:lpstr>NH_1_Y</vt:lpstr>
      <vt:lpstr>NH_2_X</vt:lpstr>
      <vt:lpstr>NH_2_Y</vt:lpstr>
      <vt:lpstr>NH_3_X</vt:lpstr>
      <vt:lpstr>NH_3_Y</vt:lpstr>
      <vt:lpstr>NH01_1_X</vt:lpstr>
      <vt:lpstr>NH01_1_Y</vt:lpstr>
      <vt:lpstr>NH01_2_X</vt:lpstr>
      <vt:lpstr>NH01_2_Y</vt:lpstr>
      <vt:lpstr>NH01_X</vt:lpstr>
      <vt:lpstr>NH01_Y</vt:lpstr>
      <vt:lpstr>NH02_X</vt:lpstr>
      <vt:lpstr>NH02_Y</vt:lpstr>
      <vt:lpstr>NH04_1_X</vt:lpstr>
      <vt:lpstr>NH04_1_Y</vt:lpstr>
      <vt:lpstr>NH04_2_X</vt:lpstr>
      <vt:lpstr>NH04_2_Y</vt:lpstr>
      <vt:lpstr>NH04_X</vt:lpstr>
      <vt:lpstr>NH04_Y</vt:lpstr>
      <vt:lpstr>NH05_X</vt:lpstr>
      <vt:lpstr>NH05_Y</vt:lpstr>
      <vt:lpstr>NH06_1_X</vt:lpstr>
      <vt:lpstr>NH06_1_Y</vt:lpstr>
      <vt:lpstr>NH06_2_Y</vt:lpstr>
      <vt:lpstr>NH06_X</vt:lpstr>
      <vt:lpstr>NH06_Y</vt:lpstr>
      <vt:lpstr>NH07_1_X</vt:lpstr>
      <vt:lpstr>NH07_1_Y</vt:lpstr>
      <vt:lpstr>NH07_2_X</vt:lpstr>
      <vt:lpstr>NH07_2_Y</vt:lpstr>
      <vt:lpstr>NH07_X</vt:lpstr>
      <vt:lpstr>NH07_Y</vt:lpstr>
      <vt:lpstr>NH08_1_X</vt:lpstr>
      <vt:lpstr>NH08_1_Y</vt:lpstr>
      <vt:lpstr>NH08_2_X</vt:lpstr>
      <vt:lpstr>NH08_2_Y</vt:lpstr>
      <vt:lpstr>NH08_X</vt:lpstr>
      <vt:lpstr>NH08_Y</vt:lpstr>
      <vt:lpstr>NH09_1_X</vt:lpstr>
      <vt:lpstr>NH09_1_Y</vt:lpstr>
      <vt:lpstr>NH09_2_X</vt:lpstr>
      <vt:lpstr>NH09_2_Y</vt:lpstr>
      <vt:lpstr>NH09_X</vt:lpstr>
      <vt:lpstr>NH09_Y</vt:lpstr>
      <vt:lpstr>NH10_1_X</vt:lpstr>
      <vt:lpstr>NH10_1_Y</vt:lpstr>
      <vt:lpstr>NH10_X</vt:lpstr>
      <vt:lpstr>NH10_Y</vt:lpstr>
      <vt:lpstr>NH11_1_X</vt:lpstr>
      <vt:lpstr>NH11_1_Y</vt:lpstr>
      <vt:lpstr>NH11_2_X</vt:lpstr>
      <vt:lpstr>NH11_2_Y</vt:lpstr>
      <vt:lpstr>NH11_X</vt:lpstr>
      <vt:lpstr>NH11_Y</vt:lpstr>
      <vt:lpstr>NR02_X</vt:lpstr>
      <vt:lpstr>NR02_Y</vt:lpstr>
      <vt:lpstr>NR03_1_X</vt:lpstr>
      <vt:lpstr>NR03_1_Y</vt:lpstr>
      <vt:lpstr>NR03_X</vt:lpstr>
      <vt:lpstr>NR03_Y</vt:lpstr>
      <vt:lpstr>NR04_X</vt:lpstr>
      <vt:lpstr>NR04_Y</vt:lpstr>
      <vt:lpstr>NR05_X</vt:lpstr>
      <vt:lpstr>NR05_Y</vt:lpstr>
      <vt:lpstr>NR0501_X</vt:lpstr>
      <vt:lpstr>NR0501_Y</vt:lpstr>
      <vt:lpstr>NR06_X</vt:lpstr>
      <vt:lpstr>NR06_Y</vt:lpstr>
      <vt:lpstr>NR0601_X</vt:lpstr>
      <vt:lpstr>NR0601_Y</vt:lpstr>
      <vt:lpstr>NS_1_X</vt:lpstr>
      <vt:lpstr>NS_1_Y</vt:lpstr>
      <vt:lpstr>NS_2_X</vt:lpstr>
      <vt:lpstr>NS_2_Y</vt:lpstr>
      <vt:lpstr>NS_3_X</vt:lpstr>
      <vt:lpstr>NS_3_Y</vt:lpstr>
      <vt:lpstr>NS_4_X</vt:lpstr>
      <vt:lpstr>NS_4_Y</vt:lpstr>
      <vt:lpstr>NS_5_X</vt:lpstr>
      <vt:lpstr>NS_5_Y</vt:lpstr>
      <vt:lpstr>NS_6_X</vt:lpstr>
      <vt:lpstr>NS_6_Y</vt:lpstr>
      <vt:lpstr>NS_7_X</vt:lpstr>
      <vt:lpstr>NS_7_Y</vt:lpstr>
      <vt:lpstr>NS01_X</vt:lpstr>
      <vt:lpstr>NS01_Y</vt:lpstr>
      <vt:lpstr>NS02_X</vt:lpstr>
      <vt:lpstr>NS02_Y</vt:lpstr>
      <vt:lpstr>OH0101_1_X</vt:lpstr>
      <vt:lpstr>OH0101_1_Y</vt:lpstr>
      <vt:lpstr>OH0101_X</vt:lpstr>
      <vt:lpstr>OH0101_Y</vt:lpstr>
      <vt:lpstr>OH0102_1_X</vt:lpstr>
      <vt:lpstr>OH0102_1_Y</vt:lpstr>
      <vt:lpstr>OH0102_X</vt:lpstr>
      <vt:lpstr>OH0102_Y</vt:lpstr>
      <vt:lpstr>OH0103_1_X</vt:lpstr>
      <vt:lpstr>OH0103_1_Y</vt:lpstr>
      <vt:lpstr>OH0103_X</vt:lpstr>
      <vt:lpstr>OH0103_Y</vt:lpstr>
      <vt:lpstr>OH02_1_X</vt:lpstr>
      <vt:lpstr>OH02_1_Y</vt:lpstr>
      <vt:lpstr>OH0201_1_X</vt:lpstr>
      <vt:lpstr>OH0201_1_Y</vt:lpstr>
      <vt:lpstr>OH0201_X</vt:lpstr>
      <vt:lpstr>OH0201_Y</vt:lpstr>
      <vt:lpstr>OH0202_1_X</vt:lpstr>
      <vt:lpstr>OH0202_1_Y</vt:lpstr>
      <vt:lpstr>OH0202_X</vt:lpstr>
      <vt:lpstr>OH0202_Y</vt:lpstr>
      <vt:lpstr>OH0204_1_X</vt:lpstr>
      <vt:lpstr>OH0204_1_Y</vt:lpstr>
      <vt:lpstr>OH0204_X</vt:lpstr>
      <vt:lpstr>OH0204_Y</vt:lpstr>
      <vt:lpstr>OH0205_1_X</vt:lpstr>
      <vt:lpstr>OH0205_1_Y</vt:lpstr>
      <vt:lpstr>OH0205_X</vt:lpstr>
      <vt:lpstr>OH0205_Y</vt:lpstr>
      <vt:lpstr>OH03_1_X</vt:lpstr>
      <vt:lpstr>OH03_1_Y</vt:lpstr>
      <vt:lpstr>OH03_X</vt:lpstr>
      <vt:lpstr>OH03_Y</vt:lpstr>
      <vt:lpstr>OH0301_1_Y</vt:lpstr>
      <vt:lpstr>OH0301_Y</vt:lpstr>
      <vt:lpstr>OH0302_1_X</vt:lpstr>
      <vt:lpstr>OH0302_X</vt:lpstr>
      <vt:lpstr>OH030201_1_X</vt:lpstr>
      <vt:lpstr>OH030201_X</vt:lpstr>
      <vt:lpstr>OH0303_1_X</vt:lpstr>
      <vt:lpstr>OH0303_1_Y</vt:lpstr>
      <vt:lpstr>OH0303_X</vt:lpstr>
      <vt:lpstr>OH0303_Y</vt:lpstr>
      <vt:lpstr>PA01_X</vt:lpstr>
      <vt:lpstr>PA02M_X</vt:lpstr>
      <vt:lpstr>PA04H_X</vt:lpstr>
      <vt:lpstr>PA04M_X</vt:lpstr>
      <vt:lpstr>PA05_X</vt:lpstr>
      <vt:lpstr>PA06H_X</vt:lpstr>
      <vt:lpstr>PA06M_X</vt:lpstr>
      <vt:lpstr>PA08_1_X</vt:lpstr>
      <vt:lpstr>PA08_1_Y</vt:lpstr>
      <vt:lpstr>PA08_2_X</vt:lpstr>
      <vt:lpstr>PA08_2_Y</vt:lpstr>
      <vt:lpstr>PA08_X</vt:lpstr>
      <vt:lpstr>PA08_Y</vt:lpstr>
      <vt:lpstr>Particip_X</vt:lpstr>
      <vt:lpstr>particip_Y</vt:lpstr>
      <vt:lpstr>PE0101_X</vt:lpstr>
      <vt:lpstr>PE0101_Y</vt:lpstr>
      <vt:lpstr>PE0102_X</vt:lpstr>
      <vt:lpstr>PE0102_Y</vt:lpstr>
      <vt:lpstr>PE0103_X</vt:lpstr>
      <vt:lpstr>PE0103_Y</vt:lpstr>
      <vt:lpstr>PE02_1_X</vt:lpstr>
      <vt:lpstr>PE02_1_Y</vt:lpstr>
      <vt:lpstr>PE02_2_X</vt:lpstr>
      <vt:lpstr>PE02_2_Y</vt:lpstr>
      <vt:lpstr>PE02_3_X</vt:lpstr>
      <vt:lpstr>PE02_3_Y</vt:lpstr>
      <vt:lpstr>PE02_X</vt:lpstr>
      <vt:lpstr>PE02_Y</vt:lpstr>
      <vt:lpstr>PE03_1_X</vt:lpstr>
      <vt:lpstr>PE03_1_Y</vt:lpstr>
      <vt:lpstr>PE03_2_X</vt:lpstr>
      <vt:lpstr>PE03_2_Y</vt:lpstr>
      <vt:lpstr>PE03_3_X</vt:lpstr>
      <vt:lpstr>PE03_3_Y</vt:lpstr>
      <vt:lpstr>PE03_X</vt:lpstr>
      <vt:lpstr>PE03_Y</vt:lpstr>
      <vt:lpstr>PE04_1_X</vt:lpstr>
      <vt:lpstr>PE04_1_Y</vt:lpstr>
      <vt:lpstr>PE04_2_X</vt:lpstr>
      <vt:lpstr>PE04_2_Y</vt:lpstr>
      <vt:lpstr>PE04_3_X</vt:lpstr>
      <vt:lpstr>PE04_3_Y</vt:lpstr>
      <vt:lpstr>PE04_X</vt:lpstr>
      <vt:lpstr>PE04_Y</vt:lpstr>
      <vt:lpstr>PE05_1_X</vt:lpstr>
      <vt:lpstr>PE05_1_Y</vt:lpstr>
      <vt:lpstr>PE05_2_X</vt:lpstr>
      <vt:lpstr>PE05_2_Y</vt:lpstr>
      <vt:lpstr>PE05_3_X</vt:lpstr>
      <vt:lpstr>PE05_3_Y</vt:lpstr>
      <vt:lpstr>PE05_X</vt:lpstr>
      <vt:lpstr>PE05_Y</vt:lpstr>
      <vt:lpstr>PE06_1_X</vt:lpstr>
      <vt:lpstr>PE06_1_Y</vt:lpstr>
      <vt:lpstr>PE06_2_X</vt:lpstr>
      <vt:lpstr>PE06_2_Y</vt:lpstr>
      <vt:lpstr>PE06_3_X</vt:lpstr>
      <vt:lpstr>PE06_3_Y</vt:lpstr>
      <vt:lpstr>PE06_4_X</vt:lpstr>
      <vt:lpstr>PE06_4_Y</vt:lpstr>
      <vt:lpstr>PE06_5_X</vt:lpstr>
      <vt:lpstr>PE06_5_Y</vt:lpstr>
      <vt:lpstr>PE06_6_X</vt:lpstr>
      <vt:lpstr>PE06_6_Y</vt:lpstr>
      <vt:lpstr>PE06_X</vt:lpstr>
      <vt:lpstr>PE06_Y</vt:lpstr>
      <vt:lpstr>PE07_1_X</vt:lpstr>
      <vt:lpstr>PE07_1_Y</vt:lpstr>
      <vt:lpstr>PE07_2_X</vt:lpstr>
      <vt:lpstr>PE07_2_Y</vt:lpstr>
      <vt:lpstr>PE07_3_X</vt:lpstr>
      <vt:lpstr>PE07_3_Y</vt:lpstr>
      <vt:lpstr>PE07_4_X</vt:lpstr>
      <vt:lpstr>PE07_4_Y</vt:lpstr>
      <vt:lpstr>PE07_5_X</vt:lpstr>
      <vt:lpstr>PE07_5_Y</vt:lpstr>
      <vt:lpstr>PE07_6_X</vt:lpstr>
      <vt:lpstr>PE07_6_Y</vt:lpstr>
      <vt:lpstr>PE07_X</vt:lpstr>
      <vt:lpstr>PE07_Y</vt:lpstr>
      <vt:lpstr>PE08_1_X</vt:lpstr>
      <vt:lpstr>PE08_1_Y</vt:lpstr>
      <vt:lpstr>PE08_2_X</vt:lpstr>
      <vt:lpstr>PE08_2_Y</vt:lpstr>
      <vt:lpstr>PE08_3_X</vt:lpstr>
      <vt:lpstr>PE08_3_Y</vt:lpstr>
      <vt:lpstr>PE08_4_X</vt:lpstr>
      <vt:lpstr>PE08_4_Y</vt:lpstr>
      <vt:lpstr>PE08_5_X</vt:lpstr>
      <vt:lpstr>PE08_5_Y</vt:lpstr>
      <vt:lpstr>PE08_6_X</vt:lpstr>
      <vt:lpstr>PE08_6_Y</vt:lpstr>
      <vt:lpstr>PE08_X</vt:lpstr>
      <vt:lpstr>PE08_Y</vt:lpstr>
      <vt:lpstr>PE09_1_X</vt:lpstr>
      <vt:lpstr>PE09_1_Y</vt:lpstr>
      <vt:lpstr>PE09_2_X</vt:lpstr>
      <vt:lpstr>PE09_2_Y</vt:lpstr>
      <vt:lpstr>PE09_3_X</vt:lpstr>
      <vt:lpstr>PE09_3_Y</vt:lpstr>
      <vt:lpstr>PE09_4_X</vt:lpstr>
      <vt:lpstr>PE09_4_Y</vt:lpstr>
      <vt:lpstr>PE09_5_X</vt:lpstr>
      <vt:lpstr>PE09_5_Y</vt:lpstr>
      <vt:lpstr>PE09_6_X</vt:lpstr>
      <vt:lpstr>PE09_6_Y</vt:lpstr>
      <vt:lpstr>PE09_X</vt:lpstr>
      <vt:lpstr>PE09_Y</vt:lpstr>
      <vt:lpstr>PE10_1_X</vt:lpstr>
      <vt:lpstr>PE10_1_Y</vt:lpstr>
      <vt:lpstr>PE10_X</vt:lpstr>
      <vt:lpstr>PE10_Y</vt:lpstr>
      <vt:lpstr>PE11_1_X</vt:lpstr>
      <vt:lpstr>PE11_1_Y</vt:lpstr>
      <vt:lpstr>PE11_X</vt:lpstr>
      <vt:lpstr>PE11_Y</vt:lpstr>
      <vt:lpstr>PI_1_X</vt:lpstr>
      <vt:lpstr>PI_1_Y</vt:lpstr>
      <vt:lpstr>PI01_1_X</vt:lpstr>
      <vt:lpstr>PI01_1_Y</vt:lpstr>
      <vt:lpstr>PI01_2_X</vt:lpstr>
      <vt:lpstr>PI01_2_Y</vt:lpstr>
      <vt:lpstr>PI01_X</vt:lpstr>
      <vt:lpstr>PI01_Y</vt:lpstr>
      <vt:lpstr>PI02_1_X</vt:lpstr>
      <vt:lpstr>PI02_1_Y</vt:lpstr>
      <vt:lpstr>PI02_2_X</vt:lpstr>
      <vt:lpstr>PI02_2_Y</vt:lpstr>
      <vt:lpstr>PI02_X</vt:lpstr>
      <vt:lpstr>PI02_Y</vt:lpstr>
      <vt:lpstr>PR_1_X</vt:lpstr>
      <vt:lpstr>PR_1_Y</vt:lpstr>
      <vt:lpstr>PR_2_X</vt:lpstr>
      <vt:lpstr>PR_2_Y</vt:lpstr>
      <vt:lpstr>PR_3_X</vt:lpstr>
      <vt:lpstr>PR_3_Y</vt:lpstr>
      <vt:lpstr>PR_4_X</vt:lpstr>
      <vt:lpstr>PR_4_Y</vt:lpstr>
      <vt:lpstr>PR_5_X</vt:lpstr>
      <vt:lpstr>PR_5_Y</vt:lpstr>
      <vt:lpstr>PR_6_X</vt:lpstr>
      <vt:lpstr>PR_6_Y</vt:lpstr>
      <vt:lpstr>PR01_X</vt:lpstr>
      <vt:lpstr>PR01_Y</vt:lpstr>
      <vt:lpstr>PR02_X</vt:lpstr>
      <vt:lpstr>PR02_Y</vt:lpstr>
      <vt:lpstr>PR03_X</vt:lpstr>
      <vt:lpstr>PR03_Y</vt:lpstr>
      <vt:lpstr>PR04_X</vt:lpstr>
      <vt:lpstr>PR04_Y</vt:lpstr>
      <vt:lpstr>PR05_X</vt:lpstr>
      <vt:lpstr>PR05_Y</vt:lpstr>
      <vt:lpstr>PR06_X</vt:lpstr>
      <vt:lpstr>PR06_Y</vt:lpstr>
      <vt:lpstr>prov_X</vt:lpstr>
      <vt:lpstr>prov_Y</vt:lpstr>
      <vt:lpstr>provw_X</vt:lpstr>
      <vt:lpstr>provw_Y</vt:lpstr>
      <vt:lpstr>QL_1_X</vt:lpstr>
      <vt:lpstr>QL_1_Y</vt:lpstr>
      <vt:lpstr>QL_2_X</vt:lpstr>
      <vt:lpstr>QL_2_Y</vt:lpstr>
      <vt:lpstr>QL01_1_X</vt:lpstr>
      <vt:lpstr>QL01_1_Y</vt:lpstr>
      <vt:lpstr>QL01_X</vt:lpstr>
      <vt:lpstr>QL01_Y</vt:lpstr>
      <vt:lpstr>QL02_1_X</vt:lpstr>
      <vt:lpstr>QL02_1_Y</vt:lpstr>
      <vt:lpstr>QL02_X</vt:lpstr>
      <vt:lpstr>QL02_Y</vt:lpstr>
      <vt:lpstr>QL03_1_X</vt:lpstr>
      <vt:lpstr>QL03_1_Y</vt:lpstr>
      <vt:lpstr>QL03_X</vt:lpstr>
      <vt:lpstr>QL03_Y</vt:lpstr>
      <vt:lpstr>QL04_1_X</vt:lpstr>
      <vt:lpstr>QL04_1_Y</vt:lpstr>
      <vt:lpstr>QL04_X</vt:lpstr>
      <vt:lpstr>QL04_Y</vt:lpstr>
      <vt:lpstr>QL05_1_X</vt:lpstr>
      <vt:lpstr>QL05_1_Y</vt:lpstr>
      <vt:lpstr>QL05_X</vt:lpstr>
      <vt:lpstr>QL05_Y</vt:lpstr>
      <vt:lpstr>regio_X</vt:lpstr>
      <vt:lpstr>regio_Y</vt:lpstr>
      <vt:lpstr>RH_1_X</vt:lpstr>
      <vt:lpstr>RH_1_Y</vt:lpstr>
      <vt:lpstr>RH01_X</vt:lpstr>
      <vt:lpstr>RH01_Y</vt:lpstr>
      <vt:lpstr>RH02_2_X</vt:lpstr>
      <vt:lpstr>RH02_2_Y</vt:lpstr>
      <vt:lpstr>RH02_X</vt:lpstr>
      <vt:lpstr>RH02_Y</vt:lpstr>
      <vt:lpstr>RH03_1_X</vt:lpstr>
      <vt:lpstr>RH03_1_Y</vt:lpstr>
      <vt:lpstr>RH03_X</vt:lpstr>
      <vt:lpstr>RH03_Y</vt:lpstr>
      <vt:lpstr>RH04_1_X</vt:lpstr>
      <vt:lpstr>RH04_1_Y</vt:lpstr>
      <vt:lpstr>RH04_X</vt:lpstr>
      <vt:lpstr>RH04_Y</vt:lpstr>
      <vt:lpstr>RH05_X</vt:lpstr>
      <vt:lpstr>RH05_Y</vt:lpstr>
      <vt:lpstr>RH06_1_X</vt:lpstr>
      <vt:lpstr>RH06_1_Y</vt:lpstr>
      <vt:lpstr>RH06_X</vt:lpstr>
      <vt:lpstr>RH06_Y</vt:lpstr>
      <vt:lpstr>RH07_1_X</vt:lpstr>
      <vt:lpstr>RH07_1_Y</vt:lpstr>
      <vt:lpstr>RH07_2_X</vt:lpstr>
      <vt:lpstr>RH07_2_Y</vt:lpstr>
      <vt:lpstr>RH0701_X</vt:lpstr>
      <vt:lpstr>RH0701_Y</vt:lpstr>
      <vt:lpstr>RH0702_X</vt:lpstr>
      <vt:lpstr>RH0702_Y</vt:lpstr>
      <vt:lpstr>RH0703_X</vt:lpstr>
      <vt:lpstr>RH0703_Y</vt:lpstr>
      <vt:lpstr>RH0704_X</vt:lpstr>
      <vt:lpstr>RH0704_Y</vt:lpstr>
      <vt:lpstr>RH0705_X</vt:lpstr>
      <vt:lpstr>RH0705_Y</vt:lpstr>
      <vt:lpstr>RH0706_X</vt:lpstr>
      <vt:lpstr>RH0706_Y</vt:lpstr>
      <vt:lpstr>RH0707_X</vt:lpstr>
      <vt:lpstr>RH0707_Y</vt:lpstr>
      <vt:lpstr>RH0708_X</vt:lpstr>
      <vt:lpstr>RH0708_Y</vt:lpstr>
      <vt:lpstr>RH0709_X</vt:lpstr>
      <vt:lpstr>RH0709_Y</vt:lpstr>
      <vt:lpstr>RH0710_X</vt:lpstr>
      <vt:lpstr>RH0710_Y</vt:lpstr>
      <vt:lpstr>RH0711_X</vt:lpstr>
      <vt:lpstr>RH0711_Y</vt:lpstr>
      <vt:lpstr>RH0712_X</vt:lpstr>
      <vt:lpstr>RH0712_Y</vt:lpstr>
      <vt:lpstr>RH0713_X</vt:lpstr>
      <vt:lpstr>RH0713_Y</vt:lpstr>
      <vt:lpstr>RH0714_X</vt:lpstr>
      <vt:lpstr>RH0714_Y</vt:lpstr>
      <vt:lpstr>RH0715_X</vt:lpstr>
      <vt:lpstr>RH0715_Y</vt:lpstr>
      <vt:lpstr>RH0716_X</vt:lpstr>
      <vt:lpstr>RH0716_Y</vt:lpstr>
      <vt:lpstr>RH0717_X</vt:lpstr>
      <vt:lpstr>RH0717_Y</vt:lpstr>
      <vt:lpstr>SC_1_X</vt:lpstr>
      <vt:lpstr>SC_1_Y</vt:lpstr>
      <vt:lpstr>SC_10_X</vt:lpstr>
      <vt:lpstr>SC_10_Y</vt:lpstr>
      <vt:lpstr>SC_11_X</vt:lpstr>
      <vt:lpstr>SC_11_Y</vt:lpstr>
      <vt:lpstr>SC_2_X</vt:lpstr>
      <vt:lpstr>SC_2_Y</vt:lpstr>
      <vt:lpstr>SC_3_X</vt:lpstr>
      <vt:lpstr>SC_3_Y</vt:lpstr>
      <vt:lpstr>SC_5_X</vt:lpstr>
      <vt:lpstr>SC_5_Y</vt:lpstr>
      <vt:lpstr>SC_6_X</vt:lpstr>
      <vt:lpstr>SC_6_Y</vt:lpstr>
      <vt:lpstr>SC_7_X</vt:lpstr>
      <vt:lpstr>SC_7_Y</vt:lpstr>
      <vt:lpstr>SC_8_X</vt:lpstr>
      <vt:lpstr>SC_8_Y</vt:lpstr>
      <vt:lpstr>SC_9_X</vt:lpstr>
      <vt:lpstr>SC_9_Y</vt:lpstr>
      <vt:lpstr>SC01_X</vt:lpstr>
      <vt:lpstr>SC01_Y</vt:lpstr>
      <vt:lpstr>SC02_X</vt:lpstr>
      <vt:lpstr>SC02_Y</vt:lpstr>
      <vt:lpstr>SC03_X</vt:lpstr>
      <vt:lpstr>SC03_Y</vt:lpstr>
      <vt:lpstr>SC04_X</vt:lpstr>
      <vt:lpstr>SC04_Y</vt:lpstr>
      <vt:lpstr>SC05_X</vt:lpstr>
      <vt:lpstr>SC05_Y</vt:lpstr>
      <vt:lpstr>SC06_X</vt:lpstr>
      <vt:lpstr>SC06_Y</vt:lpstr>
      <vt:lpstr>SC12_X</vt:lpstr>
      <vt:lpstr>SC12_Y</vt:lpstr>
      <vt:lpstr>SC13_X</vt:lpstr>
      <vt:lpstr>SC13_Y</vt:lpstr>
      <vt:lpstr>selfstat_X</vt:lpstr>
      <vt:lpstr>selfstat_Y</vt:lpstr>
      <vt:lpstr>ses_brx_X</vt:lpstr>
      <vt:lpstr>ses_brx_Y</vt:lpstr>
      <vt:lpstr>SH01_1_X</vt:lpstr>
      <vt:lpstr>SH01_1_Y</vt:lpstr>
      <vt:lpstr>SH01_2_X</vt:lpstr>
      <vt:lpstr>SH01_2_Y</vt:lpstr>
      <vt:lpstr>SH01_X</vt:lpstr>
      <vt:lpstr>SH01_Y</vt:lpstr>
      <vt:lpstr>SH02_X</vt:lpstr>
      <vt:lpstr>SH02_Y</vt:lpstr>
      <vt:lpstr>SH03_X</vt:lpstr>
      <vt:lpstr>SH03_Y</vt:lpstr>
      <vt:lpstr>SO_1_X</vt:lpstr>
      <vt:lpstr>SO_1_Y</vt:lpstr>
      <vt:lpstr>SO_2_X</vt:lpstr>
      <vt:lpstr>SO_2_Y</vt:lpstr>
      <vt:lpstr>SO_3_X</vt:lpstr>
      <vt:lpstr>SO_3_Y</vt:lpstr>
      <vt:lpstr>SO_4_X</vt:lpstr>
      <vt:lpstr>SO_4_Y</vt:lpstr>
      <vt:lpstr>SO01_X</vt:lpstr>
      <vt:lpstr>SO01_Y</vt:lpstr>
      <vt:lpstr>SO02_X</vt:lpstr>
      <vt:lpstr>SO02_Y</vt:lpstr>
      <vt:lpstr>SO03_X</vt:lpstr>
      <vt:lpstr>SO03_Y</vt:lpstr>
      <vt:lpstr>SO04_X</vt:lpstr>
      <vt:lpstr>SO04_Y</vt:lpstr>
      <vt:lpstr>SO05_X</vt:lpstr>
      <vt:lpstr>SO05_Y</vt:lpstr>
      <vt:lpstr>SP01_1_X</vt:lpstr>
      <vt:lpstr>SP01_1_Y</vt:lpstr>
      <vt:lpstr>SP01_X</vt:lpstr>
      <vt:lpstr>SP01_Y</vt:lpstr>
      <vt:lpstr>SP02_1_X</vt:lpstr>
      <vt:lpstr>SP02_1_Y</vt:lpstr>
      <vt:lpstr>SP02_X</vt:lpstr>
      <vt:lpstr>SP02_Y</vt:lpstr>
      <vt:lpstr>SP03_X</vt:lpstr>
      <vt:lpstr>SP04_X</vt:lpstr>
      <vt:lpstr>TA01_1_X</vt:lpstr>
      <vt:lpstr>TA01_1_Y</vt:lpstr>
      <vt:lpstr>TA01_X</vt:lpstr>
      <vt:lpstr>TA01_Y</vt:lpstr>
      <vt:lpstr>TA02_1_X</vt:lpstr>
      <vt:lpstr>TA02_1_Y</vt:lpstr>
      <vt:lpstr>TA02_X</vt:lpstr>
      <vt:lpstr>TA02_Y</vt:lpstr>
      <vt:lpstr>TA03_1_X</vt:lpstr>
      <vt:lpstr>TA03_1_Y</vt:lpstr>
      <vt:lpstr>TA03_X</vt:lpstr>
      <vt:lpstr>TA03_Y</vt:lpstr>
      <vt:lpstr>TA0301_X</vt:lpstr>
      <vt:lpstr>TA0301_Y</vt:lpstr>
      <vt:lpstr>TA04_1_X</vt:lpstr>
      <vt:lpstr>TA04_1_Y</vt:lpstr>
      <vt:lpstr>TA04_X</vt:lpstr>
      <vt:lpstr>TA04_Y</vt:lpstr>
      <vt:lpstr>TA05_1_X</vt:lpstr>
      <vt:lpstr>TA05_1_Y</vt:lpstr>
      <vt:lpstr>TA05_X</vt:lpstr>
      <vt:lpstr>TA05_Y</vt:lpstr>
      <vt:lpstr>TA0501_X</vt:lpstr>
      <vt:lpstr>TA0501_Y</vt:lpstr>
      <vt:lpstr>TA06_1_X</vt:lpstr>
      <vt:lpstr>TA06_1_Y</vt:lpstr>
      <vt:lpstr>TA06_2_X</vt:lpstr>
      <vt:lpstr>TA06_2_Y</vt:lpstr>
      <vt:lpstr>TA06_3_X</vt:lpstr>
      <vt:lpstr>TA06_X</vt:lpstr>
      <vt:lpstr>TA06_Y</vt:lpstr>
      <vt:lpstr>TA07_1_X</vt:lpstr>
      <vt:lpstr>TA07_1_Y</vt:lpstr>
      <vt:lpstr>TA07_2_X</vt:lpstr>
      <vt:lpstr>TA07_2_Y</vt:lpstr>
      <vt:lpstr>TA07_3_X</vt:lpstr>
      <vt:lpstr>TA07_3_Y</vt:lpstr>
      <vt:lpstr>TA0701_X</vt:lpstr>
      <vt:lpstr>TA0701_Y</vt:lpstr>
      <vt:lpstr>TA0702_X</vt:lpstr>
      <vt:lpstr>TA0702_Y</vt:lpstr>
      <vt:lpstr>TA0703_X</vt:lpstr>
      <vt:lpstr>TA0703_Y</vt:lpstr>
      <vt:lpstr>TA0704_X</vt:lpstr>
      <vt:lpstr>TA0704_Y</vt:lpstr>
      <vt:lpstr>TA0705_X</vt:lpstr>
      <vt:lpstr>TA0705_Y</vt:lpstr>
      <vt:lpstr>TA0706_X</vt:lpstr>
      <vt:lpstr>TA0706_Y</vt:lpstr>
      <vt:lpstr>TA0707_X</vt:lpstr>
      <vt:lpstr>TA0707_Y</vt:lpstr>
      <vt:lpstr>TA0708_X</vt:lpstr>
      <vt:lpstr>TA0708_Y</vt:lpstr>
      <vt:lpstr>TA070801_X</vt:lpstr>
      <vt:lpstr>TA070801_Y</vt:lpstr>
      <vt:lpstr>TA08_1_X</vt:lpstr>
      <vt:lpstr>TA08_1_Y</vt:lpstr>
      <vt:lpstr>TA08_2_X</vt:lpstr>
      <vt:lpstr>TA08_2_Y</vt:lpstr>
      <vt:lpstr>TA08_3_X</vt:lpstr>
      <vt:lpstr>TA08_3_Y</vt:lpstr>
      <vt:lpstr>TA08_X</vt:lpstr>
      <vt:lpstr>TA09_1_X</vt:lpstr>
      <vt:lpstr>TA09_1_Y</vt:lpstr>
      <vt:lpstr>TA09_X</vt:lpstr>
      <vt:lpstr>TA09_Y</vt:lpstr>
      <vt:lpstr>TA10_1_X</vt:lpstr>
      <vt:lpstr>TA10_1_Y</vt:lpstr>
      <vt:lpstr>TA10_X</vt:lpstr>
      <vt:lpstr>TA10_Y</vt:lpstr>
      <vt:lpstr>TA1101_X</vt:lpstr>
      <vt:lpstr>TA1101_Y</vt:lpstr>
      <vt:lpstr>TA1102_X</vt:lpstr>
      <vt:lpstr>TA1102_Y</vt:lpstr>
      <vt:lpstr>TA1103_X</vt:lpstr>
      <vt:lpstr>TA1103_Y</vt:lpstr>
      <vt:lpstr>TA1104_X</vt:lpstr>
      <vt:lpstr>TA1104_Y</vt:lpstr>
      <vt:lpstr>TA110401_X</vt:lpstr>
      <vt:lpstr>TA110401_Y</vt:lpstr>
      <vt:lpstr>TA1105_X</vt:lpstr>
      <vt:lpstr>TA1105_Y</vt:lpstr>
      <vt:lpstr>TA1106_X</vt:lpstr>
      <vt:lpstr>TA1106_Y</vt:lpstr>
      <vt:lpstr>TA1107_X</vt:lpstr>
      <vt:lpstr>TA1107_Y</vt:lpstr>
      <vt:lpstr>TA1108_X</vt:lpstr>
      <vt:lpstr>TA1108_Y</vt:lpstr>
      <vt:lpstr>TA1109_X</vt:lpstr>
      <vt:lpstr>TA1109_Y</vt:lpstr>
      <vt:lpstr>TA1110_Y</vt:lpstr>
      <vt:lpstr>TA1202_X</vt:lpstr>
      <vt:lpstr>TA1203_X</vt:lpstr>
      <vt:lpstr>TA1203_Y</vt:lpstr>
      <vt:lpstr>TA1204_X</vt:lpstr>
      <vt:lpstr>TA1204_Y</vt:lpstr>
      <vt:lpstr>TA1205_X</vt:lpstr>
      <vt:lpstr>TA1205_Y</vt:lpstr>
      <vt:lpstr>TA1206_X</vt:lpstr>
      <vt:lpstr>TA1206_Y</vt:lpstr>
      <vt:lpstr>TA1207_X</vt:lpstr>
      <vt:lpstr>TA1207_Y</vt:lpstr>
      <vt:lpstr>TA1208_X</vt:lpstr>
      <vt:lpstr>TA1208_Y</vt:lpstr>
      <vt:lpstr>TA1209_X</vt:lpstr>
      <vt:lpstr>TA1209_Y</vt:lpstr>
      <vt:lpstr>TA1210_X</vt:lpstr>
      <vt:lpstr>TA1210_Y</vt:lpstr>
      <vt:lpstr>TA121001_X</vt:lpstr>
      <vt:lpstr>TA13_X</vt:lpstr>
      <vt:lpstr>TA14_Y</vt:lpstr>
      <vt:lpstr>TA19__X</vt:lpstr>
      <vt:lpstr>TA19__Y</vt:lpstr>
      <vt:lpstr>TA19_1_X</vt:lpstr>
      <vt:lpstr>TA19_1_Y</vt:lpstr>
      <vt:lpstr>TA2001_1_X</vt:lpstr>
      <vt:lpstr>TA2001_1_Y</vt:lpstr>
      <vt:lpstr>TA2001_X</vt:lpstr>
      <vt:lpstr>TA2001_Y</vt:lpstr>
      <vt:lpstr>TA2002_1_X</vt:lpstr>
      <vt:lpstr>TA2002_1_Y</vt:lpstr>
      <vt:lpstr>TA2002_X</vt:lpstr>
      <vt:lpstr>TA2002_Y</vt:lpstr>
      <vt:lpstr>TA2003_1_Y</vt:lpstr>
      <vt:lpstr>TA2003_Y</vt:lpstr>
      <vt:lpstr>TA2004_1_Y</vt:lpstr>
      <vt:lpstr>TA2004_Y</vt:lpstr>
      <vt:lpstr>TA200401_Y</vt:lpstr>
      <vt:lpstr>TR_1_X</vt:lpstr>
      <vt:lpstr>TR_1_Y</vt:lpstr>
      <vt:lpstr>TR_2_X</vt:lpstr>
      <vt:lpstr>TR_2_Y</vt:lpstr>
      <vt:lpstr>TR_3_X</vt:lpstr>
      <vt:lpstr>TR_3_Y</vt:lpstr>
      <vt:lpstr>TR_6_X</vt:lpstr>
      <vt:lpstr>TR_6_Y</vt:lpstr>
      <vt:lpstr>TR_7_X</vt:lpstr>
      <vt:lpstr>TR_7_Y</vt:lpstr>
      <vt:lpstr>TR01_1_X</vt:lpstr>
      <vt:lpstr>TR01_1_Y</vt:lpstr>
      <vt:lpstr>TR01_X</vt:lpstr>
      <vt:lpstr>TR01_Y</vt:lpstr>
      <vt:lpstr>TR02_1_X</vt:lpstr>
      <vt:lpstr>TR02_1_Y</vt:lpstr>
      <vt:lpstr>TR02_2_X</vt:lpstr>
      <vt:lpstr>TR02_2_Y</vt:lpstr>
      <vt:lpstr>TR02_3_X</vt:lpstr>
      <vt:lpstr>TR02_3_Y</vt:lpstr>
      <vt:lpstr>TR02_3B_X</vt:lpstr>
      <vt:lpstr>TR02_3B_Y</vt:lpstr>
      <vt:lpstr>TR02_4_X</vt:lpstr>
      <vt:lpstr>TR02_4_Y</vt:lpstr>
      <vt:lpstr>TR02_5_X</vt:lpstr>
      <vt:lpstr>TR02_5_Y</vt:lpstr>
      <vt:lpstr>TR02_6_X</vt:lpstr>
      <vt:lpstr>TR02_6_Y</vt:lpstr>
      <vt:lpstr>TR02_7_X</vt:lpstr>
      <vt:lpstr>TR02_7_Y</vt:lpstr>
      <vt:lpstr>TR02_8_X</vt:lpstr>
      <vt:lpstr>TR02_8_Y</vt:lpstr>
      <vt:lpstr>TR0201_X</vt:lpstr>
      <vt:lpstr>TR0201_Y</vt:lpstr>
      <vt:lpstr>TR0202_X</vt:lpstr>
      <vt:lpstr>TR0202_Y</vt:lpstr>
      <vt:lpstr>TR0203_X</vt:lpstr>
      <vt:lpstr>TR0203_Y</vt:lpstr>
      <vt:lpstr>TR0204_X</vt:lpstr>
      <vt:lpstr>TR0204_Y</vt:lpstr>
      <vt:lpstr>TR0205_X</vt:lpstr>
      <vt:lpstr>TR0205_Y</vt:lpstr>
      <vt:lpstr>TR0206_X</vt:lpstr>
      <vt:lpstr>TR0206_Y</vt:lpstr>
      <vt:lpstr>TR0207_X</vt:lpstr>
      <vt:lpstr>TR0207_Y</vt:lpstr>
      <vt:lpstr>TR0208_X</vt:lpstr>
      <vt:lpstr>TR0208_Y</vt:lpstr>
      <vt:lpstr>TR0211_X</vt:lpstr>
      <vt:lpstr>TR0211_Y</vt:lpstr>
      <vt:lpstr>TR0212_X</vt:lpstr>
      <vt:lpstr>TR0212_Y</vt:lpstr>
      <vt:lpstr>TR0213_X</vt:lpstr>
      <vt:lpstr>TR0213_Y</vt:lpstr>
      <vt:lpstr>TR0214_X</vt:lpstr>
      <vt:lpstr>TR0214_Y</vt:lpstr>
      <vt:lpstr>TR0601_1_X</vt:lpstr>
      <vt:lpstr>TR0601_1_Y</vt:lpstr>
      <vt:lpstr>TR0601_X</vt:lpstr>
      <vt:lpstr>TR0601_Y</vt:lpstr>
      <vt:lpstr>TR0602_1_X</vt:lpstr>
      <vt:lpstr>TR0602_1_Y</vt:lpstr>
      <vt:lpstr>TR0602_X</vt:lpstr>
      <vt:lpstr>TR0602_Y</vt:lpstr>
      <vt:lpstr>TR0603_1_X</vt:lpstr>
      <vt:lpstr>TR0603_1_Y</vt:lpstr>
      <vt:lpstr>TR0603_X</vt:lpstr>
      <vt:lpstr>TR0603_Y</vt:lpstr>
      <vt:lpstr>TR0604_1_X</vt:lpstr>
      <vt:lpstr>TR0604_1_Y</vt:lpstr>
      <vt:lpstr>TR0604_X</vt:lpstr>
      <vt:lpstr>TR0604_Y</vt:lpstr>
      <vt:lpstr>TR0605_1_X</vt:lpstr>
      <vt:lpstr>TR0605_1_Y</vt:lpstr>
      <vt:lpstr>TR0605_X</vt:lpstr>
      <vt:lpstr>TR0605_Y</vt:lpstr>
      <vt:lpstr>TR0606_1_X</vt:lpstr>
      <vt:lpstr>TR0606_1_Y</vt:lpstr>
      <vt:lpstr>TR0606_X</vt:lpstr>
      <vt:lpstr>TR0606_Y</vt:lpstr>
      <vt:lpstr>TR0607_1_X</vt:lpstr>
      <vt:lpstr>TR0607_1_Y</vt:lpstr>
      <vt:lpstr>TR0607_X</vt:lpstr>
      <vt:lpstr>TR0607_Y</vt:lpstr>
      <vt:lpstr>TR0608_1_X</vt:lpstr>
      <vt:lpstr>TR0608_1_Y</vt:lpstr>
      <vt:lpstr>TR0608_X</vt:lpstr>
      <vt:lpstr>TR0608_Y</vt:lpstr>
      <vt:lpstr>TR0609_1_X</vt:lpstr>
      <vt:lpstr>TR0609_1_Y</vt:lpstr>
      <vt:lpstr>TR0609_X</vt:lpstr>
      <vt:lpstr>TR0609_Y</vt:lpstr>
      <vt:lpstr>TR0610_1_X</vt:lpstr>
      <vt:lpstr>TR0610_1_Y</vt:lpstr>
      <vt:lpstr>TR0610_X</vt:lpstr>
      <vt:lpstr>TR0610_Y</vt:lpstr>
      <vt:lpstr>TR0611_1_X</vt:lpstr>
      <vt:lpstr>TR0611_1_Y</vt:lpstr>
      <vt:lpstr>TR0611_X</vt:lpstr>
      <vt:lpstr>TR0611_Y</vt:lpstr>
      <vt:lpstr>TR0701_1_X</vt:lpstr>
      <vt:lpstr>TR0701_1_Y</vt:lpstr>
      <vt:lpstr>TR0701_X</vt:lpstr>
      <vt:lpstr>TR0701_Y</vt:lpstr>
      <vt:lpstr>TR0702_1_X</vt:lpstr>
      <vt:lpstr>TR0702_1_Y</vt:lpstr>
      <vt:lpstr>TR0702_X</vt:lpstr>
      <vt:lpstr>TR0702_Y</vt:lpstr>
      <vt:lpstr>TR0703_1_X</vt:lpstr>
      <vt:lpstr>TR0703_1_Y</vt:lpstr>
      <vt:lpstr>TR0703_X</vt:lpstr>
      <vt:lpstr>TR0703_Y</vt:lpstr>
      <vt:lpstr>TR0801_X</vt:lpstr>
      <vt:lpstr>TR0801_Y</vt:lpstr>
      <vt:lpstr>TR0802_X</vt:lpstr>
      <vt:lpstr>TR0802_Y</vt:lpstr>
      <vt:lpstr>TR0803_X</vt:lpstr>
      <vt:lpstr>TR0803_Y</vt:lpstr>
      <vt:lpstr>TR10_1_X</vt:lpstr>
      <vt:lpstr>TR10_1_Y</vt:lpstr>
      <vt:lpstr>TR10_X</vt:lpstr>
      <vt:lpstr>TR10_Y</vt:lpstr>
      <vt:lpstr>TR11_1_X</vt:lpstr>
      <vt:lpstr>TR11_1_Y</vt:lpstr>
      <vt:lpstr>TR11_2_X</vt:lpstr>
      <vt:lpstr>TR11_2_Y</vt:lpstr>
      <vt:lpstr>TR11_X</vt:lpstr>
      <vt:lpstr>TR11_Y</vt:lpstr>
      <vt:lpstr>TR1201_1_X</vt:lpstr>
      <vt:lpstr>TR1201_1_Y</vt:lpstr>
      <vt:lpstr>TR1201_X</vt:lpstr>
      <vt:lpstr>TR1201_Y</vt:lpstr>
      <vt:lpstr>TR1202_1_X</vt:lpstr>
      <vt:lpstr>TR1202_1_Y</vt:lpstr>
      <vt:lpstr>TR1202_X</vt:lpstr>
      <vt:lpstr>TR1202_Y</vt:lpstr>
      <vt:lpstr>TR1203_1_X</vt:lpstr>
      <vt:lpstr>TR1203_1_Y</vt:lpstr>
      <vt:lpstr>TR1203_X</vt:lpstr>
      <vt:lpstr>TR1203_Y</vt:lpstr>
      <vt:lpstr>TR1204_1_X</vt:lpstr>
      <vt:lpstr>TR1204_1_Y</vt:lpstr>
      <vt:lpstr>TR1204_X</vt:lpstr>
      <vt:lpstr>TR1204_Y</vt:lpstr>
      <vt:lpstr>TR1205_1_X</vt:lpstr>
      <vt:lpstr>TR1205_1_Y</vt:lpstr>
      <vt:lpstr>TR1205_X</vt:lpstr>
      <vt:lpstr>TR1205_Y</vt:lpstr>
      <vt:lpstr>TR1206_1_X</vt:lpstr>
      <vt:lpstr>TR1206_1_Y</vt:lpstr>
      <vt:lpstr>TR1206_X</vt:lpstr>
      <vt:lpstr>TR1206_Y</vt:lpstr>
      <vt:lpstr>TR1207_1_X</vt:lpstr>
      <vt:lpstr>TR1207_1_Y</vt:lpstr>
      <vt:lpstr>TR1207_X</vt:lpstr>
      <vt:lpstr>TR1207_Y</vt:lpstr>
      <vt:lpstr>TR1208_1_X</vt:lpstr>
      <vt:lpstr>TR1208_1_Y</vt:lpstr>
      <vt:lpstr>TR1208_X</vt:lpstr>
      <vt:lpstr>TR1208_Y</vt:lpstr>
      <vt:lpstr>TR1209_1_X</vt:lpstr>
      <vt:lpstr>TR1209_1_Y</vt:lpstr>
      <vt:lpstr>TR1209_X</vt:lpstr>
      <vt:lpstr>TR1209_Y</vt:lpstr>
      <vt:lpstr>TR1301_1_X</vt:lpstr>
      <vt:lpstr>TR1301_1_Y</vt:lpstr>
      <vt:lpstr>TR1301_X</vt:lpstr>
      <vt:lpstr>TR1301_Y</vt:lpstr>
      <vt:lpstr>TR1302_1_X</vt:lpstr>
      <vt:lpstr>TR1302_1_Y</vt:lpstr>
      <vt:lpstr>TR1302_X</vt:lpstr>
      <vt:lpstr>TR1302_Y</vt:lpstr>
      <vt:lpstr>TR1303_1_X</vt:lpstr>
      <vt:lpstr>TR1303_1_Y</vt:lpstr>
      <vt:lpstr>TR1303_X</vt:lpstr>
      <vt:lpstr>TR1303_Y</vt:lpstr>
      <vt:lpstr>TR1304_1_X</vt:lpstr>
      <vt:lpstr>TR1304_1_Y</vt:lpstr>
      <vt:lpstr>TR1304_X</vt:lpstr>
      <vt:lpstr>TR1304_Y</vt:lpstr>
      <vt:lpstr>TR1305_1_X</vt:lpstr>
      <vt:lpstr>TR1305_1_Y</vt:lpstr>
      <vt:lpstr>TR1305_X</vt:lpstr>
      <vt:lpstr>TR1305_Y</vt:lpstr>
      <vt:lpstr>TR1306_1_X</vt:lpstr>
      <vt:lpstr>TR1306_1_Y</vt:lpstr>
      <vt:lpstr>TR1306_X</vt:lpstr>
      <vt:lpstr>TR1306_Y</vt:lpstr>
      <vt:lpstr>TR1307_1_X</vt:lpstr>
      <vt:lpstr>TR1307_1_Y</vt:lpstr>
      <vt:lpstr>TR1307_X</vt:lpstr>
      <vt:lpstr>TR1307_Y</vt:lpstr>
      <vt:lpstr>urb2001_X</vt:lpstr>
      <vt:lpstr>urb2001_Y</vt:lpstr>
      <vt:lpstr>VA_1_X</vt:lpstr>
      <vt:lpstr>VA_1_Y</vt:lpstr>
      <vt:lpstr>VA_2_X</vt:lpstr>
      <vt:lpstr>VA_2_Y</vt:lpstr>
      <vt:lpstr>VA_3_X</vt:lpstr>
      <vt:lpstr>VA_3_Y</vt:lpstr>
      <vt:lpstr>VA_4_X</vt:lpstr>
      <vt:lpstr>VA_4_Y</vt:lpstr>
      <vt:lpstr>VA_5_X</vt:lpstr>
      <vt:lpstr>VA_5_Y</vt:lpstr>
      <vt:lpstr>VA01_1_X</vt:lpstr>
      <vt:lpstr>VA01_1_Y</vt:lpstr>
      <vt:lpstr>VA01_2_X</vt:lpstr>
      <vt:lpstr>VA01_2_Y</vt:lpstr>
      <vt:lpstr>VA01_X</vt:lpstr>
      <vt:lpstr>VA01_Y</vt:lpstr>
      <vt:lpstr>VA02month_X</vt:lpstr>
      <vt:lpstr>VA02month_Y</vt:lpstr>
      <vt:lpstr>VA02year_X</vt:lpstr>
      <vt:lpstr>VA02year_Y</vt:lpstr>
      <vt:lpstr>VA03_X</vt:lpstr>
      <vt:lpstr>VA03_Y</vt:lpstr>
      <vt:lpstr>VA04_X</vt:lpstr>
      <vt:lpstr>VA04_Y</vt:lpstr>
      <vt:lpstr>VA05_1_X</vt:lpstr>
      <vt:lpstr>VA05_1_Y</vt:lpstr>
      <vt:lpstr>VA05_X</vt:lpstr>
      <vt:lpstr>VA05_Y</vt:lpstr>
      <vt:lpstr>VA06_X</vt:lpstr>
      <vt:lpstr>VA06_Y</vt:lpstr>
      <vt:lpstr>WB_1_X</vt:lpstr>
      <vt:lpstr>WB_2_X</vt:lpstr>
      <vt:lpstr>WB_3_X</vt:lpstr>
      <vt:lpstr>WB01_X</vt:lpstr>
      <vt:lpstr>WB02_X</vt:lpstr>
      <vt:lpstr>WB03_X</vt:lpstr>
      <vt:lpstr>WB04_X</vt:lpstr>
      <vt:lpstr>WB05_X</vt:lpstr>
      <vt:lpstr>WB06_X</vt:lpstr>
      <vt:lpstr>WB07_X</vt:lpstr>
      <vt:lpstr>WB08_X</vt:lpstr>
      <vt:lpstr>WB09_X</vt:lpstr>
      <vt:lpstr>WB10_X</vt:lpstr>
      <vt:lpstr>WB11_X</vt:lpstr>
      <vt:lpstr>WB12_X</vt:lpstr>
      <vt:lpstr>WB1301_X</vt:lpstr>
      <vt:lpstr>WB1302_X</vt:lpstr>
      <vt:lpstr>WB1303_X</vt:lpstr>
      <vt:lpstr>WB1304_X</vt:lpstr>
      <vt:lpstr>wfin_X</vt:lpstr>
      <vt:lpstr>wfin_Y</vt:lpstr>
      <vt:lpstr>wfinhh_X</vt:lpstr>
      <vt:lpstr>wfinhh_Y</vt:lpstr>
      <vt:lpstr>year_X</vt:lpstr>
      <vt:lpstr>year_Y</vt:lpstr>
    </vt:vector>
  </TitlesOfParts>
  <Company>W.I.V. - I.S.P.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jvanderheyden</dc:creator>
  <cp:lastModifiedBy>Sabine Drieskens</cp:lastModifiedBy>
  <cp:lastPrinted>2015-03-18T11:01:39Z</cp:lastPrinted>
  <dcterms:created xsi:type="dcterms:W3CDTF">2010-11-23T10:44:01Z</dcterms:created>
  <dcterms:modified xsi:type="dcterms:W3CDTF">2024-03-27T11:29:56Z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