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iensano.be\fs\1140_DATA\SURD\SURD\ACT\EMCDDA\KI\TDI\4 Publications\Reports\National\2021\RESULTS\"/>
    </mc:Choice>
  </mc:AlternateContent>
  <bookViews>
    <workbookView xWindow="3105" yWindow="30" windowWidth="14715" windowHeight="11235" tabRatio="928"/>
  </bookViews>
  <sheets>
    <sheet name="Inhoudstafel" sheetId="17" r:id="rId1"/>
    <sheet name="Labels" sheetId="57" state="hidden" r:id="rId2"/>
    <sheet name="T1" sheetId="48" r:id="rId3"/>
    <sheet name="A4.1.2." sheetId="52" state="hidden" r:id="rId4"/>
    <sheet name="T29" sheetId="69" r:id="rId5"/>
    <sheet name="T2" sheetId="37" r:id="rId6"/>
    <sheet name="T3" sheetId="38" r:id="rId7"/>
    <sheet name="T4" sheetId="39" r:id="rId8"/>
    <sheet name="T5" sheetId="4" r:id="rId9"/>
    <sheet name="T6" sheetId="5" r:id="rId10"/>
    <sheet name="T7" sheetId="6" r:id="rId11"/>
    <sheet name="T8" sheetId="7" r:id="rId12"/>
    <sheet name="T9" sheetId="21" r:id="rId13"/>
    <sheet name="T10" sheetId="22" r:id="rId14"/>
    <sheet name="T11" sheetId="23" r:id="rId15"/>
    <sheet name="T12" sheetId="24" r:id="rId16"/>
    <sheet name="T13" sheetId="25" r:id="rId17"/>
    <sheet name="T14" sheetId="26" r:id="rId18"/>
    <sheet name="T15" sheetId="27" r:id="rId19"/>
    <sheet name="T16" sheetId="28" r:id="rId20"/>
    <sheet name="T17" sheetId="29" r:id="rId21"/>
    <sheet name="T18" sheetId="30" r:id="rId22"/>
    <sheet name="T19" sheetId="31" r:id="rId23"/>
    <sheet name="T20" sheetId="32" r:id="rId24"/>
    <sheet name="T21" sheetId="53" r:id="rId25"/>
    <sheet name="T22" sheetId="54" r:id="rId26"/>
    <sheet name="T23" sheetId="55" r:id="rId27"/>
    <sheet name="T.1.2. (old)" sheetId="50" state="hidden" r:id="rId28"/>
    <sheet name="T.1.3. (old)" sheetId="16" state="hidden" r:id="rId29"/>
    <sheet name="T.1.4. (old)" sheetId="51" state="hidden" r:id="rId30"/>
    <sheet name="T24" sheetId="56" r:id="rId31"/>
    <sheet name="T25" sheetId="33" r:id="rId32"/>
    <sheet name="T26" sheetId="34" r:id="rId33"/>
    <sheet name="T27" sheetId="35" r:id="rId34"/>
    <sheet name="T28" sheetId="36" r:id="rId35"/>
    <sheet name="T.7.1." sheetId="44" state="hidden" r:id="rId36"/>
    <sheet name="T.7.2." sheetId="45" state="hidden" r:id="rId37"/>
    <sheet name="T.7.3." sheetId="46" state="hidden" r:id="rId38"/>
    <sheet name="T.7.4." sheetId="47" state="hidden" r:id="rId39"/>
  </sheets>
  <externalReferences>
    <externalReference r:id="rId40"/>
    <externalReference r:id="rId41"/>
    <externalReference r:id="rId42"/>
  </externalReferences>
  <calcPr calcId="162913"/>
</workbook>
</file>

<file path=xl/calcChain.xml><?xml version="1.0" encoding="utf-8"?>
<calcChain xmlns="http://schemas.openxmlformats.org/spreadsheetml/2006/main">
  <c r="E29" i="48" l="1"/>
  <c r="E28" i="48"/>
  <c r="E27" i="48"/>
  <c r="E26" i="48"/>
  <c r="E25" i="48"/>
  <c r="E24" i="48"/>
  <c r="E23" i="48"/>
  <c r="E22" i="48"/>
  <c r="E21" i="48"/>
  <c r="E20" i="48"/>
  <c r="E19" i="48"/>
  <c r="E18" i="48"/>
  <c r="E17" i="48"/>
  <c r="AE17" i="52" l="1"/>
  <c r="AD17" i="52"/>
  <c r="V17" i="52"/>
  <c r="N17" i="52"/>
  <c r="F17" i="52"/>
  <c r="AB16" i="52"/>
  <c r="T16" i="52"/>
  <c r="L16" i="52"/>
  <c r="D16" i="52"/>
  <c r="A12" i="51"/>
  <c r="B12" i="51"/>
  <c r="C12" i="51"/>
  <c r="D12" i="51"/>
  <c r="E12" i="51"/>
  <c r="C17" i="52" s="1"/>
  <c r="F12" i="51"/>
  <c r="G12" i="51"/>
  <c r="D17" i="52" s="1"/>
  <c r="H12" i="51"/>
  <c r="I12" i="51"/>
  <c r="E17" i="52" s="1"/>
  <c r="J12" i="51"/>
  <c r="K12" i="51"/>
  <c r="L12" i="51"/>
  <c r="M12" i="51"/>
  <c r="N12" i="51"/>
  <c r="G17" i="52" s="1"/>
  <c r="O12" i="51"/>
  <c r="H17" i="52" s="1"/>
  <c r="P12" i="51"/>
  <c r="Q12" i="51"/>
  <c r="I17" i="52" s="1"/>
  <c r="R12" i="51"/>
  <c r="S12" i="51"/>
  <c r="J17" i="52" s="1"/>
  <c r="T12" i="51"/>
  <c r="U12" i="51"/>
  <c r="K17" i="52" s="1"/>
  <c r="V12" i="51"/>
  <c r="W12" i="51"/>
  <c r="L17" i="52" s="1"/>
  <c r="X12" i="51"/>
  <c r="Y12" i="51"/>
  <c r="M17" i="52" s="1"/>
  <c r="Z12" i="51"/>
  <c r="AA12" i="51"/>
  <c r="AB12" i="51"/>
  <c r="AC12" i="51"/>
  <c r="AD12" i="51"/>
  <c r="O17" i="52" s="1"/>
  <c r="AE12" i="51"/>
  <c r="P17" i="52" s="1"/>
  <c r="AF12" i="51"/>
  <c r="AG12" i="51"/>
  <c r="Q17" i="52" s="1"/>
  <c r="AH12" i="51"/>
  <c r="AI12" i="51"/>
  <c r="R17" i="52" s="1"/>
  <c r="AJ12" i="51"/>
  <c r="AK12" i="51"/>
  <c r="S17" i="52" s="1"/>
  <c r="AL12" i="51"/>
  <c r="AM12" i="51"/>
  <c r="T17" i="52" s="1"/>
  <c r="AN12" i="51"/>
  <c r="AO12" i="51"/>
  <c r="U17" i="52" s="1"/>
  <c r="AP12" i="51"/>
  <c r="AQ12" i="51"/>
  <c r="AR12" i="51"/>
  <c r="AS12" i="51"/>
  <c r="AT12" i="51"/>
  <c r="W17" i="52" s="1"/>
  <c r="AU12" i="51"/>
  <c r="X17" i="52" s="1"/>
  <c r="AV12" i="51"/>
  <c r="AW12" i="51"/>
  <c r="Y17" i="52" s="1"/>
  <c r="AX12" i="51"/>
  <c r="AY12" i="51"/>
  <c r="Z17" i="52" s="1"/>
  <c r="AZ12" i="51"/>
  <c r="BA12" i="51"/>
  <c r="AA17" i="52" s="1"/>
  <c r="BB12" i="51"/>
  <c r="BC12" i="51"/>
  <c r="AB17" i="52" s="1"/>
  <c r="BD12" i="51"/>
  <c r="BE12" i="51"/>
  <c r="AC17" i="52" s="1"/>
  <c r="BF12" i="51"/>
  <c r="BG12" i="51"/>
  <c r="BH12" i="51"/>
  <c r="BI12" i="51"/>
  <c r="BJ12" i="51"/>
  <c r="BK12" i="51"/>
  <c r="BL12" i="51"/>
  <c r="BM12" i="51"/>
  <c r="BN12" i="51"/>
  <c r="BO12" i="51"/>
  <c r="BP12" i="51"/>
  <c r="A12" i="16"/>
  <c r="B12" i="16"/>
  <c r="B16" i="52" s="1"/>
  <c r="C12" i="16"/>
  <c r="C16" i="52" s="1"/>
  <c r="D12" i="16"/>
  <c r="E12" i="16"/>
  <c r="F12" i="16"/>
  <c r="G12" i="16"/>
  <c r="E16" i="52" s="1"/>
  <c r="H12" i="16"/>
  <c r="I12" i="16"/>
  <c r="F16" i="52" s="1"/>
  <c r="J12" i="16"/>
  <c r="K12" i="16"/>
  <c r="G16" i="52" s="1"/>
  <c r="L12" i="16"/>
  <c r="M12" i="16"/>
  <c r="H16" i="52" s="1"/>
  <c r="N12" i="16"/>
  <c r="O12" i="16"/>
  <c r="I16" i="52" s="1"/>
  <c r="P12" i="16"/>
  <c r="Q12" i="16"/>
  <c r="J16" i="52" s="1"/>
  <c r="R12" i="16"/>
  <c r="S12" i="16"/>
  <c r="K16" i="52" s="1"/>
  <c r="T12" i="16"/>
  <c r="U12" i="16"/>
  <c r="V12" i="16"/>
  <c r="W12" i="16"/>
  <c r="M16" i="52" s="1"/>
  <c r="X12" i="16"/>
  <c r="Y12" i="16"/>
  <c r="N16" i="52" s="1"/>
  <c r="Z12" i="16"/>
  <c r="AA12" i="16"/>
  <c r="O16" i="52" s="1"/>
  <c r="AB12" i="16"/>
  <c r="AC12" i="16"/>
  <c r="P16" i="52" s="1"/>
  <c r="AD12" i="16"/>
  <c r="AE12" i="16"/>
  <c r="Q16" i="52" s="1"/>
  <c r="AF12" i="16"/>
  <c r="AG12" i="16"/>
  <c r="R16" i="52" s="1"/>
  <c r="AH12" i="16"/>
  <c r="AI12" i="16"/>
  <c r="S16" i="52" s="1"/>
  <c r="AJ12" i="16"/>
  <c r="AK12" i="16"/>
  <c r="AL12" i="16"/>
  <c r="AM12" i="16"/>
  <c r="U16" i="52" s="1"/>
  <c r="AN12" i="16"/>
  <c r="AO12" i="16"/>
  <c r="V16" i="52" s="1"/>
  <c r="AP12" i="16"/>
  <c r="AQ12" i="16"/>
  <c r="W16" i="52" s="1"/>
  <c r="AR12" i="16"/>
  <c r="AS12" i="16"/>
  <c r="X16" i="52" s="1"/>
  <c r="AT12" i="16"/>
  <c r="AU12" i="16"/>
  <c r="Y16" i="52" s="1"/>
  <c r="AV12" i="16"/>
  <c r="AW12" i="16"/>
  <c r="Z16" i="52" s="1"/>
  <c r="AX12" i="16"/>
  <c r="AY12" i="16"/>
  <c r="AA16" i="52" s="1"/>
  <c r="AZ12" i="16"/>
  <c r="BA12" i="16"/>
  <c r="BB12" i="16"/>
  <c r="BC12" i="16"/>
  <c r="AC16" i="52" s="1"/>
  <c r="BD12" i="16"/>
  <c r="BE12" i="16"/>
  <c r="BF12" i="16"/>
  <c r="BG12" i="16"/>
  <c r="BH12" i="16"/>
  <c r="BI12" i="16"/>
  <c r="BJ12" i="16"/>
  <c r="BK12" i="16"/>
  <c r="AD16" i="52" s="1"/>
  <c r="BL12" i="16"/>
  <c r="BM12" i="16"/>
  <c r="AE16" i="52" s="1"/>
  <c r="BN12" i="16"/>
  <c r="C34" i="57" l="1"/>
  <c r="C238" i="57" l="1"/>
  <c r="C239" i="57"/>
  <c r="C240" i="57"/>
  <c r="C241" i="57"/>
  <c r="C242" i="57"/>
  <c r="C243" i="57"/>
  <c r="C244" i="57"/>
  <c r="C237" i="57"/>
  <c r="C236" i="57" l="1"/>
  <c r="C235" i="57"/>
  <c r="C234" i="57"/>
  <c r="C233" i="57"/>
  <c r="C232" i="57"/>
  <c r="C231" i="57" l="1"/>
  <c r="C230" i="57"/>
  <c r="C229" i="57" l="1"/>
  <c r="C228" i="57"/>
  <c r="C227" i="57"/>
  <c r="C226" i="57"/>
  <c r="C225" i="57"/>
  <c r="C224" i="57"/>
  <c r="C223" i="57"/>
  <c r="C222" i="57"/>
  <c r="C221" i="57"/>
  <c r="C220" i="57"/>
  <c r="C219" i="57"/>
  <c r="C218" i="57"/>
  <c r="C217" i="57"/>
  <c r="C216" i="57"/>
  <c r="C208" i="57" l="1"/>
  <c r="C209" i="57"/>
  <c r="C210" i="57"/>
  <c r="C211" i="57"/>
  <c r="C213" i="57"/>
  <c r="C214" i="57"/>
  <c r="C215" i="57"/>
  <c r="C207" i="57" l="1"/>
  <c r="C206" i="57"/>
  <c r="C205" i="57"/>
  <c r="C203" i="57"/>
  <c r="C204" i="57"/>
  <c r="C202" i="57"/>
  <c r="C201" i="57"/>
  <c r="C200" i="57"/>
  <c r="C199" i="57"/>
  <c r="C198" i="57"/>
  <c r="C190" i="57"/>
  <c r="C197" i="57" l="1"/>
  <c r="C196" i="57"/>
  <c r="C195" i="57"/>
  <c r="C194" i="57"/>
  <c r="C193" i="57"/>
  <c r="C192" i="57"/>
  <c r="C191" i="57"/>
  <c r="C189" i="57"/>
  <c r="C188" i="57"/>
  <c r="C187" i="57"/>
  <c r="C186" i="57"/>
  <c r="A11" i="51" l="1"/>
  <c r="B11" i="51"/>
  <c r="C11" i="51"/>
  <c r="D11" i="51"/>
  <c r="E11" i="51"/>
  <c r="F11" i="51"/>
  <c r="G11" i="51"/>
  <c r="H11" i="51"/>
  <c r="I11" i="51"/>
  <c r="E15" i="52" s="1"/>
  <c r="J11" i="51"/>
  <c r="K11" i="51"/>
  <c r="F15" i="52" s="1"/>
  <c r="L11" i="51"/>
  <c r="M11" i="51"/>
  <c r="N11" i="51"/>
  <c r="O11" i="51"/>
  <c r="P11" i="51"/>
  <c r="Q11" i="51"/>
  <c r="I15" i="52" s="1"/>
  <c r="R11" i="51"/>
  <c r="S11" i="51"/>
  <c r="J15" i="52" s="1"/>
  <c r="T11" i="51"/>
  <c r="U11" i="51"/>
  <c r="V11" i="51"/>
  <c r="W11" i="51"/>
  <c r="X11" i="51"/>
  <c r="Y11" i="51"/>
  <c r="M15" i="52" s="1"/>
  <c r="Z11" i="51"/>
  <c r="AA11" i="51"/>
  <c r="N15" i="52" s="1"/>
  <c r="AB11" i="51"/>
  <c r="AC11" i="51"/>
  <c r="AD11" i="51"/>
  <c r="AE11" i="51"/>
  <c r="AF11" i="51"/>
  <c r="AG11" i="51"/>
  <c r="Q15" i="52" s="1"/>
  <c r="AH11" i="51"/>
  <c r="AI11" i="51"/>
  <c r="R15" i="52" s="1"/>
  <c r="AJ11" i="51"/>
  <c r="AK11" i="51"/>
  <c r="AL11" i="51"/>
  <c r="AM11" i="51"/>
  <c r="AN11" i="51"/>
  <c r="AO11" i="51"/>
  <c r="U15" i="52" s="1"/>
  <c r="AP11" i="51"/>
  <c r="AQ11" i="51"/>
  <c r="V15" i="52" s="1"/>
  <c r="AR11" i="51"/>
  <c r="AS11" i="51"/>
  <c r="AT11" i="51"/>
  <c r="AU11" i="51"/>
  <c r="AV11" i="51"/>
  <c r="AW11" i="51"/>
  <c r="Y15" i="52" s="1"/>
  <c r="AX11" i="51"/>
  <c r="AY11" i="51"/>
  <c r="Z15" i="52" s="1"/>
  <c r="AZ11" i="51"/>
  <c r="BA11" i="51"/>
  <c r="BB11" i="51"/>
  <c r="BC11" i="51"/>
  <c r="BD11" i="51"/>
  <c r="BE11" i="51"/>
  <c r="AC15" i="52" s="1"/>
  <c r="BF11" i="51"/>
  <c r="BG11" i="51"/>
  <c r="BH11" i="51"/>
  <c r="BI11" i="51"/>
  <c r="BJ11" i="51"/>
  <c r="BK11" i="51"/>
  <c r="BL11" i="51"/>
  <c r="BM11" i="51"/>
  <c r="AD15" i="52" s="1"/>
  <c r="BN11" i="51"/>
  <c r="BO11" i="51"/>
  <c r="AE15" i="52" s="1"/>
  <c r="BP11" i="51"/>
  <c r="A11" i="16"/>
  <c r="B11" i="16"/>
  <c r="B14" i="52" s="1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I14" i="52" s="1"/>
  <c r="P11" i="16"/>
  <c r="Q11" i="16"/>
  <c r="R11" i="16"/>
  <c r="S11" i="16"/>
  <c r="T11" i="16"/>
  <c r="U11" i="16"/>
  <c r="V11" i="16"/>
  <c r="W11" i="16"/>
  <c r="M14" i="52" s="1"/>
  <c r="X11" i="16"/>
  <c r="Y11" i="16"/>
  <c r="Z11" i="16"/>
  <c r="AA11" i="16"/>
  <c r="AB11" i="16"/>
  <c r="AC11" i="16"/>
  <c r="AD11" i="16"/>
  <c r="AE11" i="16"/>
  <c r="Q14" i="52" s="1"/>
  <c r="AF11" i="16"/>
  <c r="AG11" i="16"/>
  <c r="AH11" i="16"/>
  <c r="AI11" i="16"/>
  <c r="AJ11" i="16"/>
  <c r="AK11" i="16"/>
  <c r="AL11" i="16"/>
  <c r="AM11" i="16"/>
  <c r="U14" i="52" s="1"/>
  <c r="AN11" i="16"/>
  <c r="AO11" i="16"/>
  <c r="AP11" i="16"/>
  <c r="AQ11" i="16"/>
  <c r="AR11" i="16"/>
  <c r="AS11" i="16"/>
  <c r="AT11" i="16"/>
  <c r="AU11" i="16"/>
  <c r="Y14" i="52" s="1"/>
  <c r="AV11" i="16"/>
  <c r="AW11" i="16"/>
  <c r="AX11" i="16"/>
  <c r="AY11" i="16"/>
  <c r="AZ11" i="16"/>
  <c r="BA11" i="16"/>
  <c r="BB11" i="16"/>
  <c r="BC11" i="16"/>
  <c r="AC14" i="52" s="1"/>
  <c r="BD11" i="16"/>
  <c r="BE11" i="16"/>
  <c r="BF11" i="16"/>
  <c r="BG11" i="16"/>
  <c r="BH11" i="16"/>
  <c r="BI11" i="16"/>
  <c r="BJ11" i="16"/>
  <c r="BK11" i="16"/>
  <c r="AD14" i="52" s="1"/>
  <c r="BL11" i="16"/>
  <c r="BM11" i="16"/>
  <c r="BN11" i="16"/>
  <c r="N14" i="52" l="1"/>
  <c r="F14" i="52"/>
  <c r="AE14" i="52"/>
  <c r="R14" i="52"/>
  <c r="Z14" i="52"/>
  <c r="V14" i="52"/>
  <c r="J14" i="52"/>
  <c r="W14" i="52"/>
  <c r="AB15" i="52"/>
  <c r="X15" i="52"/>
  <c r="T15" i="52"/>
  <c r="P15" i="52"/>
  <c r="L15" i="52"/>
  <c r="H15" i="52"/>
  <c r="D15" i="52"/>
  <c r="E14" i="52"/>
  <c r="AB14" i="52"/>
  <c r="X14" i="52"/>
  <c r="T14" i="52"/>
  <c r="P14" i="52"/>
  <c r="L14" i="52"/>
  <c r="H14" i="52"/>
  <c r="D14" i="52"/>
  <c r="AA14" i="52"/>
  <c r="S14" i="52"/>
  <c r="O14" i="52"/>
  <c r="K14" i="52"/>
  <c r="G14" i="52"/>
  <c r="C14" i="52"/>
  <c r="AA15" i="52"/>
  <c r="W15" i="52"/>
  <c r="S15" i="52"/>
  <c r="O15" i="52"/>
  <c r="K15" i="52"/>
  <c r="G15" i="52"/>
  <c r="C15" i="52"/>
  <c r="C36" i="57" l="1"/>
  <c r="A10" i="51" l="1"/>
  <c r="B10" i="51"/>
  <c r="C10" i="51"/>
  <c r="D10" i="51"/>
  <c r="E10" i="51"/>
  <c r="F10" i="51"/>
  <c r="G10" i="51"/>
  <c r="H10" i="51"/>
  <c r="I10" i="51"/>
  <c r="J10" i="51"/>
  <c r="K10" i="51"/>
  <c r="L10" i="51"/>
  <c r="M10" i="51"/>
  <c r="N10" i="51"/>
  <c r="O10" i="51"/>
  <c r="P10" i="51"/>
  <c r="Q10" i="51"/>
  <c r="R10" i="51"/>
  <c r="S10" i="51"/>
  <c r="T10" i="51"/>
  <c r="U10" i="51"/>
  <c r="V10" i="51"/>
  <c r="W10" i="51"/>
  <c r="X10" i="51"/>
  <c r="Y10" i="51"/>
  <c r="Z10" i="51"/>
  <c r="AA10" i="51"/>
  <c r="AB10" i="51"/>
  <c r="N13" i="52" s="1"/>
  <c r="AC10" i="51"/>
  <c r="AD10" i="51"/>
  <c r="AE10" i="51"/>
  <c r="AF10" i="51"/>
  <c r="AG10" i="51"/>
  <c r="AH10" i="51"/>
  <c r="AI10" i="51"/>
  <c r="AJ10" i="51"/>
  <c r="AK10" i="51"/>
  <c r="AL10" i="51"/>
  <c r="AM10" i="51"/>
  <c r="AN10" i="51"/>
  <c r="AO10" i="51"/>
  <c r="AP10" i="51"/>
  <c r="AQ10" i="51"/>
  <c r="AR10" i="51"/>
  <c r="V13" i="52" s="1"/>
  <c r="AS10" i="51"/>
  <c r="AT10" i="51"/>
  <c r="AU10" i="51"/>
  <c r="AV10" i="51"/>
  <c r="AW10" i="51"/>
  <c r="AX10" i="51"/>
  <c r="AY10" i="51"/>
  <c r="AZ10" i="51"/>
  <c r="BA10" i="51"/>
  <c r="BB10" i="51"/>
  <c r="BC10" i="51"/>
  <c r="BD10" i="51"/>
  <c r="BE10" i="51"/>
  <c r="BF10" i="51"/>
  <c r="BG10" i="51"/>
  <c r="BH10" i="51"/>
  <c r="BI10" i="51"/>
  <c r="BJ10" i="51"/>
  <c r="BK10" i="51"/>
  <c r="BL10" i="51"/>
  <c r="BM10" i="51"/>
  <c r="BN10" i="51"/>
  <c r="BO10" i="51"/>
  <c r="BP10" i="51"/>
  <c r="A10" i="50"/>
  <c r="B10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U10" i="50"/>
  <c r="V10" i="50"/>
  <c r="W10" i="50"/>
  <c r="X10" i="50"/>
  <c r="Y10" i="50"/>
  <c r="Z10" i="50"/>
  <c r="AA10" i="50"/>
  <c r="AB10" i="50"/>
  <c r="AC10" i="50"/>
  <c r="AD10" i="50"/>
  <c r="AE10" i="50"/>
  <c r="AF10" i="50"/>
  <c r="A10" i="16"/>
  <c r="B10" i="16"/>
  <c r="B12" i="52" s="1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F10" i="16"/>
  <c r="AG10" i="16"/>
  <c r="AH10" i="16"/>
  <c r="AI10" i="16"/>
  <c r="AJ10" i="16"/>
  <c r="AK10" i="16"/>
  <c r="AL10" i="16"/>
  <c r="AM10" i="16"/>
  <c r="AN10" i="16"/>
  <c r="AO10" i="16"/>
  <c r="AP10" i="16"/>
  <c r="AQ10" i="16"/>
  <c r="AR10" i="16"/>
  <c r="AS10" i="16"/>
  <c r="AT10" i="16"/>
  <c r="AU10" i="16"/>
  <c r="AV10" i="16"/>
  <c r="AW10" i="16"/>
  <c r="AX10" i="16"/>
  <c r="AY10" i="16"/>
  <c r="AZ10" i="16"/>
  <c r="BA10" i="16"/>
  <c r="BB10" i="16"/>
  <c r="BC10" i="16"/>
  <c r="BD10" i="16"/>
  <c r="BE10" i="16"/>
  <c r="BF10" i="16"/>
  <c r="BG10" i="16"/>
  <c r="BH10" i="16"/>
  <c r="BI10" i="16"/>
  <c r="BJ10" i="16"/>
  <c r="BK10" i="16"/>
  <c r="BL10" i="16"/>
  <c r="AD12" i="52" s="1"/>
  <c r="BM10" i="16"/>
  <c r="BN10" i="16"/>
  <c r="AC12" i="52" l="1"/>
  <c r="X13" i="52"/>
  <c r="W13" i="52"/>
  <c r="O13" i="52"/>
  <c r="G13" i="52"/>
  <c r="U12" i="52"/>
  <c r="M12" i="52"/>
  <c r="E12" i="52"/>
  <c r="AE13" i="52"/>
  <c r="AB12" i="52"/>
  <c r="X12" i="52"/>
  <c r="T12" i="52"/>
  <c r="P12" i="52"/>
  <c r="L12" i="52"/>
  <c r="H12" i="52"/>
  <c r="D12" i="52"/>
  <c r="AD13" i="52"/>
  <c r="AC13" i="52"/>
  <c r="Y13" i="52"/>
  <c r="U13" i="52"/>
  <c r="Q13" i="52"/>
  <c r="M13" i="52"/>
  <c r="I13" i="52"/>
  <c r="E13" i="52"/>
  <c r="P13" i="52"/>
  <c r="H13" i="52"/>
  <c r="F13" i="52"/>
  <c r="AA12" i="52"/>
  <c r="W12" i="52"/>
  <c r="S12" i="52"/>
  <c r="O12" i="52"/>
  <c r="K12" i="52"/>
  <c r="G12" i="52"/>
  <c r="C12" i="52"/>
  <c r="AB13" i="52"/>
  <c r="T13" i="52"/>
  <c r="L13" i="52"/>
  <c r="D13" i="52"/>
  <c r="AE12" i="52"/>
  <c r="Z12" i="52"/>
  <c r="V12" i="52"/>
  <c r="R12" i="52"/>
  <c r="N12" i="52"/>
  <c r="J12" i="52"/>
  <c r="F12" i="52"/>
  <c r="AA13" i="52"/>
  <c r="S13" i="52"/>
  <c r="K13" i="52"/>
  <c r="C13" i="52"/>
  <c r="Y12" i="52"/>
  <c r="Q12" i="52"/>
  <c r="I12" i="52"/>
  <c r="Z13" i="52"/>
  <c r="R13" i="52"/>
  <c r="J13" i="52"/>
  <c r="C185" i="57" l="1"/>
  <c r="C120" i="57" l="1"/>
  <c r="C119" i="57"/>
  <c r="C29" i="57"/>
  <c r="C30" i="57"/>
  <c r="C31" i="57"/>
  <c r="C184" i="57"/>
  <c r="C183" i="57"/>
  <c r="C182" i="57"/>
  <c r="C181" i="57"/>
  <c r="C180" i="57"/>
  <c r="C179" i="57"/>
  <c r="C178" i="57"/>
  <c r="C177" i="57"/>
  <c r="C176" i="57"/>
  <c r="C175" i="57"/>
  <c r="C174" i="57"/>
  <c r="C173" i="57"/>
  <c r="C172" i="57"/>
  <c r="C171" i="57"/>
  <c r="C170" i="57"/>
  <c r="C169" i="57"/>
  <c r="C168" i="57"/>
  <c r="C167" i="57" l="1"/>
  <c r="C166" i="57"/>
  <c r="C118" i="57"/>
  <c r="C117" i="57"/>
  <c r="C18" i="57"/>
  <c r="C19" i="57"/>
  <c r="C20" i="57"/>
  <c r="C21" i="57"/>
  <c r="C22" i="57"/>
  <c r="C23" i="57"/>
  <c r="C24" i="57"/>
  <c r="C25" i="57"/>
  <c r="C26" i="57"/>
  <c r="C27" i="57"/>
  <c r="C28" i="57"/>
  <c r="C32" i="57"/>
  <c r="C116" i="57"/>
  <c r="C115" i="57"/>
  <c r="C75" i="57"/>
  <c r="C14" i="57"/>
  <c r="C15" i="57"/>
  <c r="C16" i="57"/>
  <c r="C17" i="57"/>
  <c r="C13" i="57"/>
  <c r="C161" i="57"/>
  <c r="C162" i="57"/>
  <c r="C163" i="57"/>
  <c r="C164" i="57"/>
  <c r="C165" i="57"/>
  <c r="C160" i="57"/>
  <c r="C159" i="57"/>
  <c r="C158" i="57"/>
  <c r="C148" i="57"/>
  <c r="C147" i="57"/>
  <c r="C149" i="57"/>
  <c r="C150" i="57"/>
  <c r="C151" i="57"/>
  <c r="C152" i="57"/>
  <c r="C153" i="57"/>
  <c r="C154" i="57"/>
  <c r="C155" i="57"/>
  <c r="C156" i="57"/>
  <c r="C157" i="57"/>
  <c r="C137" i="57"/>
  <c r="C138" i="57"/>
  <c r="C139" i="57"/>
  <c r="C140" i="57"/>
  <c r="C141" i="57"/>
  <c r="C142" i="57"/>
  <c r="C143" i="57"/>
  <c r="C144" i="57"/>
  <c r="C145" i="57"/>
  <c r="C146" i="57"/>
  <c r="C7" i="57"/>
  <c r="C8" i="57"/>
  <c r="C9" i="57"/>
  <c r="C10" i="57"/>
  <c r="C11" i="57"/>
  <c r="C12" i="57"/>
  <c r="C130" i="57"/>
  <c r="C131" i="57"/>
  <c r="C132" i="57"/>
  <c r="C133" i="57"/>
  <c r="C134" i="57"/>
  <c r="C135" i="57"/>
  <c r="C136" i="57"/>
  <c r="C129" i="57"/>
  <c r="C128" i="57"/>
  <c r="C127" i="57"/>
  <c r="C126" i="57"/>
  <c r="C125" i="57"/>
  <c r="C124" i="57"/>
  <c r="C6" i="57"/>
  <c r="C83" i="57"/>
  <c r="C2" i="52" s="1"/>
  <c r="C84" i="57"/>
  <c r="C85" i="57"/>
  <c r="C86" i="57"/>
  <c r="C87" i="57"/>
  <c r="C88" i="57"/>
  <c r="C89" i="57"/>
  <c r="I2" i="52" s="1"/>
  <c r="C90" i="57"/>
  <c r="C91" i="57"/>
  <c r="C92" i="57"/>
  <c r="C93" i="57"/>
  <c r="M2" i="52" s="1"/>
  <c r="C94" i="57"/>
  <c r="C95" i="57"/>
  <c r="O2" i="52" s="1"/>
  <c r="C96" i="57"/>
  <c r="C97" i="57"/>
  <c r="C98" i="57"/>
  <c r="C99" i="57"/>
  <c r="S2" i="52" s="1"/>
  <c r="C100" i="57"/>
  <c r="C101" i="57"/>
  <c r="U2" i="52" s="1"/>
  <c r="C102" i="57"/>
  <c r="C103" i="57"/>
  <c r="C104" i="57"/>
  <c r="X2" i="52" s="1"/>
  <c r="C105" i="57"/>
  <c r="C106" i="57"/>
  <c r="C107" i="57"/>
  <c r="C108" i="57"/>
  <c r="C109" i="57"/>
  <c r="AC2" i="52" s="1"/>
  <c r="C110" i="57"/>
  <c r="C111" i="57"/>
  <c r="C112" i="57"/>
  <c r="C113" i="57"/>
  <c r="AD2" i="52" s="1"/>
  <c r="C114" i="57"/>
  <c r="C121" i="57"/>
  <c r="A65" i="52" s="1"/>
  <c r="C122" i="57"/>
  <c r="A66" i="52" s="1"/>
  <c r="C123" i="57"/>
  <c r="A67" i="52" s="1"/>
  <c r="C5" i="57"/>
  <c r="A1" i="52" s="1"/>
  <c r="C79" i="57"/>
  <c r="C80" i="57"/>
  <c r="C81" i="57"/>
  <c r="C82" i="57"/>
  <c r="C78" i="57"/>
  <c r="C76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33" i="57"/>
  <c r="C35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77" i="57"/>
  <c r="N2" i="52"/>
  <c r="E2" i="52" l="1"/>
  <c r="Z2" i="52"/>
  <c r="Y2" i="52"/>
  <c r="AE2" i="52"/>
  <c r="W2" i="52"/>
  <c r="V2" i="52"/>
  <c r="AB2" i="52"/>
  <c r="T2" i="52"/>
  <c r="AA2" i="52"/>
  <c r="L2" i="52"/>
  <c r="D2" i="52"/>
  <c r="A43" i="52"/>
  <c r="A27" i="52"/>
  <c r="A58" i="52"/>
  <c r="A56" i="52"/>
  <c r="A54" i="52"/>
  <c r="A39" i="52"/>
  <c r="A23" i="52"/>
  <c r="R2" i="52"/>
  <c r="J2" i="52"/>
  <c r="A25" i="52"/>
  <c r="A52" i="52"/>
  <c r="A37" i="52"/>
  <c r="A21" i="52"/>
  <c r="Q2" i="52"/>
  <c r="A41" i="52"/>
  <c r="A50" i="52"/>
  <c r="A35" i="52"/>
  <c r="A19" i="52"/>
  <c r="P2" i="52"/>
  <c r="H2" i="52"/>
  <c r="A48" i="52"/>
  <c r="A33" i="52"/>
  <c r="A18" i="52"/>
  <c r="K2" i="52"/>
  <c r="G2" i="52"/>
  <c r="A46" i="52"/>
  <c r="A62" i="52"/>
  <c r="A31" i="52"/>
  <c r="F2" i="52"/>
  <c r="A60" i="52"/>
  <c r="A45" i="52"/>
  <c r="A29" i="52"/>
  <c r="B2" i="52"/>
  <c r="A64" i="52"/>
  <c r="A3" i="52"/>
  <c r="C4" i="57"/>
  <c r="A10" i="46" l="1"/>
  <c r="A11" i="46"/>
  <c r="B11" i="46"/>
  <c r="C11" i="46"/>
  <c r="A12" i="46"/>
  <c r="B12" i="46"/>
  <c r="C12" i="46"/>
  <c r="A13" i="46"/>
  <c r="B13" i="46"/>
  <c r="C13" i="46"/>
  <c r="B15" i="46"/>
  <c r="C15" i="46"/>
  <c r="A16" i="46"/>
  <c r="A15" i="46" s="1"/>
  <c r="A17" i="46"/>
  <c r="B17" i="46"/>
  <c r="C17" i="46"/>
  <c r="A18" i="46"/>
  <c r="B18" i="46"/>
  <c r="C18" i="46"/>
  <c r="A19" i="46"/>
  <c r="B19" i="46"/>
  <c r="C19" i="46"/>
  <c r="A20" i="46"/>
  <c r="B20" i="46"/>
  <c r="C20" i="46"/>
  <c r="A21" i="46"/>
  <c r="B21" i="46"/>
  <c r="C21" i="46"/>
  <c r="A22" i="46"/>
  <c r="B22" i="46"/>
  <c r="C22" i="46"/>
  <c r="A23" i="46"/>
  <c r="B23" i="46"/>
  <c r="C23" i="46"/>
  <c r="A24" i="46"/>
  <c r="B24" i="46"/>
  <c r="C24" i="46"/>
  <c r="A25" i="46"/>
  <c r="B25" i="46"/>
  <c r="C25" i="46"/>
  <c r="A26" i="46"/>
  <c r="B26" i="46"/>
  <c r="C26" i="46"/>
  <c r="A27" i="46"/>
  <c r="B27" i="46"/>
  <c r="C27" i="46"/>
  <c r="A28" i="46"/>
  <c r="B28" i="46"/>
  <c r="C28" i="46"/>
  <c r="A29" i="46"/>
  <c r="B29" i="46"/>
  <c r="C29" i="46"/>
  <c r="A30" i="46"/>
  <c r="A31" i="46"/>
  <c r="B31" i="46"/>
  <c r="C31" i="46"/>
  <c r="A32" i="46"/>
  <c r="B32" i="46"/>
  <c r="C32" i="46"/>
  <c r="A33" i="46"/>
  <c r="B33" i="46"/>
  <c r="C33" i="46"/>
  <c r="A34" i="46"/>
  <c r="B34" i="46"/>
  <c r="C34" i="46"/>
  <c r="A35" i="46"/>
  <c r="B35" i="46"/>
  <c r="C35" i="46"/>
  <c r="A36" i="46"/>
  <c r="B36" i="46"/>
  <c r="C36" i="46"/>
  <c r="A37" i="46"/>
  <c r="B37" i="46"/>
  <c r="C37" i="46"/>
  <c r="A38" i="46"/>
  <c r="B38" i="46"/>
  <c r="C38" i="46"/>
  <c r="A39" i="46"/>
  <c r="B39" i="46"/>
  <c r="C39" i="46"/>
  <c r="A40" i="46"/>
  <c r="A41" i="46"/>
  <c r="B41" i="46"/>
  <c r="C41" i="46"/>
  <c r="A42" i="46"/>
  <c r="B42" i="46"/>
  <c r="C42" i="46"/>
  <c r="A43" i="46"/>
  <c r="A44" i="46"/>
  <c r="B44" i="46"/>
  <c r="C44" i="46"/>
  <c r="A45" i="46"/>
  <c r="B45" i="46"/>
  <c r="C45" i="46"/>
  <c r="A46" i="46"/>
  <c r="B46" i="46"/>
  <c r="C46" i="46"/>
  <c r="A47" i="46"/>
  <c r="B47" i="46"/>
  <c r="C47" i="46"/>
  <c r="A48" i="46"/>
  <c r="A49" i="46"/>
  <c r="B49" i="46"/>
  <c r="C49" i="46"/>
  <c r="A50" i="46"/>
  <c r="B50" i="46"/>
  <c r="C50" i="46"/>
  <c r="A51" i="46"/>
  <c r="B51" i="46"/>
  <c r="C51" i="46"/>
  <c r="A52" i="46"/>
  <c r="A53" i="46"/>
  <c r="B53" i="46"/>
  <c r="A54" i="46"/>
  <c r="B54" i="46"/>
  <c r="A55" i="46"/>
  <c r="A56" i="46"/>
  <c r="B56" i="46"/>
  <c r="C56" i="46"/>
  <c r="A57" i="46"/>
  <c r="B57" i="46"/>
  <c r="C57" i="46"/>
  <c r="A58" i="46"/>
  <c r="B58" i="46"/>
  <c r="C58" i="46"/>
  <c r="A59" i="46"/>
  <c r="B59" i="46"/>
  <c r="C59" i="46"/>
  <c r="A60" i="46"/>
  <c r="B60" i="46"/>
  <c r="C60" i="46"/>
  <c r="A5" i="46"/>
  <c r="E4" i="46"/>
  <c r="D4" i="46"/>
  <c r="K3" i="46"/>
  <c r="J3" i="46"/>
  <c r="I3" i="46"/>
  <c r="H3" i="46"/>
  <c r="G3" i="46"/>
  <c r="F3" i="46"/>
  <c r="I2" i="46"/>
  <c r="F2" i="46"/>
  <c r="D2" i="46"/>
  <c r="C2" i="46"/>
  <c r="B2" i="46"/>
  <c r="A4" i="45"/>
  <c r="G2" i="45"/>
  <c r="F2" i="45"/>
  <c r="E2" i="45"/>
  <c r="D2" i="45"/>
  <c r="C2" i="45"/>
  <c r="B2" i="45"/>
  <c r="A5" i="44"/>
  <c r="M4" i="44"/>
  <c r="L4" i="44"/>
  <c r="K4" i="44"/>
  <c r="J4" i="44"/>
  <c r="I4" i="44"/>
  <c r="H3" i="44"/>
  <c r="G3" i="44"/>
  <c r="F3" i="44"/>
  <c r="E3" i="44"/>
  <c r="I2" i="44"/>
  <c r="E2" i="44"/>
  <c r="D2" i="44"/>
  <c r="B2" i="44"/>
  <c r="A36" i="51" l="1"/>
  <c r="B36" i="51"/>
  <c r="C36" i="51"/>
  <c r="D36" i="51"/>
  <c r="E36" i="51"/>
  <c r="F36" i="51"/>
  <c r="G36" i="51"/>
  <c r="H36" i="51"/>
  <c r="I36" i="51"/>
  <c r="J36" i="51"/>
  <c r="K36" i="51"/>
  <c r="L36" i="51"/>
  <c r="M36" i="51"/>
  <c r="N36" i="51"/>
  <c r="O36" i="51"/>
  <c r="P36" i="51"/>
  <c r="Q36" i="51"/>
  <c r="R36" i="51"/>
  <c r="S36" i="51"/>
  <c r="T36" i="51"/>
  <c r="U36" i="51"/>
  <c r="V36" i="51"/>
  <c r="W36" i="51"/>
  <c r="X36" i="51"/>
  <c r="Y36" i="51"/>
  <c r="Z36" i="51"/>
  <c r="AA36" i="51"/>
  <c r="AB36" i="51"/>
  <c r="AC36" i="51"/>
  <c r="AD36" i="51"/>
  <c r="AE36" i="51"/>
  <c r="AF36" i="51"/>
  <c r="AG36" i="51"/>
  <c r="AH36" i="51"/>
  <c r="AI36" i="51"/>
  <c r="AJ36" i="51"/>
  <c r="AK36" i="51"/>
  <c r="AL36" i="51"/>
  <c r="AM36" i="51"/>
  <c r="AN36" i="51"/>
  <c r="AO36" i="51"/>
  <c r="AP36" i="51"/>
  <c r="AQ36" i="51"/>
  <c r="AR36" i="51"/>
  <c r="AS36" i="51"/>
  <c r="AT36" i="51"/>
  <c r="AU36" i="51"/>
  <c r="AV36" i="51"/>
  <c r="AW36" i="51"/>
  <c r="AX36" i="51"/>
  <c r="AY36" i="51"/>
  <c r="AZ36" i="51"/>
  <c r="BA36" i="51"/>
  <c r="BB36" i="51"/>
  <c r="BC36" i="51"/>
  <c r="BD36" i="51"/>
  <c r="BE36" i="51"/>
  <c r="BF36" i="51"/>
  <c r="BG36" i="51"/>
  <c r="BH36" i="51"/>
  <c r="BI36" i="51"/>
  <c r="BJ36" i="51"/>
  <c r="BK36" i="51"/>
  <c r="BL36" i="51"/>
  <c r="BM36" i="51"/>
  <c r="BN36" i="51"/>
  <c r="BO36" i="51"/>
  <c r="BP36" i="51"/>
  <c r="A36" i="16"/>
  <c r="B36" i="16"/>
  <c r="B62" i="52" s="1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AF36" i="16"/>
  <c r="AG36" i="16"/>
  <c r="AH36" i="16"/>
  <c r="AI36" i="16"/>
  <c r="AJ36" i="16"/>
  <c r="AK36" i="16"/>
  <c r="AL36" i="16"/>
  <c r="AM36" i="16"/>
  <c r="AN36" i="16"/>
  <c r="AO36" i="16"/>
  <c r="AP36" i="16"/>
  <c r="AQ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E36" i="16"/>
  <c r="BF36" i="16"/>
  <c r="BG36" i="16"/>
  <c r="BH36" i="16"/>
  <c r="BI36" i="16"/>
  <c r="BJ36" i="16"/>
  <c r="BK36" i="16"/>
  <c r="BL36" i="16"/>
  <c r="BM36" i="16"/>
  <c r="BN36" i="16"/>
  <c r="A34" i="50"/>
  <c r="B34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P34" i="50"/>
  <c r="Q34" i="50"/>
  <c r="R34" i="50"/>
  <c r="S34" i="50"/>
  <c r="T34" i="50"/>
  <c r="U34" i="50"/>
  <c r="V34" i="50"/>
  <c r="W34" i="50"/>
  <c r="X34" i="50"/>
  <c r="Y34" i="50"/>
  <c r="Z34" i="50"/>
  <c r="AA34" i="50"/>
  <c r="AB34" i="50"/>
  <c r="AC34" i="50"/>
  <c r="AD34" i="50"/>
  <c r="AE34" i="50"/>
  <c r="AF34" i="50"/>
  <c r="AE62" i="52" l="1"/>
  <c r="Z62" i="52"/>
  <c r="V62" i="52"/>
  <c r="R62" i="52"/>
  <c r="N62" i="52"/>
  <c r="J62" i="52"/>
  <c r="F62" i="52"/>
  <c r="AA63" i="52"/>
  <c r="W63" i="52"/>
  <c r="S63" i="52"/>
  <c r="O63" i="52"/>
  <c r="K63" i="52"/>
  <c r="G63" i="52"/>
  <c r="C63" i="52"/>
  <c r="AC62" i="52"/>
  <c r="U62" i="52"/>
  <c r="M62" i="52"/>
  <c r="I62" i="52"/>
  <c r="E62" i="52"/>
  <c r="AE63" i="52"/>
  <c r="Z63" i="52"/>
  <c r="V63" i="52"/>
  <c r="R63" i="52"/>
  <c r="N63" i="52"/>
  <c r="J63" i="52"/>
  <c r="F63" i="52"/>
  <c r="AD62" i="52"/>
  <c r="Y62" i="52"/>
  <c r="Q62" i="52"/>
  <c r="T62" i="52"/>
  <c r="L62" i="52"/>
  <c r="D62" i="52"/>
  <c r="AD63" i="52"/>
  <c r="I63" i="52"/>
  <c r="AB62" i="52"/>
  <c r="X62" i="52"/>
  <c r="H62" i="52"/>
  <c r="AC63" i="52"/>
  <c r="Y63" i="52"/>
  <c r="U63" i="52"/>
  <c r="Q63" i="52"/>
  <c r="M63" i="52"/>
  <c r="E63" i="52"/>
  <c r="P62" i="52"/>
  <c r="AA62" i="52"/>
  <c r="W62" i="52"/>
  <c r="S62" i="52"/>
  <c r="O62" i="52"/>
  <c r="K62" i="52"/>
  <c r="G62" i="52"/>
  <c r="C62" i="52"/>
  <c r="AB63" i="52"/>
  <c r="X63" i="52"/>
  <c r="T63" i="52"/>
  <c r="P63" i="52"/>
  <c r="L63" i="52"/>
  <c r="H63" i="52"/>
  <c r="D63" i="52"/>
  <c r="J53" i="47"/>
  <c r="I53" i="47"/>
  <c r="J52" i="47"/>
  <c r="I52" i="47"/>
  <c r="J51" i="47"/>
  <c r="I51" i="47"/>
  <c r="J50" i="47"/>
  <c r="I50" i="47"/>
  <c r="J49" i="47"/>
  <c r="I49" i="47"/>
  <c r="J47" i="47"/>
  <c r="I47" i="47"/>
  <c r="J46" i="47"/>
  <c r="I46" i="47"/>
  <c r="J44" i="47"/>
  <c r="I44" i="47"/>
  <c r="J43" i="47"/>
  <c r="I43" i="47"/>
  <c r="J42" i="47"/>
  <c r="I42" i="47"/>
  <c r="J40" i="47"/>
  <c r="I40" i="47"/>
  <c r="J39" i="47"/>
  <c r="I39" i="47"/>
  <c r="J38" i="47"/>
  <c r="I38" i="47"/>
  <c r="J37" i="47"/>
  <c r="I37" i="47"/>
  <c r="J35" i="47"/>
  <c r="I35" i="47"/>
  <c r="J34" i="47"/>
  <c r="I34" i="47"/>
  <c r="J32" i="47"/>
  <c r="I32" i="47"/>
  <c r="J31" i="47"/>
  <c r="I31" i="47"/>
  <c r="J30" i="47"/>
  <c r="I30" i="47"/>
  <c r="J29" i="47"/>
  <c r="I29" i="47"/>
  <c r="J28" i="47"/>
  <c r="I28" i="47"/>
  <c r="J27" i="47"/>
  <c r="I27" i="47"/>
  <c r="J26" i="47"/>
  <c r="I26" i="47"/>
  <c r="J25" i="47"/>
  <c r="I25" i="47"/>
  <c r="J24" i="47"/>
  <c r="I24" i="47"/>
  <c r="J22" i="47"/>
  <c r="I22" i="47"/>
  <c r="J21" i="47"/>
  <c r="I21" i="47"/>
  <c r="J20" i="47"/>
  <c r="I20" i="47"/>
  <c r="J19" i="47"/>
  <c r="I19" i="47"/>
  <c r="J18" i="47"/>
  <c r="I18" i="47"/>
  <c r="J17" i="47"/>
  <c r="I17" i="47"/>
  <c r="J16" i="47"/>
  <c r="I16" i="47"/>
  <c r="J15" i="47"/>
  <c r="I15" i="47"/>
  <c r="J14" i="47"/>
  <c r="I14" i="47"/>
  <c r="J13" i="47"/>
  <c r="I13" i="47"/>
  <c r="J12" i="47"/>
  <c r="I12" i="47"/>
  <c r="J11" i="47"/>
  <c r="I11" i="47"/>
  <c r="J10" i="47"/>
  <c r="I10" i="47"/>
  <c r="H53" i="47"/>
  <c r="G53" i="47"/>
  <c r="F53" i="47"/>
  <c r="E53" i="47"/>
  <c r="H52" i="47"/>
  <c r="G52" i="47"/>
  <c r="F52" i="47"/>
  <c r="E52" i="47"/>
  <c r="H51" i="47"/>
  <c r="G51" i="47"/>
  <c r="F51" i="47"/>
  <c r="E51" i="47"/>
  <c r="H50" i="47"/>
  <c r="G50" i="47"/>
  <c r="F50" i="47"/>
  <c r="E50" i="47"/>
  <c r="H49" i="47"/>
  <c r="G49" i="47"/>
  <c r="F49" i="47"/>
  <c r="E49" i="47"/>
  <c r="H47" i="47"/>
  <c r="G47" i="47"/>
  <c r="F47" i="47"/>
  <c r="E47" i="47"/>
  <c r="H46" i="47"/>
  <c r="G46" i="47"/>
  <c r="F46" i="47"/>
  <c r="E46" i="47"/>
  <c r="H44" i="47"/>
  <c r="G44" i="47"/>
  <c r="F44" i="47"/>
  <c r="E44" i="47"/>
  <c r="H43" i="47"/>
  <c r="G43" i="47"/>
  <c r="F43" i="47"/>
  <c r="E43" i="47"/>
  <c r="H42" i="47"/>
  <c r="G42" i="47"/>
  <c r="F42" i="47"/>
  <c r="E42" i="47"/>
  <c r="H40" i="47"/>
  <c r="G40" i="47"/>
  <c r="F40" i="47"/>
  <c r="E40" i="47"/>
  <c r="H39" i="47"/>
  <c r="G39" i="47"/>
  <c r="F39" i="47"/>
  <c r="E39" i="47"/>
  <c r="H38" i="47"/>
  <c r="G38" i="47"/>
  <c r="F38" i="47"/>
  <c r="E38" i="47"/>
  <c r="H37" i="47"/>
  <c r="G37" i="47"/>
  <c r="F37" i="47"/>
  <c r="E37" i="47"/>
  <c r="H35" i="47"/>
  <c r="G35" i="47"/>
  <c r="F35" i="47"/>
  <c r="E35" i="47"/>
  <c r="H34" i="47"/>
  <c r="G34" i="47"/>
  <c r="F34" i="47"/>
  <c r="E34" i="47"/>
  <c r="H32" i="47"/>
  <c r="G32" i="47"/>
  <c r="F32" i="47"/>
  <c r="E32" i="47"/>
  <c r="H31" i="47"/>
  <c r="G31" i="47"/>
  <c r="F31" i="47"/>
  <c r="E31" i="47"/>
  <c r="H30" i="47"/>
  <c r="G30" i="47"/>
  <c r="F30" i="47"/>
  <c r="E30" i="47"/>
  <c r="H29" i="47"/>
  <c r="G29" i="47"/>
  <c r="F29" i="47"/>
  <c r="E29" i="47"/>
  <c r="H28" i="47"/>
  <c r="G28" i="47"/>
  <c r="F28" i="47"/>
  <c r="E28" i="47"/>
  <c r="H27" i="47"/>
  <c r="G27" i="47"/>
  <c r="F27" i="47"/>
  <c r="E27" i="47"/>
  <c r="H26" i="47"/>
  <c r="G26" i="47"/>
  <c r="F26" i="47"/>
  <c r="E26" i="47"/>
  <c r="H25" i="47"/>
  <c r="G25" i="47"/>
  <c r="F25" i="47"/>
  <c r="E25" i="47"/>
  <c r="H24" i="47"/>
  <c r="G24" i="47"/>
  <c r="F24" i="47"/>
  <c r="E24" i="47"/>
  <c r="H22" i="47"/>
  <c r="G22" i="47"/>
  <c r="F22" i="47"/>
  <c r="E22" i="47"/>
  <c r="H21" i="47"/>
  <c r="G21" i="47"/>
  <c r="F21" i="47"/>
  <c r="E21" i="47"/>
  <c r="H20" i="47"/>
  <c r="G20" i="47"/>
  <c r="F20" i="47"/>
  <c r="E20" i="47"/>
  <c r="H19" i="47"/>
  <c r="G19" i="47"/>
  <c r="F19" i="47"/>
  <c r="E19" i="47"/>
  <c r="H18" i="47"/>
  <c r="G18" i="47"/>
  <c r="F18" i="47"/>
  <c r="E18" i="47"/>
  <c r="H17" i="47"/>
  <c r="G17" i="47"/>
  <c r="F17" i="47"/>
  <c r="E17" i="47"/>
  <c r="H16" i="47"/>
  <c r="G16" i="47"/>
  <c r="F16" i="47"/>
  <c r="E16" i="47"/>
  <c r="H15" i="47"/>
  <c r="G15" i="47"/>
  <c r="F15" i="47"/>
  <c r="E15" i="47"/>
  <c r="H14" i="47"/>
  <c r="G14" i="47"/>
  <c r="F14" i="47"/>
  <c r="E14" i="47"/>
  <c r="H13" i="47"/>
  <c r="G13" i="47"/>
  <c r="F13" i="47"/>
  <c r="E13" i="47"/>
  <c r="H12" i="47"/>
  <c r="G12" i="47"/>
  <c r="F12" i="47"/>
  <c r="E12" i="47"/>
  <c r="H11" i="47"/>
  <c r="G11" i="47"/>
  <c r="F11" i="47"/>
  <c r="E11" i="47"/>
  <c r="H10" i="47"/>
  <c r="G10" i="47"/>
  <c r="F10" i="47"/>
  <c r="E10" i="47"/>
  <c r="N53" i="47"/>
  <c r="M53" i="47"/>
  <c r="N52" i="47"/>
  <c r="M52" i="47"/>
  <c r="N51" i="47"/>
  <c r="M51" i="47"/>
  <c r="N50" i="47"/>
  <c r="M50" i="47"/>
  <c r="N49" i="47"/>
  <c r="M49" i="47"/>
  <c r="N47" i="47"/>
  <c r="M47" i="47"/>
  <c r="N46" i="47"/>
  <c r="M46" i="47"/>
  <c r="N44" i="47"/>
  <c r="M44" i="47"/>
  <c r="N43" i="47"/>
  <c r="M43" i="47"/>
  <c r="N42" i="47"/>
  <c r="M42" i="47"/>
  <c r="N40" i="47"/>
  <c r="M40" i="47"/>
  <c r="N39" i="47"/>
  <c r="M39" i="47"/>
  <c r="N38" i="47"/>
  <c r="M38" i="47"/>
  <c r="N37" i="47"/>
  <c r="M37" i="47"/>
  <c r="N35" i="47"/>
  <c r="M35" i="47"/>
  <c r="N34" i="47"/>
  <c r="M34" i="47"/>
  <c r="N32" i="47"/>
  <c r="M32" i="47"/>
  <c r="N31" i="47"/>
  <c r="M31" i="47"/>
  <c r="N30" i="47"/>
  <c r="M30" i="47"/>
  <c r="N29" i="47"/>
  <c r="M29" i="47"/>
  <c r="N28" i="47"/>
  <c r="M28" i="47"/>
  <c r="N27" i="47"/>
  <c r="M27" i="47"/>
  <c r="N26" i="47"/>
  <c r="M26" i="47"/>
  <c r="N25" i="47"/>
  <c r="M25" i="47"/>
  <c r="N24" i="47"/>
  <c r="M24" i="47"/>
  <c r="N22" i="47"/>
  <c r="M22" i="47"/>
  <c r="N21" i="47"/>
  <c r="M21" i="47"/>
  <c r="N20" i="47"/>
  <c r="M20" i="47"/>
  <c r="N19" i="47"/>
  <c r="M19" i="47"/>
  <c r="N18" i="47"/>
  <c r="M18" i="47"/>
  <c r="N17" i="47"/>
  <c r="M17" i="47"/>
  <c r="N16" i="47"/>
  <c r="M16" i="47"/>
  <c r="N15" i="47"/>
  <c r="M15" i="47"/>
  <c r="N14" i="47"/>
  <c r="M14" i="47"/>
  <c r="N13" i="47"/>
  <c r="M13" i="47"/>
  <c r="N12" i="47"/>
  <c r="M12" i="47"/>
  <c r="N11" i="47"/>
  <c r="M11" i="47"/>
  <c r="N10" i="47"/>
  <c r="M10" i="47"/>
  <c r="D53" i="47"/>
  <c r="C53" i="47"/>
  <c r="B53" i="47"/>
  <c r="A53" i="47"/>
  <c r="D52" i="47"/>
  <c r="C52" i="47"/>
  <c r="B52" i="47"/>
  <c r="A52" i="47"/>
  <c r="D51" i="47"/>
  <c r="C51" i="47"/>
  <c r="B51" i="47"/>
  <c r="A51" i="47"/>
  <c r="D50" i="47"/>
  <c r="C50" i="47"/>
  <c r="B50" i="47"/>
  <c r="A50" i="47"/>
  <c r="D49" i="47"/>
  <c r="C49" i="47"/>
  <c r="B49" i="47"/>
  <c r="A49" i="47"/>
  <c r="A48" i="47"/>
  <c r="D47" i="47"/>
  <c r="C47" i="47"/>
  <c r="B47" i="47"/>
  <c r="A47" i="47"/>
  <c r="D46" i="47"/>
  <c r="C46" i="47"/>
  <c r="B46" i="47"/>
  <c r="A46" i="47"/>
  <c r="A45" i="47"/>
  <c r="D44" i="47"/>
  <c r="C44" i="47"/>
  <c r="B44" i="47"/>
  <c r="A44" i="47"/>
  <c r="D43" i="47"/>
  <c r="C43" i="47"/>
  <c r="B43" i="47"/>
  <c r="A43" i="47"/>
  <c r="D42" i="47"/>
  <c r="C42" i="47"/>
  <c r="B42" i="47"/>
  <c r="A42" i="47"/>
  <c r="A41" i="47"/>
  <c r="D40" i="47"/>
  <c r="C40" i="47"/>
  <c r="B40" i="47"/>
  <c r="A40" i="47"/>
  <c r="D39" i="47"/>
  <c r="C39" i="47"/>
  <c r="B39" i="47"/>
  <c r="A39" i="47"/>
  <c r="D38" i="47"/>
  <c r="C38" i="47"/>
  <c r="B38" i="47"/>
  <c r="A38" i="47"/>
  <c r="D37" i="47"/>
  <c r="C37" i="47"/>
  <c r="B37" i="47"/>
  <c r="A37" i="47"/>
  <c r="A36" i="47"/>
  <c r="D35" i="47"/>
  <c r="C35" i="47"/>
  <c r="B35" i="47"/>
  <c r="A35" i="47"/>
  <c r="D34" i="47"/>
  <c r="C34" i="47"/>
  <c r="B34" i="47"/>
  <c r="A34" i="47"/>
  <c r="A33" i="47"/>
  <c r="D32" i="47"/>
  <c r="C32" i="47"/>
  <c r="B32" i="47"/>
  <c r="A32" i="47"/>
  <c r="D31" i="47"/>
  <c r="C31" i="47"/>
  <c r="B31" i="47"/>
  <c r="A31" i="47"/>
  <c r="D30" i="47"/>
  <c r="C30" i="47"/>
  <c r="B30" i="47"/>
  <c r="A30" i="47"/>
  <c r="D29" i="47"/>
  <c r="C29" i="47"/>
  <c r="B29" i="47"/>
  <c r="A29" i="47"/>
  <c r="D28" i="47"/>
  <c r="C28" i="47"/>
  <c r="B28" i="47"/>
  <c r="A28" i="47"/>
  <c r="D27" i="47"/>
  <c r="C27" i="47"/>
  <c r="B27" i="47"/>
  <c r="A27" i="47"/>
  <c r="D26" i="47"/>
  <c r="C26" i="47"/>
  <c r="B26" i="47"/>
  <c r="A26" i="47"/>
  <c r="D25" i="47"/>
  <c r="C25" i="47"/>
  <c r="B25" i="47"/>
  <c r="A25" i="47"/>
  <c r="D24" i="47"/>
  <c r="C24" i="47"/>
  <c r="B24" i="47"/>
  <c r="A24" i="47"/>
  <c r="A23" i="47"/>
  <c r="D22" i="47"/>
  <c r="C22" i="47"/>
  <c r="B22" i="47"/>
  <c r="A22" i="47"/>
  <c r="D21" i="47"/>
  <c r="C21" i="47"/>
  <c r="B21" i="47"/>
  <c r="A21" i="47"/>
  <c r="D20" i="47"/>
  <c r="C20" i="47"/>
  <c r="B20" i="47"/>
  <c r="A20" i="47"/>
  <c r="D19" i="47"/>
  <c r="C19" i="47"/>
  <c r="B19" i="47"/>
  <c r="A19" i="47"/>
  <c r="D18" i="47"/>
  <c r="C18" i="47"/>
  <c r="B18" i="47"/>
  <c r="A18" i="47"/>
  <c r="D17" i="47"/>
  <c r="C17" i="47"/>
  <c r="B17" i="47"/>
  <c r="A17" i="47"/>
  <c r="D16" i="47"/>
  <c r="C16" i="47"/>
  <c r="B16" i="47"/>
  <c r="A16" i="47"/>
  <c r="D15" i="47"/>
  <c r="C15" i="47"/>
  <c r="B15" i="47"/>
  <c r="A15" i="47"/>
  <c r="D14" i="47"/>
  <c r="C14" i="47"/>
  <c r="B14" i="47"/>
  <c r="A14" i="47"/>
  <c r="D13" i="47"/>
  <c r="C13" i="47"/>
  <c r="B13" i="47"/>
  <c r="A13" i="47"/>
  <c r="D12" i="47"/>
  <c r="C12" i="47"/>
  <c r="B12" i="47"/>
  <c r="A12" i="47"/>
  <c r="D11" i="47"/>
  <c r="C11" i="47"/>
  <c r="B11" i="47"/>
  <c r="A11" i="47"/>
  <c r="D10" i="47"/>
  <c r="C10" i="47"/>
  <c r="B10" i="47"/>
  <c r="A10" i="47"/>
  <c r="A9" i="47"/>
  <c r="H7" i="47"/>
  <c r="G7" i="47"/>
  <c r="F7" i="47"/>
  <c r="E7" i="47"/>
  <c r="H6" i="47"/>
  <c r="G6" i="47"/>
  <c r="F6" i="47"/>
  <c r="E6" i="47"/>
  <c r="H5" i="47"/>
  <c r="G5" i="47"/>
  <c r="F5" i="47"/>
  <c r="E5" i="47"/>
  <c r="L53" i="47"/>
  <c r="K53" i="47"/>
  <c r="L52" i="47"/>
  <c r="K52" i="47"/>
  <c r="L51" i="47"/>
  <c r="K51" i="47"/>
  <c r="L50" i="47"/>
  <c r="K50" i="47"/>
  <c r="L49" i="47"/>
  <c r="K49" i="47"/>
  <c r="L47" i="47"/>
  <c r="K47" i="47"/>
  <c r="L46" i="47"/>
  <c r="K46" i="47"/>
  <c r="L44" i="47"/>
  <c r="K44" i="47"/>
  <c r="L43" i="47"/>
  <c r="K43" i="47"/>
  <c r="L42" i="47"/>
  <c r="K42" i="47"/>
  <c r="L35" i="47"/>
  <c r="K35" i="47"/>
  <c r="L34" i="47"/>
  <c r="K34" i="47"/>
  <c r="L32" i="47"/>
  <c r="K32" i="47"/>
  <c r="L31" i="47"/>
  <c r="K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L24" i="47"/>
  <c r="K24" i="47"/>
  <c r="L22" i="47"/>
  <c r="K22" i="47"/>
  <c r="L21" i="47"/>
  <c r="K21" i="47"/>
  <c r="L20" i="47"/>
  <c r="K20" i="47"/>
  <c r="L19" i="47"/>
  <c r="K19" i="47"/>
  <c r="L18" i="47"/>
  <c r="K18" i="47"/>
  <c r="L17" i="47"/>
  <c r="K17" i="47"/>
  <c r="L16" i="47"/>
  <c r="K16" i="47"/>
  <c r="L15" i="47"/>
  <c r="K15" i="47"/>
  <c r="L14" i="47"/>
  <c r="K14" i="47"/>
  <c r="L13" i="47"/>
  <c r="K13" i="47"/>
  <c r="L12" i="47"/>
  <c r="K12" i="47"/>
  <c r="L11" i="47"/>
  <c r="K11" i="47"/>
  <c r="L10" i="47"/>
  <c r="K10" i="47"/>
  <c r="L3" i="47"/>
  <c r="K3" i="47"/>
  <c r="L7" i="47"/>
  <c r="K7" i="47"/>
  <c r="L6" i="47"/>
  <c r="K6" i="47"/>
  <c r="L5" i="47"/>
  <c r="K5" i="47"/>
  <c r="K2" i="47"/>
  <c r="J7" i="47"/>
  <c r="I7" i="47"/>
  <c r="J6" i="47"/>
  <c r="I6" i="47"/>
  <c r="J5" i="47"/>
  <c r="I5" i="47"/>
  <c r="J3" i="47"/>
  <c r="I3" i="47"/>
  <c r="I2" i="47"/>
  <c r="N7" i="47"/>
  <c r="M7" i="47"/>
  <c r="N6" i="47"/>
  <c r="M6" i="47"/>
  <c r="N5" i="47"/>
  <c r="M5" i="47"/>
  <c r="N2" i="47"/>
  <c r="M2" i="47"/>
  <c r="D7" i="47"/>
  <c r="C7" i="47"/>
  <c r="A7" i="47"/>
  <c r="D6" i="47"/>
  <c r="C6" i="47"/>
  <c r="A6" i="47"/>
  <c r="D5" i="47"/>
  <c r="C5" i="47"/>
  <c r="A5" i="47"/>
  <c r="A4" i="47"/>
  <c r="D3" i="47"/>
  <c r="C3" i="47"/>
  <c r="C2" i="47"/>
  <c r="B2" i="47"/>
  <c r="A1" i="47"/>
  <c r="H60" i="46"/>
  <c r="G60" i="46"/>
  <c r="F60" i="46"/>
  <c r="H59" i="46"/>
  <c r="G59" i="46"/>
  <c r="F59" i="46"/>
  <c r="H58" i="46"/>
  <c r="G58" i="46"/>
  <c r="F58" i="46"/>
  <c r="H57" i="46"/>
  <c r="G57" i="46"/>
  <c r="F57" i="46"/>
  <c r="H56" i="46"/>
  <c r="G56" i="46"/>
  <c r="F56" i="46"/>
  <c r="H54" i="46"/>
  <c r="G54" i="46"/>
  <c r="F54" i="46"/>
  <c r="H53" i="46"/>
  <c r="G53" i="46"/>
  <c r="F53" i="46"/>
  <c r="H51" i="46"/>
  <c r="G51" i="46"/>
  <c r="F51" i="46"/>
  <c r="H50" i="46"/>
  <c r="G50" i="46"/>
  <c r="F50" i="46"/>
  <c r="H49" i="46"/>
  <c r="G49" i="46"/>
  <c r="F49" i="46"/>
  <c r="H47" i="46"/>
  <c r="G47" i="46"/>
  <c r="F47" i="46"/>
  <c r="H46" i="46"/>
  <c r="G46" i="46"/>
  <c r="F46" i="46"/>
  <c r="H45" i="46"/>
  <c r="G45" i="46"/>
  <c r="F45" i="46"/>
  <c r="H44" i="46"/>
  <c r="G44" i="46"/>
  <c r="F44" i="46"/>
  <c r="H42" i="46"/>
  <c r="G42" i="46"/>
  <c r="F42" i="46"/>
  <c r="H41" i="46"/>
  <c r="G41" i="46"/>
  <c r="F41" i="46"/>
  <c r="H39" i="46"/>
  <c r="G39" i="46"/>
  <c r="F39" i="46"/>
  <c r="H38" i="46"/>
  <c r="G38" i="46"/>
  <c r="F38" i="46"/>
  <c r="H37" i="46"/>
  <c r="G37" i="46"/>
  <c r="F37" i="46"/>
  <c r="H36" i="46"/>
  <c r="G36" i="46"/>
  <c r="F36" i="46"/>
  <c r="H35" i="46"/>
  <c r="G35" i="46"/>
  <c r="F35" i="46"/>
  <c r="H34" i="46"/>
  <c r="G34" i="46"/>
  <c r="F34" i="46"/>
  <c r="H33" i="46"/>
  <c r="G33" i="46"/>
  <c r="F33" i="46"/>
  <c r="H32" i="46"/>
  <c r="G32" i="46"/>
  <c r="F32" i="46"/>
  <c r="H31" i="46"/>
  <c r="G31" i="46"/>
  <c r="F31" i="46"/>
  <c r="H29" i="46"/>
  <c r="G29" i="46"/>
  <c r="F29" i="46"/>
  <c r="H28" i="46"/>
  <c r="G28" i="46"/>
  <c r="F28" i="46"/>
  <c r="H27" i="46"/>
  <c r="G27" i="46"/>
  <c r="F27" i="46"/>
  <c r="H26" i="46"/>
  <c r="G26" i="46"/>
  <c r="F26" i="46"/>
  <c r="H25" i="46"/>
  <c r="G25" i="46"/>
  <c r="F25" i="46"/>
  <c r="H24" i="46"/>
  <c r="G24" i="46"/>
  <c r="F24" i="46"/>
  <c r="H23" i="46"/>
  <c r="G23" i="46"/>
  <c r="F23" i="46"/>
  <c r="H22" i="46"/>
  <c r="G22" i="46"/>
  <c r="F22" i="46"/>
  <c r="H21" i="46"/>
  <c r="G21" i="46"/>
  <c r="F21" i="46"/>
  <c r="H20" i="46"/>
  <c r="G20" i="46"/>
  <c r="F20" i="46"/>
  <c r="H19" i="46"/>
  <c r="G19" i="46"/>
  <c r="F19" i="46"/>
  <c r="H18" i="46"/>
  <c r="G18" i="46"/>
  <c r="F18" i="46"/>
  <c r="H17" i="46"/>
  <c r="G17" i="46"/>
  <c r="F17" i="46"/>
  <c r="E13" i="46"/>
  <c r="D13" i="46"/>
  <c r="E12" i="46"/>
  <c r="D12" i="46"/>
  <c r="E11" i="46"/>
  <c r="D11" i="46"/>
  <c r="H13" i="46"/>
  <c r="G13" i="46"/>
  <c r="F13" i="46"/>
  <c r="H12" i="46"/>
  <c r="G12" i="46"/>
  <c r="F12" i="46"/>
  <c r="H11" i="46"/>
  <c r="G11" i="46"/>
  <c r="F11" i="46"/>
  <c r="H8" i="46"/>
  <c r="G8" i="46"/>
  <c r="F8" i="46"/>
  <c r="F7" i="46"/>
  <c r="E60" i="46"/>
  <c r="D60" i="46"/>
  <c r="E59" i="46"/>
  <c r="D59" i="46"/>
  <c r="E58" i="46"/>
  <c r="D58" i="46"/>
  <c r="E57" i="46"/>
  <c r="D57" i="46"/>
  <c r="E56" i="46"/>
  <c r="D56" i="46"/>
  <c r="E51" i="46"/>
  <c r="D51" i="46"/>
  <c r="E50" i="46"/>
  <c r="D50" i="46"/>
  <c r="E49" i="46"/>
  <c r="D49" i="46"/>
  <c r="E42" i="46"/>
  <c r="D42" i="46"/>
  <c r="E41" i="46"/>
  <c r="D41" i="46"/>
  <c r="E39" i="46"/>
  <c r="D39" i="46"/>
  <c r="E38" i="46"/>
  <c r="D38" i="46"/>
  <c r="E37" i="46"/>
  <c r="D37" i="46"/>
  <c r="E36" i="46"/>
  <c r="D36" i="46"/>
  <c r="E35" i="46"/>
  <c r="D35" i="46"/>
  <c r="E34" i="46"/>
  <c r="D34" i="46"/>
  <c r="E33" i="46"/>
  <c r="D33" i="46"/>
  <c r="E32" i="46"/>
  <c r="D32" i="46"/>
  <c r="E31" i="46"/>
  <c r="D31" i="46"/>
  <c r="E29" i="46"/>
  <c r="D29" i="46"/>
  <c r="E28" i="46"/>
  <c r="D28" i="46"/>
  <c r="E27" i="46"/>
  <c r="D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9" i="46"/>
  <c r="D9" i="46"/>
  <c r="D7" i="46"/>
  <c r="C7" i="46"/>
  <c r="B7" i="46"/>
  <c r="A1" i="46"/>
  <c r="G58" i="45"/>
  <c r="F58" i="45"/>
  <c r="E58" i="45"/>
  <c r="D58" i="45"/>
  <c r="C58" i="45"/>
  <c r="B58" i="45"/>
  <c r="A58" i="45"/>
  <c r="G57" i="45"/>
  <c r="F57" i="45"/>
  <c r="E57" i="45"/>
  <c r="D57" i="45"/>
  <c r="C57" i="45"/>
  <c r="B57" i="45"/>
  <c r="A57" i="45"/>
  <c r="G56" i="45"/>
  <c r="F56" i="45"/>
  <c r="E56" i="45"/>
  <c r="D56" i="45"/>
  <c r="C56" i="45"/>
  <c r="B56" i="45"/>
  <c r="A56" i="45"/>
  <c r="G55" i="45"/>
  <c r="F55" i="45"/>
  <c r="E55" i="45"/>
  <c r="D55" i="45"/>
  <c r="C55" i="45"/>
  <c r="B55" i="45"/>
  <c r="A55" i="45"/>
  <c r="G54" i="45"/>
  <c r="F54" i="45"/>
  <c r="E54" i="45"/>
  <c r="D54" i="45"/>
  <c r="C54" i="45"/>
  <c r="B54" i="45"/>
  <c r="A54" i="45"/>
  <c r="A53" i="45"/>
  <c r="G52" i="45"/>
  <c r="F52" i="45"/>
  <c r="E52" i="45"/>
  <c r="D52" i="45"/>
  <c r="C52" i="45"/>
  <c r="B52" i="45"/>
  <c r="A52" i="45"/>
  <c r="G51" i="45"/>
  <c r="F51" i="45"/>
  <c r="E51" i="45"/>
  <c r="D51" i="45"/>
  <c r="C51" i="45"/>
  <c r="B51" i="45"/>
  <c r="A51" i="45"/>
  <c r="A50" i="45"/>
  <c r="F49" i="45"/>
  <c r="E49" i="45"/>
  <c r="D49" i="45"/>
  <c r="C49" i="45"/>
  <c r="B49" i="45"/>
  <c r="A49" i="45"/>
  <c r="F48" i="45"/>
  <c r="E48" i="45"/>
  <c r="D48" i="45"/>
  <c r="C48" i="45"/>
  <c r="B48" i="45"/>
  <c r="A48" i="45"/>
  <c r="F47" i="45"/>
  <c r="E47" i="45"/>
  <c r="D47" i="45"/>
  <c r="C47" i="45"/>
  <c r="B47" i="45"/>
  <c r="A47" i="45"/>
  <c r="A46" i="45"/>
  <c r="G45" i="45"/>
  <c r="F45" i="45"/>
  <c r="E45" i="45"/>
  <c r="D45" i="45"/>
  <c r="C45" i="45"/>
  <c r="B45" i="45"/>
  <c r="A45" i="45"/>
  <c r="G44" i="45"/>
  <c r="F44" i="45"/>
  <c r="E44" i="45"/>
  <c r="D44" i="45"/>
  <c r="C44" i="45"/>
  <c r="B44" i="45"/>
  <c r="A44" i="45"/>
  <c r="G43" i="45"/>
  <c r="F43" i="45"/>
  <c r="E43" i="45"/>
  <c r="D43" i="45"/>
  <c r="C43" i="45"/>
  <c r="B43" i="45"/>
  <c r="A43" i="45"/>
  <c r="G42" i="45"/>
  <c r="F42" i="45"/>
  <c r="E42" i="45"/>
  <c r="D42" i="45"/>
  <c r="C42" i="45"/>
  <c r="B42" i="45"/>
  <c r="A42" i="45"/>
  <c r="A41" i="45"/>
  <c r="G40" i="45"/>
  <c r="F40" i="45"/>
  <c r="E40" i="45"/>
  <c r="D40" i="45"/>
  <c r="C40" i="45"/>
  <c r="B40" i="45"/>
  <c r="A40" i="45"/>
  <c r="G39" i="45"/>
  <c r="F39" i="45"/>
  <c r="E39" i="45"/>
  <c r="D39" i="45"/>
  <c r="C39" i="45"/>
  <c r="B39" i="45"/>
  <c r="A39" i="45"/>
  <c r="A38" i="45"/>
  <c r="G37" i="45"/>
  <c r="F37" i="45"/>
  <c r="E37" i="45"/>
  <c r="D37" i="45"/>
  <c r="C37" i="45"/>
  <c r="B37" i="45"/>
  <c r="A37" i="45"/>
  <c r="G36" i="45"/>
  <c r="F36" i="45"/>
  <c r="E36" i="45"/>
  <c r="D36" i="45"/>
  <c r="C36" i="45"/>
  <c r="B36" i="45"/>
  <c r="A36" i="45"/>
  <c r="G35" i="45"/>
  <c r="F35" i="45"/>
  <c r="E35" i="45"/>
  <c r="D35" i="45"/>
  <c r="C35" i="45"/>
  <c r="B35" i="45"/>
  <c r="A35" i="45"/>
  <c r="G34" i="45"/>
  <c r="F34" i="45"/>
  <c r="E34" i="45"/>
  <c r="D34" i="45"/>
  <c r="C34" i="45"/>
  <c r="B34" i="45"/>
  <c r="A34" i="45"/>
  <c r="G33" i="45"/>
  <c r="F33" i="45"/>
  <c r="E33" i="45"/>
  <c r="D33" i="45"/>
  <c r="C33" i="45"/>
  <c r="B33" i="45"/>
  <c r="A33" i="45"/>
  <c r="G32" i="45"/>
  <c r="F32" i="45"/>
  <c r="E32" i="45"/>
  <c r="D32" i="45"/>
  <c r="C32" i="45"/>
  <c r="B32" i="45"/>
  <c r="A32" i="45"/>
  <c r="G31" i="45"/>
  <c r="F31" i="45"/>
  <c r="E31" i="45"/>
  <c r="D31" i="45"/>
  <c r="C31" i="45"/>
  <c r="B31" i="45"/>
  <c r="A31" i="45"/>
  <c r="G30" i="45"/>
  <c r="F30" i="45"/>
  <c r="E30" i="45"/>
  <c r="D30" i="45"/>
  <c r="C30" i="45"/>
  <c r="B30" i="45"/>
  <c r="A30" i="45"/>
  <c r="G29" i="45"/>
  <c r="F29" i="45"/>
  <c r="E29" i="45"/>
  <c r="D29" i="45"/>
  <c r="C29" i="45"/>
  <c r="B29" i="45"/>
  <c r="A29" i="45"/>
  <c r="A28" i="45"/>
  <c r="G27" i="45"/>
  <c r="F27" i="45"/>
  <c r="E27" i="45"/>
  <c r="D27" i="45"/>
  <c r="C27" i="45"/>
  <c r="B27" i="45"/>
  <c r="A27" i="45"/>
  <c r="G26" i="45"/>
  <c r="F26" i="45"/>
  <c r="E26" i="45"/>
  <c r="D26" i="45"/>
  <c r="C26" i="45"/>
  <c r="B26" i="45"/>
  <c r="A26" i="45"/>
  <c r="G25" i="45"/>
  <c r="F25" i="45"/>
  <c r="E25" i="45"/>
  <c r="D25" i="45"/>
  <c r="C25" i="45"/>
  <c r="B25" i="45"/>
  <c r="A25" i="45"/>
  <c r="G24" i="45"/>
  <c r="F24" i="45"/>
  <c r="E24" i="45"/>
  <c r="D24" i="45"/>
  <c r="C24" i="45"/>
  <c r="B24" i="45"/>
  <c r="A24" i="45"/>
  <c r="G23" i="45"/>
  <c r="F23" i="45"/>
  <c r="E23" i="45"/>
  <c r="D23" i="45"/>
  <c r="C23" i="45"/>
  <c r="B23" i="45"/>
  <c r="A23" i="45"/>
  <c r="G22" i="45"/>
  <c r="F22" i="45"/>
  <c r="E22" i="45"/>
  <c r="D22" i="45"/>
  <c r="C22" i="45"/>
  <c r="B22" i="45"/>
  <c r="A22" i="45"/>
  <c r="G21" i="45"/>
  <c r="F21" i="45"/>
  <c r="E21" i="45"/>
  <c r="D21" i="45"/>
  <c r="C21" i="45"/>
  <c r="B21" i="45"/>
  <c r="A21" i="45"/>
  <c r="G20" i="45"/>
  <c r="F20" i="45"/>
  <c r="E20" i="45"/>
  <c r="D20" i="45"/>
  <c r="C20" i="45"/>
  <c r="B20" i="45"/>
  <c r="A20" i="45"/>
  <c r="G19" i="45"/>
  <c r="F19" i="45"/>
  <c r="E19" i="45"/>
  <c r="D19" i="45"/>
  <c r="C19" i="45"/>
  <c r="B19" i="45"/>
  <c r="A19" i="45"/>
  <c r="G18" i="45"/>
  <c r="F18" i="45"/>
  <c r="E18" i="45"/>
  <c r="D18" i="45"/>
  <c r="C18" i="45"/>
  <c r="B18" i="45"/>
  <c r="A18" i="45"/>
  <c r="G17" i="45"/>
  <c r="F17" i="45"/>
  <c r="E17" i="45"/>
  <c r="D17" i="45"/>
  <c r="C17" i="45"/>
  <c r="B17" i="45"/>
  <c r="A17" i="45"/>
  <c r="G16" i="45"/>
  <c r="F16" i="45"/>
  <c r="E16" i="45"/>
  <c r="D16" i="45"/>
  <c r="C16" i="45"/>
  <c r="B16" i="45"/>
  <c r="A16" i="45"/>
  <c r="G15" i="45"/>
  <c r="F15" i="45"/>
  <c r="E15" i="45"/>
  <c r="D15" i="45"/>
  <c r="C15" i="45"/>
  <c r="B15" i="45"/>
  <c r="A15" i="45"/>
  <c r="A14" i="45"/>
  <c r="G7" i="45"/>
  <c r="F7" i="45"/>
  <c r="E7" i="45"/>
  <c r="D7" i="45"/>
  <c r="C7" i="45"/>
  <c r="G12" i="45"/>
  <c r="F12" i="45"/>
  <c r="E12" i="45"/>
  <c r="D12" i="45"/>
  <c r="C12" i="45"/>
  <c r="B12" i="45"/>
  <c r="A12" i="45"/>
  <c r="G11" i="45"/>
  <c r="F11" i="45"/>
  <c r="E11" i="45"/>
  <c r="D11" i="45"/>
  <c r="C11" i="45"/>
  <c r="B11" i="45"/>
  <c r="A11" i="45"/>
  <c r="G10" i="45"/>
  <c r="F10" i="45"/>
  <c r="E10" i="45"/>
  <c r="D10" i="45"/>
  <c r="C10" i="45"/>
  <c r="B10" i="45"/>
  <c r="A10" i="45"/>
  <c r="A9" i="45"/>
  <c r="B7" i="45"/>
  <c r="A1" i="45"/>
  <c r="M60" i="44"/>
  <c r="L60" i="44"/>
  <c r="K60" i="44"/>
  <c r="J60" i="44"/>
  <c r="I60" i="44"/>
  <c r="H60" i="44"/>
  <c r="G60" i="44"/>
  <c r="F60" i="44"/>
  <c r="E60" i="44"/>
  <c r="M59" i="44"/>
  <c r="L59" i="44"/>
  <c r="K59" i="44"/>
  <c r="J59" i="44"/>
  <c r="I59" i="44"/>
  <c r="H59" i="44"/>
  <c r="G59" i="44"/>
  <c r="F59" i="44"/>
  <c r="E59" i="44"/>
  <c r="M58" i="44"/>
  <c r="L58" i="44"/>
  <c r="K58" i="44"/>
  <c r="J58" i="44"/>
  <c r="I58" i="44"/>
  <c r="H58" i="44"/>
  <c r="G58" i="44"/>
  <c r="F58" i="44"/>
  <c r="E58" i="44"/>
  <c r="M57" i="44"/>
  <c r="L57" i="44"/>
  <c r="K57" i="44"/>
  <c r="J57" i="44"/>
  <c r="I57" i="44"/>
  <c r="H57" i="44"/>
  <c r="G57" i="44"/>
  <c r="F57" i="44"/>
  <c r="E57" i="44"/>
  <c r="M56" i="44"/>
  <c r="L56" i="44"/>
  <c r="K56" i="44"/>
  <c r="J56" i="44"/>
  <c r="I56" i="44"/>
  <c r="H56" i="44"/>
  <c r="G56" i="44"/>
  <c r="F56" i="44"/>
  <c r="E56" i="44"/>
  <c r="M54" i="44"/>
  <c r="L54" i="44"/>
  <c r="K54" i="44"/>
  <c r="J54" i="44"/>
  <c r="I54" i="44"/>
  <c r="H54" i="44"/>
  <c r="G54" i="44"/>
  <c r="F54" i="44"/>
  <c r="E54" i="44"/>
  <c r="M53" i="44"/>
  <c r="L53" i="44"/>
  <c r="K53" i="44"/>
  <c r="J53" i="44"/>
  <c r="I53" i="44"/>
  <c r="H53" i="44"/>
  <c r="G53" i="44"/>
  <c r="F53" i="44"/>
  <c r="E53" i="44"/>
  <c r="M51" i="44"/>
  <c r="L51" i="44"/>
  <c r="K51" i="44"/>
  <c r="J51" i="44"/>
  <c r="I51" i="44"/>
  <c r="H51" i="44"/>
  <c r="G51" i="44"/>
  <c r="F51" i="44"/>
  <c r="E51" i="44"/>
  <c r="M50" i="44"/>
  <c r="L50" i="44"/>
  <c r="K50" i="44"/>
  <c r="J50" i="44"/>
  <c r="I50" i="44"/>
  <c r="H50" i="44"/>
  <c r="G50" i="44"/>
  <c r="F50" i="44"/>
  <c r="E50" i="44"/>
  <c r="M49" i="44"/>
  <c r="L49" i="44"/>
  <c r="K49" i="44"/>
  <c r="J49" i="44"/>
  <c r="I49" i="44"/>
  <c r="H49" i="44"/>
  <c r="G49" i="44"/>
  <c r="F49" i="44"/>
  <c r="E49" i="44"/>
  <c r="M42" i="44"/>
  <c r="L42" i="44"/>
  <c r="K42" i="44"/>
  <c r="J42" i="44"/>
  <c r="I42" i="44"/>
  <c r="H42" i="44"/>
  <c r="G42" i="44"/>
  <c r="F42" i="44"/>
  <c r="E42" i="44"/>
  <c r="M41" i="44"/>
  <c r="L41" i="44"/>
  <c r="K41" i="44"/>
  <c r="J41" i="44"/>
  <c r="I41" i="44"/>
  <c r="H41" i="44"/>
  <c r="G41" i="44"/>
  <c r="F41" i="44"/>
  <c r="E41" i="44"/>
  <c r="M39" i="44"/>
  <c r="L39" i="44"/>
  <c r="K39" i="44"/>
  <c r="J39" i="44"/>
  <c r="I39" i="44"/>
  <c r="H39" i="44"/>
  <c r="G39" i="44"/>
  <c r="F39" i="44"/>
  <c r="E39" i="44"/>
  <c r="M38" i="44"/>
  <c r="L38" i="44"/>
  <c r="K38" i="44"/>
  <c r="J38" i="44"/>
  <c r="I38" i="44"/>
  <c r="H38" i="44"/>
  <c r="G38" i="44"/>
  <c r="F38" i="44"/>
  <c r="E38" i="44"/>
  <c r="M37" i="44"/>
  <c r="L37" i="44"/>
  <c r="K37" i="44"/>
  <c r="J37" i="44"/>
  <c r="I37" i="44"/>
  <c r="H37" i="44"/>
  <c r="G37" i="44"/>
  <c r="F37" i="44"/>
  <c r="E37" i="44"/>
  <c r="M36" i="44"/>
  <c r="L36" i="44"/>
  <c r="K36" i="44"/>
  <c r="J36" i="44"/>
  <c r="I36" i="44"/>
  <c r="H36" i="44"/>
  <c r="G36" i="44"/>
  <c r="F36" i="44"/>
  <c r="E36" i="44"/>
  <c r="M35" i="44"/>
  <c r="L35" i="44"/>
  <c r="K35" i="44"/>
  <c r="J35" i="44"/>
  <c r="I35" i="44"/>
  <c r="H35" i="44"/>
  <c r="G35" i="44"/>
  <c r="F35" i="44"/>
  <c r="E35" i="44"/>
  <c r="M34" i="44"/>
  <c r="L34" i="44"/>
  <c r="K34" i="44"/>
  <c r="J34" i="44"/>
  <c r="I34" i="44"/>
  <c r="H34" i="44"/>
  <c r="G34" i="44"/>
  <c r="F34" i="44"/>
  <c r="E34" i="44"/>
  <c r="M33" i="44"/>
  <c r="L33" i="44"/>
  <c r="K33" i="44"/>
  <c r="J33" i="44"/>
  <c r="I33" i="44"/>
  <c r="H33" i="44"/>
  <c r="G33" i="44"/>
  <c r="F33" i="44"/>
  <c r="E33" i="44"/>
  <c r="M32" i="44"/>
  <c r="L32" i="44"/>
  <c r="K32" i="44"/>
  <c r="J32" i="44"/>
  <c r="I32" i="44"/>
  <c r="H32" i="44"/>
  <c r="G32" i="44"/>
  <c r="F32" i="44"/>
  <c r="E32" i="44"/>
  <c r="M31" i="44"/>
  <c r="L31" i="44"/>
  <c r="K31" i="44"/>
  <c r="J31" i="44"/>
  <c r="I31" i="44"/>
  <c r="H31" i="44"/>
  <c r="G31" i="44"/>
  <c r="F31" i="44"/>
  <c r="E31" i="44"/>
  <c r="M29" i="44"/>
  <c r="L29" i="44"/>
  <c r="K29" i="44"/>
  <c r="J29" i="44"/>
  <c r="I29" i="44"/>
  <c r="H29" i="44"/>
  <c r="G29" i="44"/>
  <c r="F29" i="44"/>
  <c r="E29" i="44"/>
  <c r="M28" i="44"/>
  <c r="L28" i="44"/>
  <c r="K28" i="44"/>
  <c r="J28" i="44"/>
  <c r="I28" i="44"/>
  <c r="H28" i="44"/>
  <c r="G28" i="44"/>
  <c r="F28" i="44"/>
  <c r="E28" i="44"/>
  <c r="M27" i="44"/>
  <c r="L27" i="44"/>
  <c r="K27" i="44"/>
  <c r="J27" i="44"/>
  <c r="I27" i="44"/>
  <c r="H27" i="44"/>
  <c r="G27" i="44"/>
  <c r="F27" i="44"/>
  <c r="E27" i="44"/>
  <c r="M26" i="44"/>
  <c r="L26" i="44"/>
  <c r="K26" i="44"/>
  <c r="J26" i="44"/>
  <c r="I26" i="44"/>
  <c r="H26" i="44"/>
  <c r="G26" i="44"/>
  <c r="F26" i="44"/>
  <c r="E26" i="44"/>
  <c r="M25" i="44"/>
  <c r="L25" i="44"/>
  <c r="K25" i="44"/>
  <c r="J25" i="44"/>
  <c r="I25" i="44"/>
  <c r="H25" i="44"/>
  <c r="G25" i="44"/>
  <c r="F25" i="44"/>
  <c r="E25" i="44"/>
  <c r="M24" i="44"/>
  <c r="L24" i="44"/>
  <c r="K24" i="44"/>
  <c r="J24" i="44"/>
  <c r="I24" i="44"/>
  <c r="H24" i="44"/>
  <c r="G24" i="44"/>
  <c r="F24" i="44"/>
  <c r="E24" i="44"/>
  <c r="M23" i="44"/>
  <c r="L23" i="44"/>
  <c r="K23" i="44"/>
  <c r="J23" i="44"/>
  <c r="I23" i="44"/>
  <c r="H23" i="44"/>
  <c r="G23" i="44"/>
  <c r="F23" i="44"/>
  <c r="E23" i="44"/>
  <c r="M22" i="44"/>
  <c r="L22" i="44"/>
  <c r="K22" i="44"/>
  <c r="J22" i="44"/>
  <c r="I22" i="44"/>
  <c r="H22" i="44"/>
  <c r="G22" i="44"/>
  <c r="F22" i="44"/>
  <c r="E22" i="44"/>
  <c r="M21" i="44"/>
  <c r="L21" i="44"/>
  <c r="K21" i="44"/>
  <c r="J21" i="44"/>
  <c r="I21" i="44"/>
  <c r="H21" i="44"/>
  <c r="G21" i="44"/>
  <c r="F21" i="44"/>
  <c r="E21" i="44"/>
  <c r="M20" i="44"/>
  <c r="L20" i="44"/>
  <c r="K20" i="44"/>
  <c r="J20" i="44"/>
  <c r="I20" i="44"/>
  <c r="H20" i="44"/>
  <c r="G20" i="44"/>
  <c r="F20" i="44"/>
  <c r="E20" i="44"/>
  <c r="M19" i="44"/>
  <c r="L19" i="44"/>
  <c r="K19" i="44"/>
  <c r="J19" i="44"/>
  <c r="I19" i="44"/>
  <c r="H19" i="44"/>
  <c r="G19" i="44"/>
  <c r="F19" i="44"/>
  <c r="E19" i="44"/>
  <c r="M18" i="44"/>
  <c r="L18" i="44"/>
  <c r="K18" i="44"/>
  <c r="J18" i="44"/>
  <c r="I18" i="44"/>
  <c r="H18" i="44"/>
  <c r="G18" i="44"/>
  <c r="F18" i="44"/>
  <c r="E18" i="44"/>
  <c r="M17" i="44"/>
  <c r="L17" i="44"/>
  <c r="K17" i="44"/>
  <c r="J17" i="44"/>
  <c r="I17" i="44"/>
  <c r="H17" i="44"/>
  <c r="G17" i="44"/>
  <c r="F17" i="44"/>
  <c r="E17" i="44"/>
  <c r="C54" i="44"/>
  <c r="C53" i="44"/>
  <c r="C51" i="44"/>
  <c r="C50" i="44"/>
  <c r="C49" i="44"/>
  <c r="C47" i="44"/>
  <c r="C46" i="44"/>
  <c r="C45" i="44"/>
  <c r="C44" i="44"/>
  <c r="C42" i="44"/>
  <c r="C41" i="44"/>
  <c r="C39" i="44"/>
  <c r="C38" i="44"/>
  <c r="C37" i="44"/>
  <c r="C36" i="44"/>
  <c r="C35" i="44"/>
  <c r="C34" i="44"/>
  <c r="C33" i="44"/>
  <c r="C32" i="44"/>
  <c r="C31" i="44"/>
  <c r="C29" i="44"/>
  <c r="C28" i="44"/>
  <c r="C27" i="44"/>
  <c r="C26" i="44"/>
  <c r="C25" i="44"/>
  <c r="C24" i="44"/>
  <c r="C23" i="44"/>
  <c r="C22" i="44"/>
  <c r="C21" i="44"/>
  <c r="C20" i="44"/>
  <c r="C19" i="44"/>
  <c r="C18" i="44"/>
  <c r="C17" i="44"/>
  <c r="D60" i="44"/>
  <c r="B60" i="44"/>
  <c r="A60" i="44"/>
  <c r="D59" i="44"/>
  <c r="B59" i="44"/>
  <c r="A59" i="44"/>
  <c r="D58" i="44"/>
  <c r="B58" i="44"/>
  <c r="A58" i="44"/>
  <c r="D57" i="44"/>
  <c r="B57" i="44"/>
  <c r="A57" i="44"/>
  <c r="D56" i="44"/>
  <c r="B56" i="44"/>
  <c r="A56" i="44"/>
  <c r="A55" i="44"/>
  <c r="D54" i="44"/>
  <c r="B54" i="44"/>
  <c r="A54" i="44"/>
  <c r="D53" i="44"/>
  <c r="B53" i="44"/>
  <c r="A53" i="44"/>
  <c r="A52" i="44"/>
  <c r="D51" i="44"/>
  <c r="B51" i="44"/>
  <c r="A51" i="44"/>
  <c r="D50" i="44"/>
  <c r="B50" i="44"/>
  <c r="A50" i="44"/>
  <c r="D49" i="44"/>
  <c r="B49" i="44"/>
  <c r="A49" i="44"/>
  <c r="A48" i="44"/>
  <c r="D47" i="44"/>
  <c r="B47" i="44"/>
  <c r="A47" i="44"/>
  <c r="D46" i="44"/>
  <c r="B46" i="44"/>
  <c r="A46" i="44"/>
  <c r="D45" i="44"/>
  <c r="B45" i="44"/>
  <c r="A45" i="44"/>
  <c r="D44" i="44"/>
  <c r="B44" i="44"/>
  <c r="A44" i="44"/>
  <c r="A43" i="44"/>
  <c r="B42" i="44"/>
  <c r="A42" i="44"/>
  <c r="B41" i="44"/>
  <c r="A41" i="44"/>
  <c r="A40" i="44"/>
  <c r="D39" i="44"/>
  <c r="B39" i="44"/>
  <c r="A39" i="44"/>
  <c r="D38" i="44"/>
  <c r="B38" i="44"/>
  <c r="A38" i="44"/>
  <c r="D37" i="44"/>
  <c r="B37" i="44"/>
  <c r="A37" i="44"/>
  <c r="D36" i="44"/>
  <c r="B36" i="44"/>
  <c r="A36" i="44"/>
  <c r="D35" i="44"/>
  <c r="B35" i="44"/>
  <c r="A35" i="44"/>
  <c r="D34" i="44"/>
  <c r="B34" i="44"/>
  <c r="A34" i="44"/>
  <c r="D33" i="44"/>
  <c r="B33" i="44"/>
  <c r="A33" i="44"/>
  <c r="D32" i="44"/>
  <c r="B32" i="44"/>
  <c r="A32" i="44"/>
  <c r="D31" i="44"/>
  <c r="B31" i="44"/>
  <c r="A31" i="44"/>
  <c r="A30" i="44"/>
  <c r="D29" i="44"/>
  <c r="B29" i="44"/>
  <c r="A29" i="44"/>
  <c r="D28" i="44"/>
  <c r="B28" i="44"/>
  <c r="A28" i="44"/>
  <c r="D27" i="44"/>
  <c r="B27" i="44"/>
  <c r="A27" i="44"/>
  <c r="D26" i="44"/>
  <c r="B26" i="44"/>
  <c r="A26" i="44"/>
  <c r="D25" i="44"/>
  <c r="B25" i="44"/>
  <c r="A25" i="44"/>
  <c r="D24" i="44"/>
  <c r="B24" i="44"/>
  <c r="A24" i="44"/>
  <c r="D23" i="44"/>
  <c r="B23" i="44"/>
  <c r="A23" i="44"/>
  <c r="D22" i="44"/>
  <c r="B22" i="44"/>
  <c r="A22" i="44"/>
  <c r="D21" i="44"/>
  <c r="B21" i="44"/>
  <c r="A21" i="44"/>
  <c r="D20" i="44"/>
  <c r="B20" i="44"/>
  <c r="A20" i="44"/>
  <c r="D19" i="44"/>
  <c r="B19" i="44"/>
  <c r="A19" i="44"/>
  <c r="D18" i="44"/>
  <c r="B18" i="44"/>
  <c r="A18" i="44"/>
  <c r="D17" i="44"/>
  <c r="B17" i="44"/>
  <c r="A17" i="44"/>
  <c r="A16" i="44"/>
  <c r="B15" i="44"/>
  <c r="M14" i="44"/>
  <c r="L14" i="44"/>
  <c r="K14" i="44"/>
  <c r="J14" i="44"/>
  <c r="I14" i="44"/>
  <c r="H14" i="44"/>
  <c r="G14" i="44"/>
  <c r="F14" i="44"/>
  <c r="E14" i="44"/>
  <c r="M13" i="44"/>
  <c r="L13" i="44"/>
  <c r="K13" i="44"/>
  <c r="J13" i="44"/>
  <c r="I13" i="44"/>
  <c r="H13" i="44"/>
  <c r="G13" i="44"/>
  <c r="F13" i="44"/>
  <c r="E13" i="44"/>
  <c r="M12" i="44"/>
  <c r="L12" i="44"/>
  <c r="K12" i="44"/>
  <c r="J12" i="44"/>
  <c r="I12" i="44"/>
  <c r="H12" i="44"/>
  <c r="G12" i="44"/>
  <c r="F12" i="44"/>
  <c r="E12" i="44"/>
  <c r="M10" i="44"/>
  <c r="L10" i="44"/>
  <c r="K10" i="44"/>
  <c r="J10" i="44"/>
  <c r="I10" i="44"/>
  <c r="H9" i="44"/>
  <c r="G9" i="44"/>
  <c r="F9" i="44"/>
  <c r="E9" i="44"/>
  <c r="I8" i="44"/>
  <c r="E8" i="44"/>
  <c r="C60" i="44"/>
  <c r="C59" i="44"/>
  <c r="C58" i="44"/>
  <c r="C57" i="44"/>
  <c r="C56" i="44"/>
  <c r="C14" i="44"/>
  <c r="C13" i="44"/>
  <c r="C12" i="44"/>
  <c r="C8" i="44"/>
  <c r="B7" i="47"/>
  <c r="B6" i="47"/>
  <c r="B5" i="47"/>
  <c r="D14" i="44"/>
  <c r="B14" i="44"/>
  <c r="A14" i="44"/>
  <c r="D13" i="44"/>
  <c r="B13" i="44"/>
  <c r="A13" i="44"/>
  <c r="D12" i="44"/>
  <c r="B12" i="44"/>
  <c r="A12" i="44"/>
  <c r="A11" i="44"/>
  <c r="D8" i="44"/>
  <c r="B8" i="44"/>
  <c r="A1" i="44"/>
  <c r="BP35" i="51"/>
  <c r="BO35" i="51"/>
  <c r="BN35" i="51"/>
  <c r="BM35" i="51"/>
  <c r="BL35" i="51"/>
  <c r="BK35" i="51"/>
  <c r="BJ35" i="51"/>
  <c r="BI35" i="51"/>
  <c r="BH35" i="51"/>
  <c r="BG35" i="51"/>
  <c r="BF35" i="51"/>
  <c r="BE35" i="51"/>
  <c r="BD35" i="51"/>
  <c r="BC35" i="51"/>
  <c r="BB35" i="51"/>
  <c r="BA35" i="51"/>
  <c r="AZ35" i="51"/>
  <c r="AY35" i="51"/>
  <c r="AX35" i="51"/>
  <c r="AW35" i="51"/>
  <c r="AV35" i="51"/>
  <c r="AU35" i="51"/>
  <c r="AT35" i="51"/>
  <c r="AS35" i="51"/>
  <c r="AR35" i="51"/>
  <c r="AQ35" i="51"/>
  <c r="AP35" i="51"/>
  <c r="AO35" i="51"/>
  <c r="AN35" i="51"/>
  <c r="AM35" i="51"/>
  <c r="AL35" i="51"/>
  <c r="AK35" i="51"/>
  <c r="AJ35" i="51"/>
  <c r="AI35" i="51"/>
  <c r="AH35" i="51"/>
  <c r="AG35" i="51"/>
  <c r="AF35" i="51"/>
  <c r="AE35" i="51"/>
  <c r="AD35" i="51"/>
  <c r="AC35" i="51"/>
  <c r="AB35" i="51"/>
  <c r="AA35" i="51"/>
  <c r="Z35" i="51"/>
  <c r="Y35" i="51"/>
  <c r="X35" i="51"/>
  <c r="W35" i="51"/>
  <c r="V35" i="51"/>
  <c r="U35" i="51"/>
  <c r="T35" i="51"/>
  <c r="S35" i="51"/>
  <c r="R35" i="51"/>
  <c r="Q35" i="51"/>
  <c r="P35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C35" i="51"/>
  <c r="BP34" i="51"/>
  <c r="BO34" i="51"/>
  <c r="BN34" i="51"/>
  <c r="BM34" i="51"/>
  <c r="BL34" i="51"/>
  <c r="BK34" i="51"/>
  <c r="BJ34" i="51"/>
  <c r="BI34" i="51"/>
  <c r="BH34" i="51"/>
  <c r="BG34" i="51"/>
  <c r="BF34" i="51"/>
  <c r="BE34" i="51"/>
  <c r="BD34" i="51"/>
  <c r="BC34" i="51"/>
  <c r="BB34" i="51"/>
  <c r="BA34" i="51"/>
  <c r="AZ34" i="51"/>
  <c r="AY34" i="51"/>
  <c r="AX34" i="51"/>
  <c r="AW34" i="51"/>
  <c r="AV34" i="51"/>
  <c r="AU34" i="51"/>
  <c r="AT34" i="51"/>
  <c r="AS34" i="51"/>
  <c r="AR34" i="51"/>
  <c r="AQ34" i="51"/>
  <c r="AP34" i="51"/>
  <c r="AO34" i="51"/>
  <c r="AN34" i="51"/>
  <c r="AM34" i="51"/>
  <c r="AL34" i="51"/>
  <c r="AK34" i="51"/>
  <c r="AJ34" i="51"/>
  <c r="AI34" i="51"/>
  <c r="AH34" i="51"/>
  <c r="AG34" i="51"/>
  <c r="AF34" i="51"/>
  <c r="AE34" i="51"/>
  <c r="AD34" i="51"/>
  <c r="AC34" i="51"/>
  <c r="AB34" i="51"/>
  <c r="AA34" i="51"/>
  <c r="Z34" i="51"/>
  <c r="Y34" i="51"/>
  <c r="X34" i="51"/>
  <c r="W34" i="51"/>
  <c r="V34" i="51"/>
  <c r="U34" i="51"/>
  <c r="T34" i="51"/>
  <c r="S34" i="51"/>
  <c r="R34" i="51"/>
  <c r="Q34" i="51"/>
  <c r="P34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C34" i="51"/>
  <c r="BP33" i="51"/>
  <c r="BO33" i="51"/>
  <c r="BN33" i="51"/>
  <c r="BM33" i="51"/>
  <c r="BL33" i="51"/>
  <c r="BK33" i="51"/>
  <c r="BJ33" i="51"/>
  <c r="BI33" i="51"/>
  <c r="BH33" i="51"/>
  <c r="BG33" i="51"/>
  <c r="BF33" i="51"/>
  <c r="BE33" i="51"/>
  <c r="BD33" i="51"/>
  <c r="BC33" i="51"/>
  <c r="BB33" i="51"/>
  <c r="BA33" i="51"/>
  <c r="AZ33" i="51"/>
  <c r="AY33" i="51"/>
  <c r="AX33" i="51"/>
  <c r="AW33" i="51"/>
  <c r="AV33" i="51"/>
  <c r="AU33" i="51"/>
  <c r="AT33" i="51"/>
  <c r="AS33" i="51"/>
  <c r="AR33" i="51"/>
  <c r="AQ33" i="51"/>
  <c r="AP33" i="51"/>
  <c r="AO33" i="51"/>
  <c r="AN33" i="51"/>
  <c r="AM33" i="51"/>
  <c r="AL33" i="51"/>
  <c r="AK33" i="51"/>
  <c r="AJ33" i="51"/>
  <c r="AI33" i="51"/>
  <c r="AH33" i="51"/>
  <c r="AG33" i="51"/>
  <c r="AF33" i="51"/>
  <c r="AE33" i="51"/>
  <c r="AD33" i="51"/>
  <c r="AC33" i="51"/>
  <c r="AB33" i="51"/>
  <c r="AA33" i="51"/>
  <c r="Z33" i="51"/>
  <c r="Y33" i="51"/>
  <c r="X33" i="51"/>
  <c r="W33" i="51"/>
  <c r="V33" i="51"/>
  <c r="U33" i="51"/>
  <c r="T33" i="51"/>
  <c r="S33" i="51"/>
  <c r="R33" i="51"/>
  <c r="Q33" i="51"/>
  <c r="P33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C33" i="51"/>
  <c r="BP32" i="51"/>
  <c r="BO32" i="51"/>
  <c r="BN32" i="51"/>
  <c r="BM32" i="51"/>
  <c r="BL32" i="51"/>
  <c r="BK32" i="51"/>
  <c r="BJ32" i="51"/>
  <c r="BI32" i="51"/>
  <c r="BH32" i="51"/>
  <c r="BG32" i="51"/>
  <c r="BF32" i="51"/>
  <c r="BE32" i="51"/>
  <c r="BD32" i="51"/>
  <c r="BC32" i="51"/>
  <c r="BB32" i="51"/>
  <c r="BA32" i="51"/>
  <c r="AZ32" i="51"/>
  <c r="AY32" i="51"/>
  <c r="AX32" i="51"/>
  <c r="AW32" i="51"/>
  <c r="AV32" i="51"/>
  <c r="AU32" i="51"/>
  <c r="AT32" i="51"/>
  <c r="AS32" i="51"/>
  <c r="AR32" i="51"/>
  <c r="AQ32" i="51"/>
  <c r="AP32" i="51"/>
  <c r="AO32" i="51"/>
  <c r="AN32" i="51"/>
  <c r="AM32" i="51"/>
  <c r="AL32" i="51"/>
  <c r="AK32" i="51"/>
  <c r="AJ32" i="51"/>
  <c r="AI32" i="51"/>
  <c r="AH32" i="51"/>
  <c r="AG32" i="51"/>
  <c r="AF32" i="51"/>
  <c r="AE32" i="51"/>
  <c r="AD32" i="51"/>
  <c r="AC32" i="51"/>
  <c r="AB32" i="51"/>
  <c r="AA32" i="51"/>
  <c r="Z32" i="51"/>
  <c r="Y32" i="51"/>
  <c r="X32" i="51"/>
  <c r="W32" i="51"/>
  <c r="V32" i="51"/>
  <c r="U32" i="51"/>
  <c r="T32" i="51"/>
  <c r="S32" i="51"/>
  <c r="R32" i="51"/>
  <c r="Q32" i="51"/>
  <c r="P32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C32" i="51"/>
  <c r="BP31" i="51"/>
  <c r="BO31" i="51"/>
  <c r="BN31" i="51"/>
  <c r="BM31" i="51"/>
  <c r="BL31" i="51"/>
  <c r="BK31" i="51"/>
  <c r="BJ31" i="51"/>
  <c r="BI31" i="51"/>
  <c r="BH31" i="51"/>
  <c r="BG31" i="51"/>
  <c r="BF31" i="51"/>
  <c r="BE31" i="51"/>
  <c r="BD31" i="51"/>
  <c r="BC31" i="51"/>
  <c r="BB31" i="51"/>
  <c r="BA31" i="51"/>
  <c r="AZ31" i="51"/>
  <c r="AY31" i="51"/>
  <c r="AX31" i="51"/>
  <c r="AW31" i="51"/>
  <c r="AV31" i="51"/>
  <c r="AU31" i="51"/>
  <c r="AT31" i="51"/>
  <c r="AS31" i="51"/>
  <c r="AR31" i="51"/>
  <c r="AQ31" i="51"/>
  <c r="AP31" i="51"/>
  <c r="AO31" i="51"/>
  <c r="AN31" i="51"/>
  <c r="AM31" i="51"/>
  <c r="AL31" i="51"/>
  <c r="AK31" i="51"/>
  <c r="AJ31" i="51"/>
  <c r="AI31" i="51"/>
  <c r="AH31" i="51"/>
  <c r="AG31" i="51"/>
  <c r="AF31" i="51"/>
  <c r="AE31" i="51"/>
  <c r="AD31" i="51"/>
  <c r="AC31" i="51"/>
  <c r="AB31" i="51"/>
  <c r="AA31" i="51"/>
  <c r="Z31" i="51"/>
  <c r="Y31" i="51"/>
  <c r="X31" i="51"/>
  <c r="W31" i="51"/>
  <c r="V31" i="51"/>
  <c r="U31" i="51"/>
  <c r="T31" i="51"/>
  <c r="S31" i="51"/>
  <c r="R31" i="51"/>
  <c r="Q31" i="51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BP30" i="51"/>
  <c r="BO30" i="51"/>
  <c r="BN30" i="51"/>
  <c r="BM30" i="51"/>
  <c r="BL30" i="51"/>
  <c r="BK30" i="51"/>
  <c r="BJ30" i="51"/>
  <c r="BI30" i="51"/>
  <c r="BH30" i="51"/>
  <c r="BG30" i="51"/>
  <c r="BF30" i="51"/>
  <c r="BE30" i="51"/>
  <c r="BD30" i="51"/>
  <c r="BC30" i="51"/>
  <c r="BB30" i="51"/>
  <c r="BA30" i="51"/>
  <c r="AZ30" i="51"/>
  <c r="AY30" i="51"/>
  <c r="AX30" i="51"/>
  <c r="AW30" i="51"/>
  <c r="AV30" i="51"/>
  <c r="AU30" i="51"/>
  <c r="AT30" i="51"/>
  <c r="AS30" i="51"/>
  <c r="AR30" i="51"/>
  <c r="AQ30" i="51"/>
  <c r="AP30" i="51"/>
  <c r="AO30" i="51"/>
  <c r="AN30" i="51"/>
  <c r="AM30" i="51"/>
  <c r="AL30" i="51"/>
  <c r="AK30" i="51"/>
  <c r="AJ30" i="51"/>
  <c r="AI30" i="51"/>
  <c r="AH30" i="51"/>
  <c r="AG30" i="51"/>
  <c r="AF30" i="51"/>
  <c r="AE30" i="51"/>
  <c r="AD30" i="51"/>
  <c r="AC30" i="51"/>
  <c r="AB30" i="51"/>
  <c r="AA30" i="51"/>
  <c r="Z30" i="51"/>
  <c r="Y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C29" i="51"/>
  <c r="BP28" i="51"/>
  <c r="BO28" i="51"/>
  <c r="BN28" i="51"/>
  <c r="BM28" i="51"/>
  <c r="BL28" i="51"/>
  <c r="BK28" i="51"/>
  <c r="BJ28" i="51"/>
  <c r="BI28" i="51"/>
  <c r="BH28" i="51"/>
  <c r="BG28" i="51"/>
  <c r="BF28" i="51"/>
  <c r="BE28" i="51"/>
  <c r="BD28" i="51"/>
  <c r="BC28" i="51"/>
  <c r="BB28" i="51"/>
  <c r="BA28" i="51"/>
  <c r="AZ28" i="51"/>
  <c r="AY28" i="51"/>
  <c r="AX28" i="51"/>
  <c r="AW28" i="51"/>
  <c r="AV28" i="51"/>
  <c r="AU28" i="51"/>
  <c r="AT28" i="51"/>
  <c r="AS28" i="51"/>
  <c r="AR28" i="51"/>
  <c r="AQ28" i="51"/>
  <c r="AP28" i="51"/>
  <c r="AO28" i="51"/>
  <c r="AN28" i="51"/>
  <c r="AM28" i="51"/>
  <c r="AL28" i="51"/>
  <c r="AK28" i="51"/>
  <c r="AJ28" i="51"/>
  <c r="AI28" i="51"/>
  <c r="AH28" i="51"/>
  <c r="AG28" i="51"/>
  <c r="AF28" i="51"/>
  <c r="AE28" i="51"/>
  <c r="AD28" i="51"/>
  <c r="AC28" i="51"/>
  <c r="AB28" i="51"/>
  <c r="AA28" i="51"/>
  <c r="Z28" i="51"/>
  <c r="Y28" i="51"/>
  <c r="X28" i="51"/>
  <c r="W28" i="51"/>
  <c r="V28" i="51"/>
  <c r="U28" i="51"/>
  <c r="T28" i="51"/>
  <c r="S28" i="51"/>
  <c r="R28" i="51"/>
  <c r="Q28" i="51"/>
  <c r="P28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C28" i="51"/>
  <c r="A27" i="51"/>
  <c r="BP26" i="51"/>
  <c r="BO26" i="51"/>
  <c r="BN26" i="51"/>
  <c r="BM26" i="51"/>
  <c r="BL26" i="51"/>
  <c r="BK26" i="51"/>
  <c r="BJ26" i="51"/>
  <c r="BI26" i="51"/>
  <c r="BH26" i="51"/>
  <c r="BG26" i="51"/>
  <c r="BF26" i="51"/>
  <c r="BE26" i="51"/>
  <c r="BD26" i="51"/>
  <c r="BC26" i="51"/>
  <c r="BB26" i="51"/>
  <c r="BA26" i="51"/>
  <c r="AZ26" i="51"/>
  <c r="AY26" i="51"/>
  <c r="AX26" i="51"/>
  <c r="AW26" i="51"/>
  <c r="AV26" i="51"/>
  <c r="AU26" i="51"/>
  <c r="AT26" i="51"/>
  <c r="AS26" i="51"/>
  <c r="AR26" i="51"/>
  <c r="AQ26" i="51"/>
  <c r="AP26" i="51"/>
  <c r="AO26" i="51"/>
  <c r="AN26" i="51"/>
  <c r="AM26" i="51"/>
  <c r="AL26" i="51"/>
  <c r="AK26" i="51"/>
  <c r="AJ26" i="51"/>
  <c r="AI26" i="51"/>
  <c r="AH26" i="51"/>
  <c r="AG26" i="51"/>
  <c r="AF26" i="51"/>
  <c r="AE26" i="51"/>
  <c r="AD26" i="51"/>
  <c r="AC26" i="51"/>
  <c r="AB26" i="51"/>
  <c r="AA26" i="51"/>
  <c r="Z26" i="51"/>
  <c r="Y26" i="51"/>
  <c r="X26" i="51"/>
  <c r="W26" i="51"/>
  <c r="V26" i="51"/>
  <c r="U26" i="51"/>
  <c r="T26" i="51"/>
  <c r="S26" i="51"/>
  <c r="R26" i="51"/>
  <c r="Q26" i="51"/>
  <c r="P26" i="51"/>
  <c r="O26" i="51"/>
  <c r="N26" i="51"/>
  <c r="M26" i="51"/>
  <c r="L26" i="51"/>
  <c r="K26" i="51"/>
  <c r="J26" i="51"/>
  <c r="I26" i="51"/>
  <c r="H26" i="51"/>
  <c r="G26" i="51"/>
  <c r="F26" i="51"/>
  <c r="E26" i="51"/>
  <c r="D26" i="51"/>
  <c r="C26" i="51"/>
  <c r="BP25" i="51"/>
  <c r="BO25" i="51"/>
  <c r="BN25" i="51"/>
  <c r="BM25" i="51"/>
  <c r="BL25" i="51"/>
  <c r="BK25" i="51"/>
  <c r="BJ25" i="51"/>
  <c r="BI25" i="51"/>
  <c r="BH25" i="51"/>
  <c r="BG25" i="51"/>
  <c r="BF25" i="51"/>
  <c r="BE25" i="51"/>
  <c r="BD25" i="51"/>
  <c r="BC25" i="51"/>
  <c r="BB25" i="51"/>
  <c r="BA25" i="51"/>
  <c r="AZ25" i="51"/>
  <c r="AY25" i="51"/>
  <c r="AX25" i="51"/>
  <c r="AW25" i="51"/>
  <c r="AV25" i="51"/>
  <c r="AU25" i="51"/>
  <c r="AT25" i="51"/>
  <c r="AS25" i="51"/>
  <c r="AR25" i="51"/>
  <c r="AQ25" i="51"/>
  <c r="AP25" i="51"/>
  <c r="AO25" i="51"/>
  <c r="AN25" i="51"/>
  <c r="AM25" i="51"/>
  <c r="AL25" i="51"/>
  <c r="AK25" i="51"/>
  <c r="AJ25" i="51"/>
  <c r="AI25" i="51"/>
  <c r="AH25" i="51"/>
  <c r="AG25" i="51"/>
  <c r="AF25" i="51"/>
  <c r="AE25" i="51"/>
  <c r="AD25" i="51"/>
  <c r="AC25" i="51"/>
  <c r="AB25" i="51"/>
  <c r="AA25" i="51"/>
  <c r="Z25" i="51"/>
  <c r="Y25" i="51"/>
  <c r="X25" i="51"/>
  <c r="W25" i="51"/>
  <c r="V25" i="51"/>
  <c r="U25" i="51"/>
  <c r="T25" i="51"/>
  <c r="S25" i="51"/>
  <c r="R25" i="51"/>
  <c r="Q25" i="51"/>
  <c r="P25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C25" i="51"/>
  <c r="BP24" i="51"/>
  <c r="BO24" i="51"/>
  <c r="BN24" i="51"/>
  <c r="BM24" i="51"/>
  <c r="BL24" i="51"/>
  <c r="BK24" i="51"/>
  <c r="BJ24" i="51"/>
  <c r="BI24" i="51"/>
  <c r="BH24" i="51"/>
  <c r="BG24" i="51"/>
  <c r="BF24" i="51"/>
  <c r="BE24" i="51"/>
  <c r="BD24" i="51"/>
  <c r="BC24" i="51"/>
  <c r="BB24" i="51"/>
  <c r="BA24" i="51"/>
  <c r="AZ24" i="51"/>
  <c r="AY24" i="51"/>
  <c r="AX24" i="51"/>
  <c r="AW24" i="51"/>
  <c r="AV24" i="51"/>
  <c r="AU24" i="51"/>
  <c r="AT24" i="51"/>
  <c r="AS24" i="51"/>
  <c r="AR24" i="51"/>
  <c r="AQ24" i="51"/>
  <c r="AP24" i="51"/>
  <c r="AO24" i="51"/>
  <c r="AN24" i="51"/>
  <c r="AM24" i="51"/>
  <c r="AL24" i="51"/>
  <c r="AK24" i="51"/>
  <c r="AJ24" i="51"/>
  <c r="AI24" i="51"/>
  <c r="AH24" i="51"/>
  <c r="AG24" i="51"/>
  <c r="AF24" i="51"/>
  <c r="AE24" i="51"/>
  <c r="AD24" i="51"/>
  <c r="AC24" i="51"/>
  <c r="AB24" i="51"/>
  <c r="AA24" i="51"/>
  <c r="Z24" i="51"/>
  <c r="Y24" i="51"/>
  <c r="X24" i="51"/>
  <c r="W24" i="51"/>
  <c r="V24" i="51"/>
  <c r="U24" i="51"/>
  <c r="T24" i="51"/>
  <c r="S24" i="51"/>
  <c r="R24" i="51"/>
  <c r="Q24" i="51"/>
  <c r="P24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C24" i="51"/>
  <c r="BP23" i="51"/>
  <c r="BO23" i="51"/>
  <c r="BN23" i="51"/>
  <c r="BM23" i="51"/>
  <c r="BL23" i="51"/>
  <c r="BK23" i="51"/>
  <c r="BJ23" i="51"/>
  <c r="BI23" i="51"/>
  <c r="BH23" i="51"/>
  <c r="BG23" i="51"/>
  <c r="BF23" i="51"/>
  <c r="BE23" i="51"/>
  <c r="BD23" i="51"/>
  <c r="BC23" i="51"/>
  <c r="BB23" i="51"/>
  <c r="BA23" i="51"/>
  <c r="AZ23" i="51"/>
  <c r="AY23" i="51"/>
  <c r="AX23" i="51"/>
  <c r="AW23" i="51"/>
  <c r="AV23" i="51"/>
  <c r="AU23" i="51"/>
  <c r="AT23" i="51"/>
  <c r="AS23" i="51"/>
  <c r="AR23" i="51"/>
  <c r="AQ23" i="51"/>
  <c r="AP23" i="51"/>
  <c r="AO23" i="51"/>
  <c r="AN23" i="51"/>
  <c r="AM23" i="51"/>
  <c r="AL23" i="51"/>
  <c r="AK23" i="51"/>
  <c r="AJ23" i="51"/>
  <c r="AI23" i="51"/>
  <c r="AH23" i="51"/>
  <c r="AG23" i="51"/>
  <c r="AF23" i="51"/>
  <c r="AE23" i="51"/>
  <c r="AD23" i="51"/>
  <c r="AC23" i="51"/>
  <c r="AB23" i="51"/>
  <c r="AA23" i="51"/>
  <c r="Z23" i="51"/>
  <c r="Y23" i="51"/>
  <c r="X23" i="51"/>
  <c r="W23" i="51"/>
  <c r="V23" i="51"/>
  <c r="U23" i="51"/>
  <c r="T23" i="51"/>
  <c r="S23" i="51"/>
  <c r="R23" i="51"/>
  <c r="Q23" i="51"/>
  <c r="P23" i="51"/>
  <c r="O23" i="51"/>
  <c r="N23" i="51"/>
  <c r="M23" i="51"/>
  <c r="L23" i="51"/>
  <c r="K23" i="51"/>
  <c r="J23" i="51"/>
  <c r="I23" i="51"/>
  <c r="H23" i="51"/>
  <c r="G23" i="51"/>
  <c r="F23" i="51"/>
  <c r="E23" i="51"/>
  <c r="D23" i="51"/>
  <c r="C23" i="51"/>
  <c r="BP22" i="51"/>
  <c r="BO22" i="51"/>
  <c r="BN22" i="51"/>
  <c r="BM22" i="51"/>
  <c r="BL22" i="51"/>
  <c r="BK22" i="51"/>
  <c r="BJ22" i="51"/>
  <c r="BI22" i="51"/>
  <c r="BH22" i="51"/>
  <c r="BG22" i="51"/>
  <c r="BF22" i="51"/>
  <c r="BE22" i="51"/>
  <c r="BD22" i="51"/>
  <c r="BC22" i="51"/>
  <c r="BB22" i="51"/>
  <c r="BA22" i="51"/>
  <c r="AZ22" i="51"/>
  <c r="AY22" i="51"/>
  <c r="AX22" i="51"/>
  <c r="AW22" i="51"/>
  <c r="AV22" i="51"/>
  <c r="AU22" i="51"/>
  <c r="AT22" i="51"/>
  <c r="AS22" i="51"/>
  <c r="AR22" i="51"/>
  <c r="AQ22" i="51"/>
  <c r="AP22" i="51"/>
  <c r="AO22" i="51"/>
  <c r="AN22" i="51"/>
  <c r="AM22" i="51"/>
  <c r="AL22" i="51"/>
  <c r="AK22" i="51"/>
  <c r="AJ22" i="51"/>
  <c r="AI22" i="51"/>
  <c r="AH22" i="51"/>
  <c r="AG22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P21" i="51"/>
  <c r="BO21" i="51"/>
  <c r="BN21" i="51"/>
  <c r="BM21" i="51"/>
  <c r="BL21" i="51"/>
  <c r="BK21" i="51"/>
  <c r="BJ21" i="51"/>
  <c r="BI21" i="51"/>
  <c r="BH21" i="51"/>
  <c r="BG21" i="51"/>
  <c r="BF21" i="51"/>
  <c r="BE21" i="51"/>
  <c r="BD21" i="51"/>
  <c r="BC21" i="51"/>
  <c r="BB21" i="51"/>
  <c r="BA21" i="51"/>
  <c r="AZ21" i="51"/>
  <c r="AY21" i="51"/>
  <c r="AX21" i="51"/>
  <c r="AW21" i="51"/>
  <c r="AV21" i="51"/>
  <c r="AU21" i="51"/>
  <c r="AT21" i="51"/>
  <c r="AS21" i="51"/>
  <c r="AR21" i="51"/>
  <c r="AQ21" i="51"/>
  <c r="AP21" i="51"/>
  <c r="AO21" i="51"/>
  <c r="AN21" i="51"/>
  <c r="AM21" i="51"/>
  <c r="AL21" i="51"/>
  <c r="AK21" i="51"/>
  <c r="AJ21" i="51"/>
  <c r="AI21" i="51"/>
  <c r="AH21" i="51"/>
  <c r="AG21" i="51"/>
  <c r="AF21" i="51"/>
  <c r="AE21" i="51"/>
  <c r="AD21" i="51"/>
  <c r="AC21" i="51"/>
  <c r="AB21" i="51"/>
  <c r="AA21" i="51"/>
  <c r="Z21" i="51"/>
  <c r="Y21" i="51"/>
  <c r="X21" i="51"/>
  <c r="W21" i="51"/>
  <c r="V21" i="51"/>
  <c r="U21" i="51"/>
  <c r="T21" i="51"/>
  <c r="S21" i="51"/>
  <c r="R21" i="51"/>
  <c r="Q21" i="51"/>
  <c r="P21" i="51"/>
  <c r="O21" i="51"/>
  <c r="N21" i="51"/>
  <c r="M21" i="51"/>
  <c r="L21" i="51"/>
  <c r="K21" i="51"/>
  <c r="J21" i="51"/>
  <c r="I21" i="51"/>
  <c r="H21" i="51"/>
  <c r="G21" i="51"/>
  <c r="F21" i="51"/>
  <c r="E21" i="51"/>
  <c r="D21" i="51"/>
  <c r="C21" i="51"/>
  <c r="BP20" i="51"/>
  <c r="BO20" i="51"/>
  <c r="BN20" i="51"/>
  <c r="BM20" i="51"/>
  <c r="BL20" i="51"/>
  <c r="BK20" i="51"/>
  <c r="BJ20" i="51"/>
  <c r="BI20" i="51"/>
  <c r="BH20" i="51"/>
  <c r="BG20" i="51"/>
  <c r="BF20" i="51"/>
  <c r="BE20" i="51"/>
  <c r="BD20" i="51"/>
  <c r="BC20" i="51"/>
  <c r="BB20" i="51"/>
  <c r="BA20" i="51"/>
  <c r="AZ20" i="51"/>
  <c r="AY20" i="51"/>
  <c r="AX20" i="51"/>
  <c r="AW20" i="51"/>
  <c r="AV20" i="51"/>
  <c r="AU20" i="51"/>
  <c r="AT20" i="51"/>
  <c r="AS20" i="51"/>
  <c r="AR20" i="51"/>
  <c r="AQ20" i="51"/>
  <c r="AP20" i="51"/>
  <c r="AO20" i="51"/>
  <c r="AN20" i="51"/>
  <c r="AM20" i="51"/>
  <c r="AL20" i="51"/>
  <c r="AK20" i="51"/>
  <c r="AJ20" i="51"/>
  <c r="AI20" i="51"/>
  <c r="AH20" i="51"/>
  <c r="AG20" i="51"/>
  <c r="AF20" i="51"/>
  <c r="AE20" i="51"/>
  <c r="AD20" i="51"/>
  <c r="AC20" i="51"/>
  <c r="AB20" i="51"/>
  <c r="AA20" i="51"/>
  <c r="Z20" i="51"/>
  <c r="Y20" i="51"/>
  <c r="X20" i="51"/>
  <c r="W20" i="51"/>
  <c r="V20" i="51"/>
  <c r="U20" i="51"/>
  <c r="T20" i="51"/>
  <c r="S20" i="51"/>
  <c r="R20" i="51"/>
  <c r="Q20" i="51"/>
  <c r="P20" i="51"/>
  <c r="O20" i="51"/>
  <c r="N20" i="51"/>
  <c r="M20" i="51"/>
  <c r="L20" i="51"/>
  <c r="K20" i="51"/>
  <c r="J20" i="51"/>
  <c r="I20" i="51"/>
  <c r="H20" i="51"/>
  <c r="G20" i="51"/>
  <c r="F20" i="51"/>
  <c r="E20" i="51"/>
  <c r="D20" i="51"/>
  <c r="C20" i="51"/>
  <c r="BP19" i="51"/>
  <c r="BO19" i="51"/>
  <c r="BN19" i="51"/>
  <c r="BM19" i="51"/>
  <c r="BL19" i="51"/>
  <c r="BK19" i="51"/>
  <c r="BJ19" i="51"/>
  <c r="BI19" i="51"/>
  <c r="BH19" i="51"/>
  <c r="BG19" i="51"/>
  <c r="BF19" i="51"/>
  <c r="BE19" i="51"/>
  <c r="BD19" i="51"/>
  <c r="BC19" i="51"/>
  <c r="BB19" i="51"/>
  <c r="BA19" i="51"/>
  <c r="AZ19" i="51"/>
  <c r="AY19" i="51"/>
  <c r="AX19" i="51"/>
  <c r="AW19" i="51"/>
  <c r="AV19" i="51"/>
  <c r="AU19" i="51"/>
  <c r="AT19" i="51"/>
  <c r="AS19" i="51"/>
  <c r="AR19" i="51"/>
  <c r="AQ19" i="51"/>
  <c r="AP19" i="51"/>
  <c r="AO19" i="51"/>
  <c r="AN19" i="51"/>
  <c r="AM19" i="51"/>
  <c r="AL19" i="51"/>
  <c r="AK19" i="51"/>
  <c r="AJ19" i="51"/>
  <c r="AI19" i="51"/>
  <c r="AH19" i="51"/>
  <c r="AG19" i="51"/>
  <c r="AF19" i="51"/>
  <c r="AE19" i="51"/>
  <c r="AD19" i="51"/>
  <c r="AC19" i="51"/>
  <c r="AB19" i="51"/>
  <c r="AA19" i="51"/>
  <c r="Z19" i="51"/>
  <c r="Y19" i="51"/>
  <c r="X19" i="51"/>
  <c r="W19" i="51"/>
  <c r="V19" i="51"/>
  <c r="U19" i="51"/>
  <c r="T19" i="51"/>
  <c r="S19" i="51"/>
  <c r="R19" i="51"/>
  <c r="Q19" i="51"/>
  <c r="P19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C19" i="51"/>
  <c r="BP18" i="51"/>
  <c r="BO18" i="51"/>
  <c r="BN18" i="51"/>
  <c r="BM18" i="51"/>
  <c r="BL18" i="51"/>
  <c r="BK18" i="51"/>
  <c r="BJ18" i="51"/>
  <c r="BI18" i="51"/>
  <c r="BH18" i="51"/>
  <c r="BG18" i="51"/>
  <c r="BF18" i="51"/>
  <c r="BE18" i="51"/>
  <c r="BD18" i="51"/>
  <c r="BC18" i="51"/>
  <c r="BB18" i="51"/>
  <c r="BA18" i="51"/>
  <c r="AZ18" i="51"/>
  <c r="AY18" i="51"/>
  <c r="AX18" i="51"/>
  <c r="AW18" i="51"/>
  <c r="AV18" i="51"/>
  <c r="AU18" i="51"/>
  <c r="AT18" i="51"/>
  <c r="AS18" i="51"/>
  <c r="AR18" i="51"/>
  <c r="AQ18" i="51"/>
  <c r="AP18" i="51"/>
  <c r="AO18" i="51"/>
  <c r="AN18" i="51"/>
  <c r="AM18" i="51"/>
  <c r="AL18" i="51"/>
  <c r="AK18" i="51"/>
  <c r="AJ18" i="51"/>
  <c r="AI18" i="51"/>
  <c r="AH18" i="51"/>
  <c r="AG18" i="51"/>
  <c r="AF18" i="51"/>
  <c r="AE18" i="51"/>
  <c r="AD18" i="51"/>
  <c r="AC18" i="51"/>
  <c r="AB18" i="51"/>
  <c r="AA18" i="51"/>
  <c r="Z18" i="51"/>
  <c r="Y18" i="51"/>
  <c r="X18" i="51"/>
  <c r="W18" i="51"/>
  <c r="V18" i="51"/>
  <c r="U18" i="51"/>
  <c r="T18" i="51"/>
  <c r="S18" i="51"/>
  <c r="R18" i="51"/>
  <c r="Q18" i="51"/>
  <c r="P18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BP17" i="51"/>
  <c r="BO17" i="51"/>
  <c r="BN17" i="51"/>
  <c r="BM17" i="51"/>
  <c r="BL17" i="51"/>
  <c r="BK17" i="51"/>
  <c r="BJ17" i="51"/>
  <c r="BI17" i="51"/>
  <c r="BH17" i="51"/>
  <c r="BG17" i="51"/>
  <c r="BF17" i="51"/>
  <c r="BE17" i="51"/>
  <c r="BD17" i="51"/>
  <c r="BC17" i="51"/>
  <c r="BB17" i="51"/>
  <c r="BA17" i="51"/>
  <c r="AZ17" i="51"/>
  <c r="AY17" i="51"/>
  <c r="AX17" i="51"/>
  <c r="AW17" i="51"/>
  <c r="AV17" i="51"/>
  <c r="AU17" i="51"/>
  <c r="AT17" i="51"/>
  <c r="AS17" i="51"/>
  <c r="AR17" i="51"/>
  <c r="AQ17" i="51"/>
  <c r="AP17" i="51"/>
  <c r="AO17" i="51"/>
  <c r="AN17" i="51"/>
  <c r="AM17" i="51"/>
  <c r="AL17" i="51"/>
  <c r="AK17" i="51"/>
  <c r="AJ17" i="51"/>
  <c r="AI17" i="51"/>
  <c r="AH17" i="51"/>
  <c r="AG17" i="51"/>
  <c r="AF17" i="51"/>
  <c r="AE17" i="51"/>
  <c r="AD17" i="51"/>
  <c r="AC17" i="51"/>
  <c r="AB17" i="51"/>
  <c r="AA17" i="51"/>
  <c r="Z17" i="51"/>
  <c r="Y17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C17" i="51"/>
  <c r="BP16" i="51"/>
  <c r="BO16" i="51"/>
  <c r="BN16" i="51"/>
  <c r="BM16" i="51"/>
  <c r="BL16" i="51"/>
  <c r="BK16" i="51"/>
  <c r="BJ16" i="51"/>
  <c r="BI16" i="51"/>
  <c r="BH16" i="51"/>
  <c r="BG16" i="51"/>
  <c r="BF16" i="51"/>
  <c r="BE16" i="51"/>
  <c r="BD16" i="51"/>
  <c r="BC16" i="51"/>
  <c r="BB16" i="51"/>
  <c r="BA16" i="51"/>
  <c r="AZ16" i="51"/>
  <c r="AY16" i="51"/>
  <c r="AX16" i="51"/>
  <c r="AW16" i="51"/>
  <c r="AV16" i="51"/>
  <c r="AU16" i="51"/>
  <c r="AT16" i="51"/>
  <c r="AS16" i="51"/>
  <c r="AR16" i="51"/>
  <c r="AQ16" i="51"/>
  <c r="AP16" i="51"/>
  <c r="AO16" i="51"/>
  <c r="AN16" i="51"/>
  <c r="AM16" i="51"/>
  <c r="AL16" i="51"/>
  <c r="AK16" i="51"/>
  <c r="AJ16" i="51"/>
  <c r="AI16" i="51"/>
  <c r="AH16" i="51"/>
  <c r="AG16" i="51"/>
  <c r="AF16" i="51"/>
  <c r="AE16" i="51"/>
  <c r="AD16" i="51"/>
  <c r="AC16" i="51"/>
  <c r="AB16" i="51"/>
  <c r="AA16" i="51"/>
  <c r="Z16" i="51"/>
  <c r="Y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C16" i="51"/>
  <c r="BP15" i="51"/>
  <c r="BO15" i="51"/>
  <c r="BN15" i="51"/>
  <c r="BM15" i="51"/>
  <c r="BL15" i="51"/>
  <c r="BK15" i="51"/>
  <c r="BJ15" i="51"/>
  <c r="BI15" i="51"/>
  <c r="BH15" i="51"/>
  <c r="BG15" i="51"/>
  <c r="BF15" i="51"/>
  <c r="BE15" i="51"/>
  <c r="BD15" i="51"/>
  <c r="BC15" i="51"/>
  <c r="BB15" i="51"/>
  <c r="BA15" i="51"/>
  <c r="AZ15" i="51"/>
  <c r="AY15" i="51"/>
  <c r="AX15" i="51"/>
  <c r="AW15" i="51"/>
  <c r="AV15" i="51"/>
  <c r="AU15" i="51"/>
  <c r="AT15" i="51"/>
  <c r="AS15" i="51"/>
  <c r="AR15" i="51"/>
  <c r="AQ15" i="51"/>
  <c r="AP15" i="51"/>
  <c r="AO15" i="51"/>
  <c r="AN15" i="51"/>
  <c r="AM15" i="51"/>
  <c r="AL15" i="51"/>
  <c r="AK15" i="51"/>
  <c r="AJ15" i="51"/>
  <c r="AI15" i="51"/>
  <c r="AH15" i="51"/>
  <c r="AG15" i="51"/>
  <c r="AF15" i="51"/>
  <c r="AE15" i="51"/>
  <c r="AD15" i="51"/>
  <c r="AC15" i="51"/>
  <c r="AB15" i="51"/>
  <c r="AA15" i="51"/>
  <c r="Z15" i="51"/>
  <c r="Y15" i="51"/>
  <c r="X15" i="51"/>
  <c r="W15" i="51"/>
  <c r="V15" i="51"/>
  <c r="U15" i="51"/>
  <c r="T15" i="51"/>
  <c r="S15" i="51"/>
  <c r="R15" i="51"/>
  <c r="Q15" i="51"/>
  <c r="P15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C15" i="51"/>
  <c r="BP14" i="51"/>
  <c r="BO14" i="51"/>
  <c r="BN14" i="51"/>
  <c r="BM14" i="51"/>
  <c r="BL14" i="51"/>
  <c r="BK14" i="51"/>
  <c r="BJ14" i="51"/>
  <c r="BI14" i="51"/>
  <c r="BH14" i="51"/>
  <c r="BG14" i="51"/>
  <c r="BF14" i="51"/>
  <c r="BE14" i="51"/>
  <c r="BD14" i="51"/>
  <c r="BC14" i="51"/>
  <c r="BB14" i="51"/>
  <c r="BA14" i="51"/>
  <c r="AZ14" i="51"/>
  <c r="AY14" i="51"/>
  <c r="AX14" i="51"/>
  <c r="AW14" i="51"/>
  <c r="AV14" i="51"/>
  <c r="AU14" i="51"/>
  <c r="AT14" i="51"/>
  <c r="AS14" i="51"/>
  <c r="AR14" i="51"/>
  <c r="AQ14" i="51"/>
  <c r="AP14" i="51"/>
  <c r="AO14" i="51"/>
  <c r="AN14" i="51"/>
  <c r="AM14" i="51"/>
  <c r="AL14" i="51"/>
  <c r="AK14" i="51"/>
  <c r="AJ14" i="51"/>
  <c r="AI14" i="51"/>
  <c r="AH14" i="51"/>
  <c r="AG14" i="51"/>
  <c r="AF14" i="51"/>
  <c r="AE14" i="51"/>
  <c r="AD14" i="51"/>
  <c r="AC14" i="51"/>
  <c r="AB14" i="51"/>
  <c r="AA14" i="51"/>
  <c r="Z14" i="51"/>
  <c r="Y14" i="51"/>
  <c r="X14" i="51"/>
  <c r="W14" i="51"/>
  <c r="V14" i="51"/>
  <c r="U14" i="51"/>
  <c r="T14" i="51"/>
  <c r="S14" i="51"/>
  <c r="R14" i="51"/>
  <c r="Q14" i="51"/>
  <c r="P14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C14" i="51"/>
  <c r="A13" i="51"/>
  <c r="E3" i="51"/>
  <c r="A27" i="16"/>
  <c r="A13" i="16"/>
  <c r="B9" i="51"/>
  <c r="A9" i="51"/>
  <c r="B8" i="51"/>
  <c r="A8" i="51"/>
  <c r="B7" i="51"/>
  <c r="A7" i="51"/>
  <c r="B6" i="51"/>
  <c r="A6" i="51"/>
  <c r="BN9" i="16"/>
  <c r="BM9" i="16"/>
  <c r="BL9" i="16"/>
  <c r="BK9" i="16"/>
  <c r="BJ9" i="16"/>
  <c r="BI9" i="16"/>
  <c r="BH9" i="16"/>
  <c r="BG9" i="16"/>
  <c r="BF9" i="16"/>
  <c r="BE9" i="16"/>
  <c r="BD9" i="16"/>
  <c r="BC9" i="16"/>
  <c r="BB9" i="16"/>
  <c r="BA9" i="16"/>
  <c r="AZ9" i="16"/>
  <c r="AY9" i="16"/>
  <c r="AX9" i="16"/>
  <c r="AW9" i="16"/>
  <c r="AV9" i="16"/>
  <c r="AU9" i="16"/>
  <c r="AT9" i="16"/>
  <c r="AS9" i="16"/>
  <c r="AR9" i="16"/>
  <c r="AQ9" i="16"/>
  <c r="AP9" i="16"/>
  <c r="AO9" i="16"/>
  <c r="AN9" i="16"/>
  <c r="AM9" i="16"/>
  <c r="AL9" i="16"/>
  <c r="AK9" i="16"/>
  <c r="AJ9" i="16"/>
  <c r="AI9" i="16"/>
  <c r="AH9" i="16"/>
  <c r="AG9" i="16"/>
  <c r="AF9" i="16"/>
  <c r="AE9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B10" i="52" s="1"/>
  <c r="A9" i="16"/>
  <c r="BN8" i="16"/>
  <c r="BM8" i="16"/>
  <c r="BL8" i="16"/>
  <c r="BK8" i="16"/>
  <c r="BJ8" i="16"/>
  <c r="BI8" i="16"/>
  <c r="BH8" i="16"/>
  <c r="BG8" i="16"/>
  <c r="BF8" i="16"/>
  <c r="BE8" i="16"/>
  <c r="BD8" i="16"/>
  <c r="BC8" i="16"/>
  <c r="BB8" i="16"/>
  <c r="BA8" i="16"/>
  <c r="AZ8" i="16"/>
  <c r="AY8" i="16"/>
  <c r="AX8" i="16"/>
  <c r="AW8" i="16"/>
  <c r="AV8" i="16"/>
  <c r="AU8" i="16"/>
  <c r="AT8" i="16"/>
  <c r="AS8" i="16"/>
  <c r="AR8" i="16"/>
  <c r="AQ8" i="16"/>
  <c r="AP8" i="16"/>
  <c r="AO8" i="16"/>
  <c r="AN8" i="16"/>
  <c r="AM8" i="16"/>
  <c r="AL8" i="16"/>
  <c r="AK8" i="16"/>
  <c r="AJ8" i="16"/>
  <c r="AI8" i="16"/>
  <c r="AH8" i="16"/>
  <c r="AG8" i="16"/>
  <c r="AF8" i="16"/>
  <c r="AE8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B8" i="52" s="1"/>
  <c r="A8" i="16"/>
  <c r="BN7" i="16"/>
  <c r="BM7" i="16"/>
  <c r="BL7" i="16"/>
  <c r="BK7" i="16"/>
  <c r="BJ7" i="16"/>
  <c r="BI7" i="16"/>
  <c r="BH7" i="16"/>
  <c r="BG7" i="16"/>
  <c r="BF7" i="16"/>
  <c r="BE7" i="16"/>
  <c r="BD7" i="16"/>
  <c r="BC7" i="16"/>
  <c r="BB7" i="16"/>
  <c r="BA7" i="16"/>
  <c r="AZ7" i="16"/>
  <c r="AY7" i="16"/>
  <c r="AX7" i="16"/>
  <c r="AW7" i="16"/>
  <c r="AV7" i="16"/>
  <c r="AU7" i="16"/>
  <c r="AT7" i="16"/>
  <c r="AS7" i="16"/>
  <c r="AR7" i="16"/>
  <c r="AQ7" i="16"/>
  <c r="AP7" i="16"/>
  <c r="AO7" i="16"/>
  <c r="AN7" i="16"/>
  <c r="AM7" i="16"/>
  <c r="AL7" i="16"/>
  <c r="AK7" i="16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B6" i="52" s="1"/>
  <c r="A7" i="16"/>
  <c r="BN6" i="16"/>
  <c r="BM6" i="16"/>
  <c r="BL6" i="16"/>
  <c r="BK6" i="16"/>
  <c r="BJ6" i="16"/>
  <c r="BI6" i="16"/>
  <c r="BH6" i="16"/>
  <c r="BG6" i="16"/>
  <c r="BF6" i="16"/>
  <c r="BE6" i="16"/>
  <c r="BD6" i="16"/>
  <c r="BC6" i="16"/>
  <c r="BB6" i="16"/>
  <c r="BA6" i="16"/>
  <c r="AZ6" i="16"/>
  <c r="AY6" i="16"/>
  <c r="AX6" i="16"/>
  <c r="AW6" i="16"/>
  <c r="AV6" i="16"/>
  <c r="AU6" i="16"/>
  <c r="AT6" i="16"/>
  <c r="AS6" i="16"/>
  <c r="AR6" i="16"/>
  <c r="AQ6" i="16"/>
  <c r="AP6" i="16"/>
  <c r="AO6" i="16"/>
  <c r="AN6" i="16"/>
  <c r="AM6" i="16"/>
  <c r="AL6" i="16"/>
  <c r="AK6" i="16"/>
  <c r="AJ6" i="16"/>
  <c r="AI6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B4" i="52" s="1"/>
  <c r="A6" i="16"/>
  <c r="BP9" i="51"/>
  <c r="BO9" i="51"/>
  <c r="BN9" i="51"/>
  <c r="BM9" i="51"/>
  <c r="BL9" i="51"/>
  <c r="BK9" i="51"/>
  <c r="BJ9" i="51"/>
  <c r="BI9" i="51"/>
  <c r="BH9" i="51"/>
  <c r="BG9" i="51"/>
  <c r="BF9" i="51"/>
  <c r="BE9" i="51"/>
  <c r="BD9" i="51"/>
  <c r="BC9" i="51"/>
  <c r="BB9" i="51"/>
  <c r="BA9" i="51"/>
  <c r="AZ9" i="51"/>
  <c r="AY9" i="51"/>
  <c r="AX9" i="51"/>
  <c r="AW9" i="51"/>
  <c r="AV9" i="51"/>
  <c r="AU9" i="51"/>
  <c r="AT9" i="51"/>
  <c r="AS9" i="51"/>
  <c r="AR9" i="51"/>
  <c r="AQ9" i="51"/>
  <c r="AP9" i="51"/>
  <c r="AO9" i="51"/>
  <c r="AN9" i="51"/>
  <c r="AM9" i="51"/>
  <c r="AL9" i="51"/>
  <c r="AK9" i="51"/>
  <c r="AJ9" i="51"/>
  <c r="AI9" i="51"/>
  <c r="AH9" i="51"/>
  <c r="AG9" i="51"/>
  <c r="AF9" i="51"/>
  <c r="AE9" i="51"/>
  <c r="AD9" i="51"/>
  <c r="AC9" i="51"/>
  <c r="AB9" i="51"/>
  <c r="AA9" i="51"/>
  <c r="Z9" i="51"/>
  <c r="Y9" i="51"/>
  <c r="X9" i="51"/>
  <c r="W9" i="51"/>
  <c r="V9" i="51"/>
  <c r="U9" i="51"/>
  <c r="T9" i="51"/>
  <c r="S9" i="51"/>
  <c r="R9" i="51"/>
  <c r="Q9" i="51"/>
  <c r="P9" i="51"/>
  <c r="O9" i="51"/>
  <c r="N9" i="51"/>
  <c r="M9" i="51"/>
  <c r="L9" i="51"/>
  <c r="K9" i="51"/>
  <c r="J9" i="51"/>
  <c r="I9" i="51"/>
  <c r="H9" i="51"/>
  <c r="G9" i="51"/>
  <c r="F9" i="51"/>
  <c r="E9" i="51"/>
  <c r="D9" i="51"/>
  <c r="C9" i="51"/>
  <c r="BP8" i="51"/>
  <c r="BO8" i="51"/>
  <c r="BN8" i="51"/>
  <c r="BM8" i="51"/>
  <c r="BL8" i="51"/>
  <c r="BK8" i="51"/>
  <c r="BJ8" i="51"/>
  <c r="BI8" i="51"/>
  <c r="BH8" i="51"/>
  <c r="BG8" i="51"/>
  <c r="BF8" i="51"/>
  <c r="BE8" i="51"/>
  <c r="BD8" i="51"/>
  <c r="BC8" i="51"/>
  <c r="BB8" i="51"/>
  <c r="BA8" i="51"/>
  <c r="AZ8" i="51"/>
  <c r="AY8" i="51"/>
  <c r="AX8" i="51"/>
  <c r="AW8" i="51"/>
  <c r="AV8" i="51"/>
  <c r="AU8" i="51"/>
  <c r="AT8" i="51"/>
  <c r="AS8" i="51"/>
  <c r="AR8" i="51"/>
  <c r="AQ8" i="51"/>
  <c r="AP8" i="51"/>
  <c r="AO8" i="51"/>
  <c r="AN8" i="51"/>
  <c r="AM8" i="51"/>
  <c r="AL8" i="51"/>
  <c r="AK8" i="51"/>
  <c r="AJ8" i="51"/>
  <c r="AI8" i="51"/>
  <c r="AH8" i="51"/>
  <c r="AG8" i="51"/>
  <c r="AF8" i="51"/>
  <c r="AE8" i="51"/>
  <c r="AD8" i="51"/>
  <c r="AC8" i="51"/>
  <c r="AB8" i="51"/>
  <c r="AA8" i="51"/>
  <c r="Z8" i="51"/>
  <c r="Y8" i="51"/>
  <c r="X8" i="51"/>
  <c r="W8" i="51"/>
  <c r="V8" i="51"/>
  <c r="U8" i="51"/>
  <c r="T8" i="51"/>
  <c r="S8" i="51"/>
  <c r="R8" i="51"/>
  <c r="Q8" i="51"/>
  <c r="P8" i="51"/>
  <c r="O8" i="51"/>
  <c r="N8" i="51"/>
  <c r="M8" i="51"/>
  <c r="L8" i="51"/>
  <c r="K8" i="51"/>
  <c r="J8" i="51"/>
  <c r="I8" i="51"/>
  <c r="H8" i="51"/>
  <c r="G8" i="51"/>
  <c r="F8" i="51"/>
  <c r="E8" i="51"/>
  <c r="D8" i="51"/>
  <c r="C8" i="51"/>
  <c r="BP7" i="51"/>
  <c r="BO7" i="51"/>
  <c r="BN7" i="51"/>
  <c r="BM7" i="51"/>
  <c r="BL7" i="51"/>
  <c r="BK7" i="51"/>
  <c r="BJ7" i="51"/>
  <c r="BI7" i="51"/>
  <c r="BH7" i="51"/>
  <c r="BG7" i="51"/>
  <c r="BF7" i="51"/>
  <c r="BE7" i="51"/>
  <c r="BD7" i="51"/>
  <c r="BC7" i="51"/>
  <c r="BB7" i="51"/>
  <c r="BA7" i="51"/>
  <c r="AZ7" i="51"/>
  <c r="AY7" i="51"/>
  <c r="AX7" i="51"/>
  <c r="AW7" i="51"/>
  <c r="AV7" i="51"/>
  <c r="AU7" i="51"/>
  <c r="AT7" i="51"/>
  <c r="AS7" i="51"/>
  <c r="AR7" i="51"/>
  <c r="AQ7" i="51"/>
  <c r="AP7" i="51"/>
  <c r="AO7" i="51"/>
  <c r="AN7" i="51"/>
  <c r="AM7" i="51"/>
  <c r="AL7" i="51"/>
  <c r="AK7" i="51"/>
  <c r="AJ7" i="51"/>
  <c r="AI7" i="51"/>
  <c r="AH7" i="51"/>
  <c r="AG7" i="51"/>
  <c r="AF7" i="51"/>
  <c r="AE7" i="51"/>
  <c r="AD7" i="51"/>
  <c r="AC7" i="51"/>
  <c r="AB7" i="51"/>
  <c r="AA7" i="51"/>
  <c r="Z7" i="51"/>
  <c r="Y7" i="51"/>
  <c r="X7" i="51"/>
  <c r="W7" i="51"/>
  <c r="V7" i="51"/>
  <c r="U7" i="51"/>
  <c r="T7" i="51"/>
  <c r="S7" i="51"/>
  <c r="R7" i="51"/>
  <c r="Q7" i="51"/>
  <c r="P7" i="51"/>
  <c r="O7" i="51"/>
  <c r="N7" i="51"/>
  <c r="M7" i="51"/>
  <c r="L7" i="51"/>
  <c r="K7" i="51"/>
  <c r="J7" i="51"/>
  <c r="I7" i="51"/>
  <c r="H7" i="51"/>
  <c r="G7" i="51"/>
  <c r="F7" i="51"/>
  <c r="E7" i="51"/>
  <c r="D7" i="51"/>
  <c r="C7" i="51"/>
  <c r="BP6" i="51"/>
  <c r="BO6" i="51"/>
  <c r="BN6" i="51"/>
  <c r="BM6" i="51"/>
  <c r="BL6" i="51"/>
  <c r="BK6" i="51"/>
  <c r="BJ6" i="51"/>
  <c r="BI6" i="51"/>
  <c r="BH6" i="51"/>
  <c r="BG6" i="51"/>
  <c r="BF6" i="51"/>
  <c r="BE6" i="51"/>
  <c r="BD6" i="51"/>
  <c r="BC6" i="51"/>
  <c r="BB6" i="51"/>
  <c r="BA6" i="51"/>
  <c r="AZ6" i="51"/>
  <c r="AY6" i="51"/>
  <c r="AX6" i="51"/>
  <c r="AW6" i="51"/>
  <c r="AV6" i="51"/>
  <c r="AU6" i="51"/>
  <c r="AT6" i="51"/>
  <c r="AS6" i="51"/>
  <c r="AR6" i="51"/>
  <c r="AQ6" i="51"/>
  <c r="AP6" i="51"/>
  <c r="AO6" i="51"/>
  <c r="AN6" i="51"/>
  <c r="AM6" i="51"/>
  <c r="AL6" i="51"/>
  <c r="AK6" i="51"/>
  <c r="AJ6" i="51"/>
  <c r="AI6" i="51"/>
  <c r="AH6" i="51"/>
  <c r="AG6" i="51"/>
  <c r="AF6" i="51"/>
  <c r="AE6" i="51"/>
  <c r="AD6" i="51"/>
  <c r="AC6" i="51"/>
  <c r="AB6" i="51"/>
  <c r="AA6" i="51"/>
  <c r="Z6" i="51"/>
  <c r="Y6" i="51"/>
  <c r="X6" i="51"/>
  <c r="W6" i="51"/>
  <c r="V6" i="51"/>
  <c r="U6" i="51"/>
  <c r="T6" i="51"/>
  <c r="S6" i="51"/>
  <c r="R6" i="51"/>
  <c r="Q6" i="51"/>
  <c r="P6" i="51"/>
  <c r="O6" i="51"/>
  <c r="N6" i="51"/>
  <c r="M6" i="51"/>
  <c r="L6" i="51"/>
  <c r="K6" i="51"/>
  <c r="J6" i="51"/>
  <c r="I6" i="51"/>
  <c r="H6" i="51"/>
  <c r="G6" i="51"/>
  <c r="F6" i="51"/>
  <c r="E6" i="51"/>
  <c r="D6" i="51"/>
  <c r="C6" i="51"/>
  <c r="A5" i="51"/>
  <c r="D4" i="51"/>
  <c r="C4" i="51"/>
  <c r="BE3" i="51"/>
  <c r="AU3" i="51"/>
  <c r="AK3" i="51"/>
  <c r="Y3" i="51"/>
  <c r="Q3" i="51"/>
  <c r="C3" i="51"/>
  <c r="A1" i="51"/>
  <c r="A5" i="16"/>
  <c r="B35" i="51"/>
  <c r="A35" i="51"/>
  <c r="B34" i="51"/>
  <c r="A34" i="51"/>
  <c r="B33" i="51"/>
  <c r="A33" i="51"/>
  <c r="B32" i="51"/>
  <c r="A32" i="51"/>
  <c r="B31" i="51"/>
  <c r="A31" i="51"/>
  <c r="B30" i="51"/>
  <c r="A30" i="51"/>
  <c r="B29" i="51"/>
  <c r="A29" i="51"/>
  <c r="B28" i="51"/>
  <c r="A28" i="51"/>
  <c r="B26" i="51"/>
  <c r="A26" i="51"/>
  <c r="B25" i="51"/>
  <c r="A25" i="51"/>
  <c r="B24" i="51"/>
  <c r="A24" i="51"/>
  <c r="B23" i="51"/>
  <c r="A23" i="51"/>
  <c r="B22" i="51"/>
  <c r="A22" i="51"/>
  <c r="B21" i="51"/>
  <c r="A21" i="51"/>
  <c r="B20" i="51"/>
  <c r="A20" i="51"/>
  <c r="B19" i="51"/>
  <c r="A19" i="51"/>
  <c r="B18" i="51"/>
  <c r="A18" i="51"/>
  <c r="B17" i="51"/>
  <c r="A17" i="51"/>
  <c r="B16" i="51"/>
  <c r="A16" i="51"/>
  <c r="B15" i="51"/>
  <c r="A15" i="51"/>
  <c r="B14" i="51"/>
  <c r="A14" i="51"/>
  <c r="BP4" i="51"/>
  <c r="BO4" i="51"/>
  <c r="BN4" i="51"/>
  <c r="BM4" i="51"/>
  <c r="BL4" i="51"/>
  <c r="BK4" i="51"/>
  <c r="BJ4" i="51"/>
  <c r="BI4" i="51"/>
  <c r="BH4" i="51"/>
  <c r="BG4" i="51"/>
  <c r="BO3" i="51"/>
  <c r="BM3" i="51"/>
  <c r="BK3" i="51"/>
  <c r="BI3" i="51"/>
  <c r="BG3" i="51"/>
  <c r="BF4" i="51"/>
  <c r="BE4" i="51"/>
  <c r="BD4" i="51"/>
  <c r="BC4" i="51"/>
  <c r="BB4" i="51"/>
  <c r="BA4" i="51"/>
  <c r="AZ4" i="51"/>
  <c r="AY4" i="51"/>
  <c r="AX4" i="51"/>
  <c r="AW4" i="51"/>
  <c r="BC3" i="51"/>
  <c r="BA3" i="51"/>
  <c r="AY3" i="51"/>
  <c r="AW3" i="51"/>
  <c r="AV4" i="51"/>
  <c r="AU4" i="51"/>
  <c r="AT4" i="51"/>
  <c r="AS4" i="51"/>
  <c r="AR4" i="51"/>
  <c r="AQ4" i="51"/>
  <c r="AP4" i="51"/>
  <c r="AO4" i="51"/>
  <c r="AN4" i="51"/>
  <c r="AM4" i="51"/>
  <c r="AS3" i="51"/>
  <c r="AQ3" i="51"/>
  <c r="AO3" i="51"/>
  <c r="AM3" i="51"/>
  <c r="AL4" i="51"/>
  <c r="AK4" i="51"/>
  <c r="AJ4" i="51"/>
  <c r="AI4" i="51"/>
  <c r="AH4" i="51"/>
  <c r="AG4" i="51"/>
  <c r="AF4" i="51"/>
  <c r="AE4" i="51"/>
  <c r="AD4" i="51"/>
  <c r="AC4" i="51"/>
  <c r="AB4" i="51"/>
  <c r="AA4" i="51"/>
  <c r="AI3" i="51"/>
  <c r="AG3" i="51"/>
  <c r="AE3" i="51"/>
  <c r="AC3" i="51"/>
  <c r="AA3" i="51"/>
  <c r="Z4" i="51"/>
  <c r="Y4" i="51"/>
  <c r="X4" i="51"/>
  <c r="W4" i="51"/>
  <c r="V4" i="51"/>
  <c r="U4" i="51"/>
  <c r="T4" i="51"/>
  <c r="S4" i="51"/>
  <c r="W3" i="51"/>
  <c r="U3" i="51"/>
  <c r="S3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O3" i="51"/>
  <c r="M3" i="51"/>
  <c r="K3" i="51"/>
  <c r="I3" i="51"/>
  <c r="G3" i="51"/>
  <c r="B4" i="51"/>
  <c r="B2" i="51"/>
  <c r="C2" i="51" s="1"/>
  <c r="BN35" i="16"/>
  <c r="BM35" i="16"/>
  <c r="BL35" i="16"/>
  <c r="BK35" i="16"/>
  <c r="BJ35" i="16"/>
  <c r="BI35" i="16"/>
  <c r="BH35" i="16"/>
  <c r="BG35" i="16"/>
  <c r="BF35" i="16"/>
  <c r="BE35" i="16"/>
  <c r="BD35" i="16"/>
  <c r="BC35" i="16"/>
  <c r="BB35" i="16"/>
  <c r="BA35" i="16"/>
  <c r="AZ35" i="16"/>
  <c r="AY35" i="16"/>
  <c r="AX35" i="16"/>
  <c r="AW35" i="16"/>
  <c r="AV35" i="16"/>
  <c r="AU35" i="16"/>
  <c r="AT35" i="16"/>
  <c r="AS35" i="16"/>
  <c r="AR35" i="16"/>
  <c r="AQ35" i="16"/>
  <c r="AP35" i="16"/>
  <c r="AO35" i="16"/>
  <c r="AN35" i="16"/>
  <c r="AM35" i="16"/>
  <c r="AL35" i="16"/>
  <c r="AK35" i="16"/>
  <c r="AJ35" i="16"/>
  <c r="AI35" i="16"/>
  <c r="AH35" i="16"/>
  <c r="AG35" i="16"/>
  <c r="AF35" i="16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B60" i="52" s="1"/>
  <c r="A35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B58" i="52" s="1"/>
  <c r="A34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B56" i="52" s="1"/>
  <c r="A33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B54" i="52" s="1"/>
  <c r="A32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B52" i="52" s="1"/>
  <c r="A31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B50" i="52" s="1"/>
  <c r="A30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B48" i="52" s="1"/>
  <c r="A29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B46" i="52" s="1"/>
  <c r="A28" i="16"/>
  <c r="BN26" i="16"/>
  <c r="BM26" i="16"/>
  <c r="BL26" i="16"/>
  <c r="BK26" i="16"/>
  <c r="BJ26" i="16"/>
  <c r="BI26" i="16"/>
  <c r="BH26" i="16"/>
  <c r="BG26" i="16"/>
  <c r="BF26" i="16"/>
  <c r="BE26" i="16"/>
  <c r="BD26" i="16"/>
  <c r="BC26" i="16"/>
  <c r="BB26" i="16"/>
  <c r="BA26" i="16"/>
  <c r="AZ26" i="16"/>
  <c r="AY26" i="16"/>
  <c r="AX26" i="16"/>
  <c r="AW26" i="16"/>
  <c r="AV26" i="16"/>
  <c r="AU26" i="16"/>
  <c r="AT26" i="16"/>
  <c r="AS26" i="16"/>
  <c r="AR26" i="16"/>
  <c r="AQ26" i="16"/>
  <c r="AP26" i="16"/>
  <c r="AO26" i="16"/>
  <c r="AN26" i="16"/>
  <c r="AM26" i="16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B43" i="52" s="1"/>
  <c r="A26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B41" i="52" s="1"/>
  <c r="A25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B39" i="52" s="1"/>
  <c r="A24" i="16"/>
  <c r="BN23" i="16"/>
  <c r="BM23" i="16"/>
  <c r="BL23" i="16"/>
  <c r="BK23" i="16"/>
  <c r="BJ23" i="16"/>
  <c r="BI23" i="16"/>
  <c r="BH23" i="16"/>
  <c r="BG23" i="16"/>
  <c r="BF23" i="16"/>
  <c r="BE23" i="16"/>
  <c r="BD23" i="16"/>
  <c r="BC23" i="16"/>
  <c r="BB23" i="16"/>
  <c r="BA23" i="16"/>
  <c r="AZ23" i="16"/>
  <c r="AY23" i="16"/>
  <c r="AX23" i="16"/>
  <c r="AW23" i="16"/>
  <c r="AV23" i="16"/>
  <c r="AU23" i="16"/>
  <c r="AT23" i="16"/>
  <c r="AS23" i="16"/>
  <c r="AR23" i="16"/>
  <c r="AQ23" i="16"/>
  <c r="AP23" i="16"/>
  <c r="AO23" i="16"/>
  <c r="AN23" i="16"/>
  <c r="AM23" i="16"/>
  <c r="AL23" i="16"/>
  <c r="AK23" i="16"/>
  <c r="AJ23" i="16"/>
  <c r="AI23" i="16"/>
  <c r="AH23" i="16"/>
  <c r="AG23" i="16"/>
  <c r="AF23" i="16"/>
  <c r="AE23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B37" i="52" s="1"/>
  <c r="A23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B35" i="52" s="1"/>
  <c r="A22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B33" i="52" s="1"/>
  <c r="A21" i="16"/>
  <c r="BN20" i="16"/>
  <c r="BM20" i="16"/>
  <c r="BL20" i="16"/>
  <c r="BK20" i="16"/>
  <c r="BJ20" i="16"/>
  <c r="BI20" i="16"/>
  <c r="BH20" i="16"/>
  <c r="BG20" i="16"/>
  <c r="BF20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B31" i="52" s="1"/>
  <c r="A20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B29" i="52" s="1"/>
  <c r="A19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B27" i="52" s="1"/>
  <c r="A18" i="16"/>
  <c r="BN17" i="16"/>
  <c r="BM17" i="16"/>
  <c r="BL17" i="16"/>
  <c r="BK17" i="16"/>
  <c r="BJ17" i="16"/>
  <c r="BI17" i="16"/>
  <c r="BH17" i="16"/>
  <c r="BG17" i="16"/>
  <c r="BF17" i="16"/>
  <c r="BE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B25" i="52" s="1"/>
  <c r="A17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B23" i="52" s="1"/>
  <c r="A16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B21" i="52" s="1"/>
  <c r="A15" i="16"/>
  <c r="BN14" i="16"/>
  <c r="BM14" i="16"/>
  <c r="BL14" i="16"/>
  <c r="BK14" i="16"/>
  <c r="BJ14" i="16"/>
  <c r="BI14" i="16"/>
  <c r="BH14" i="16"/>
  <c r="BG14" i="16"/>
  <c r="BF14" i="16"/>
  <c r="BE14" i="16"/>
  <c r="BD14" i="16"/>
  <c r="BC14" i="16"/>
  <c r="BB14" i="16"/>
  <c r="BA14" i="16"/>
  <c r="AZ14" i="16"/>
  <c r="AY14" i="16"/>
  <c r="AX14" i="16"/>
  <c r="AW14" i="16"/>
  <c r="AV14" i="16"/>
  <c r="AU14" i="16"/>
  <c r="AT14" i="16"/>
  <c r="AS14" i="16"/>
  <c r="AR14" i="16"/>
  <c r="AQ14" i="16"/>
  <c r="AP14" i="16"/>
  <c r="AO14" i="16"/>
  <c r="AN14" i="16"/>
  <c r="AM14" i="16"/>
  <c r="AL14" i="16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B19" i="52" s="1"/>
  <c r="A14" i="16"/>
  <c r="BN4" i="16"/>
  <c r="BM4" i="16"/>
  <c r="BL4" i="16"/>
  <c r="BK4" i="16"/>
  <c r="BJ4" i="16"/>
  <c r="BI4" i="16"/>
  <c r="BH4" i="16"/>
  <c r="BG4" i="16"/>
  <c r="BF4" i="16"/>
  <c r="BE4" i="16"/>
  <c r="BD4" i="16"/>
  <c r="BC4" i="16"/>
  <c r="BB4" i="16"/>
  <c r="BA4" i="16"/>
  <c r="AZ4" i="16"/>
  <c r="AY4" i="16"/>
  <c r="AX4" i="16"/>
  <c r="AW4" i="16"/>
  <c r="AV4" i="16"/>
  <c r="AU4" i="16"/>
  <c r="AT4" i="16"/>
  <c r="AS4" i="16"/>
  <c r="AR4" i="16"/>
  <c r="AQ4" i="16"/>
  <c r="AP4" i="16"/>
  <c r="AO4" i="16"/>
  <c r="AN4" i="16"/>
  <c r="AM4" i="16"/>
  <c r="AL4" i="16"/>
  <c r="AK4" i="16"/>
  <c r="AJ4" i="16"/>
  <c r="AI4" i="16"/>
  <c r="AH4" i="16"/>
  <c r="AG4" i="16"/>
  <c r="AF4" i="16"/>
  <c r="AE4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BM3" i="16"/>
  <c r="BK3" i="16"/>
  <c r="BI3" i="16"/>
  <c r="BG3" i="16"/>
  <c r="BE3" i="16"/>
  <c r="BC3" i="16"/>
  <c r="BA3" i="16"/>
  <c r="AY3" i="16"/>
  <c r="AW3" i="16"/>
  <c r="AU3" i="16"/>
  <c r="AS3" i="16"/>
  <c r="AQ3" i="16"/>
  <c r="AO3" i="16"/>
  <c r="AM3" i="16"/>
  <c r="AK3" i="16"/>
  <c r="AI3" i="16"/>
  <c r="AG3" i="16"/>
  <c r="AE3" i="16"/>
  <c r="AC3" i="16"/>
  <c r="AA3" i="16"/>
  <c r="Y3" i="16"/>
  <c r="W3" i="16"/>
  <c r="U3" i="16"/>
  <c r="S3" i="16"/>
  <c r="Q3" i="16"/>
  <c r="O3" i="16"/>
  <c r="M3" i="16"/>
  <c r="K3" i="16"/>
  <c r="I3" i="16"/>
  <c r="G3" i="16"/>
  <c r="E3" i="16"/>
  <c r="C3" i="16"/>
  <c r="B2" i="16"/>
  <c r="C2" i="16" s="1"/>
  <c r="A1" i="16"/>
  <c r="AF33" i="50"/>
  <c r="AE33" i="50"/>
  <c r="AD33" i="50"/>
  <c r="AC33" i="50"/>
  <c r="AB33" i="50"/>
  <c r="AA33" i="50"/>
  <c r="Z33" i="50"/>
  <c r="Y33" i="50"/>
  <c r="X33" i="50"/>
  <c r="W33" i="50"/>
  <c r="V33" i="50"/>
  <c r="U33" i="50"/>
  <c r="T33" i="50"/>
  <c r="S33" i="50"/>
  <c r="R33" i="50"/>
  <c r="Q33" i="50"/>
  <c r="P33" i="50"/>
  <c r="O33" i="50"/>
  <c r="N33" i="50"/>
  <c r="M33" i="50"/>
  <c r="L33" i="50"/>
  <c r="K33" i="50"/>
  <c r="J33" i="50"/>
  <c r="I33" i="50"/>
  <c r="H33" i="50"/>
  <c r="G33" i="50"/>
  <c r="F33" i="50"/>
  <c r="E33" i="50"/>
  <c r="D33" i="50"/>
  <c r="C33" i="50"/>
  <c r="B33" i="50"/>
  <c r="AF32" i="50"/>
  <c r="AE32" i="50"/>
  <c r="AD32" i="50"/>
  <c r="AC32" i="50"/>
  <c r="AB32" i="50"/>
  <c r="AA32" i="50"/>
  <c r="Z32" i="50"/>
  <c r="Y32" i="50"/>
  <c r="X32" i="50"/>
  <c r="W32" i="50"/>
  <c r="V32" i="50"/>
  <c r="U32" i="50"/>
  <c r="T32" i="50"/>
  <c r="S32" i="50"/>
  <c r="R32" i="50"/>
  <c r="Q32" i="50"/>
  <c r="P32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B32" i="50"/>
  <c r="AF31" i="50"/>
  <c r="AE31" i="50"/>
  <c r="AD31" i="50"/>
  <c r="AC31" i="50"/>
  <c r="AB31" i="50"/>
  <c r="AA31" i="50"/>
  <c r="Z31" i="50"/>
  <c r="Y31" i="50"/>
  <c r="X31" i="50"/>
  <c r="W31" i="50"/>
  <c r="V31" i="50"/>
  <c r="U31" i="50"/>
  <c r="T31" i="50"/>
  <c r="S31" i="50"/>
  <c r="R31" i="50"/>
  <c r="Q31" i="50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B31" i="50"/>
  <c r="AF30" i="50"/>
  <c r="AE30" i="50"/>
  <c r="AD30" i="50"/>
  <c r="AC30" i="50"/>
  <c r="AB30" i="50"/>
  <c r="AA30" i="50"/>
  <c r="Z30" i="50"/>
  <c r="Y30" i="50"/>
  <c r="X30" i="50"/>
  <c r="W30" i="50"/>
  <c r="V30" i="50"/>
  <c r="U30" i="50"/>
  <c r="T30" i="50"/>
  <c r="S30" i="50"/>
  <c r="R30" i="50"/>
  <c r="Q30" i="50"/>
  <c r="P30" i="50"/>
  <c r="O30" i="50"/>
  <c r="N30" i="50"/>
  <c r="M30" i="50"/>
  <c r="L30" i="50"/>
  <c r="K30" i="50"/>
  <c r="J30" i="50"/>
  <c r="I30" i="50"/>
  <c r="H30" i="50"/>
  <c r="G30" i="50"/>
  <c r="F30" i="50"/>
  <c r="E30" i="50"/>
  <c r="D30" i="50"/>
  <c r="C30" i="50"/>
  <c r="B30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C29" i="50"/>
  <c r="B29" i="50"/>
  <c r="AF28" i="50"/>
  <c r="AE28" i="50"/>
  <c r="AD28" i="50"/>
  <c r="AC28" i="50"/>
  <c r="AB28" i="50"/>
  <c r="AA28" i="50"/>
  <c r="Z28" i="50"/>
  <c r="Y28" i="50"/>
  <c r="X28" i="50"/>
  <c r="W28" i="50"/>
  <c r="V28" i="50"/>
  <c r="U28" i="50"/>
  <c r="T28" i="50"/>
  <c r="S28" i="50"/>
  <c r="R28" i="50"/>
  <c r="Q28" i="50"/>
  <c r="P28" i="50"/>
  <c r="O28" i="50"/>
  <c r="N28" i="50"/>
  <c r="M28" i="50"/>
  <c r="L28" i="50"/>
  <c r="K28" i="50"/>
  <c r="J28" i="50"/>
  <c r="I28" i="50"/>
  <c r="H28" i="50"/>
  <c r="G28" i="50"/>
  <c r="F28" i="50"/>
  <c r="E28" i="50"/>
  <c r="D28" i="50"/>
  <c r="C28" i="50"/>
  <c r="B28" i="50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7" i="50"/>
  <c r="B27" i="50"/>
  <c r="AF26" i="50"/>
  <c r="AE26" i="50"/>
  <c r="AD26" i="50"/>
  <c r="AC26" i="50"/>
  <c r="AB26" i="50"/>
  <c r="AA26" i="50"/>
  <c r="Z26" i="50"/>
  <c r="Y26" i="50"/>
  <c r="X26" i="50"/>
  <c r="W26" i="50"/>
  <c r="V26" i="50"/>
  <c r="U26" i="50"/>
  <c r="T26" i="50"/>
  <c r="S26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C26" i="50"/>
  <c r="B26" i="50"/>
  <c r="AF24" i="50"/>
  <c r="AE24" i="50"/>
  <c r="AD24" i="50"/>
  <c r="AC24" i="50"/>
  <c r="AB24" i="50"/>
  <c r="AA24" i="50"/>
  <c r="Z24" i="50"/>
  <c r="Y24" i="50"/>
  <c r="X24" i="50"/>
  <c r="W24" i="50"/>
  <c r="V24" i="50"/>
  <c r="U24" i="50"/>
  <c r="T24" i="50"/>
  <c r="S24" i="50"/>
  <c r="R24" i="50"/>
  <c r="Q24" i="50"/>
  <c r="P24" i="50"/>
  <c r="O24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B24" i="50"/>
  <c r="AF23" i="50"/>
  <c r="AE23" i="50"/>
  <c r="AD23" i="50"/>
  <c r="AC23" i="50"/>
  <c r="AB23" i="50"/>
  <c r="AA23" i="50"/>
  <c r="Z23" i="50"/>
  <c r="Y23" i="50"/>
  <c r="X23" i="50"/>
  <c r="W23" i="50"/>
  <c r="V23" i="50"/>
  <c r="U23" i="50"/>
  <c r="T23" i="50"/>
  <c r="S23" i="50"/>
  <c r="R23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B23" i="50"/>
  <c r="AF22" i="50"/>
  <c r="AE22" i="50"/>
  <c r="AD22" i="50"/>
  <c r="AC22" i="50"/>
  <c r="AB22" i="50"/>
  <c r="AA22" i="50"/>
  <c r="Z22" i="50"/>
  <c r="Y22" i="50"/>
  <c r="X22" i="50"/>
  <c r="W22" i="50"/>
  <c r="V22" i="50"/>
  <c r="U22" i="50"/>
  <c r="T22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B22" i="50"/>
  <c r="AF21" i="50"/>
  <c r="AE21" i="50"/>
  <c r="AD21" i="50"/>
  <c r="AC21" i="50"/>
  <c r="AB21" i="50"/>
  <c r="AA21" i="50"/>
  <c r="Z21" i="50"/>
  <c r="Y21" i="50"/>
  <c r="X21" i="50"/>
  <c r="W21" i="50"/>
  <c r="V21" i="50"/>
  <c r="U21" i="50"/>
  <c r="T21" i="50"/>
  <c r="S21" i="50"/>
  <c r="R21" i="50"/>
  <c r="Q21" i="50"/>
  <c r="P21" i="50"/>
  <c r="O21" i="50"/>
  <c r="N21" i="50"/>
  <c r="M21" i="50"/>
  <c r="L21" i="50"/>
  <c r="K21" i="50"/>
  <c r="J21" i="50"/>
  <c r="I21" i="50"/>
  <c r="H21" i="50"/>
  <c r="G21" i="50"/>
  <c r="F21" i="50"/>
  <c r="E21" i="50"/>
  <c r="D21" i="50"/>
  <c r="C21" i="50"/>
  <c r="B21" i="50"/>
  <c r="AF20" i="50"/>
  <c r="AE20" i="50"/>
  <c r="AD20" i="50"/>
  <c r="AC20" i="50"/>
  <c r="AB20" i="50"/>
  <c r="AA20" i="50"/>
  <c r="Z20" i="50"/>
  <c r="Y20" i="50"/>
  <c r="X20" i="50"/>
  <c r="W20" i="50"/>
  <c r="V20" i="50"/>
  <c r="U20" i="50"/>
  <c r="T20" i="50"/>
  <c r="S20" i="50"/>
  <c r="R20" i="50"/>
  <c r="Q20" i="50"/>
  <c r="P20" i="50"/>
  <c r="O20" i="50"/>
  <c r="N20" i="50"/>
  <c r="M20" i="50"/>
  <c r="L20" i="50"/>
  <c r="K20" i="50"/>
  <c r="J20" i="50"/>
  <c r="I20" i="50"/>
  <c r="H20" i="50"/>
  <c r="G20" i="50"/>
  <c r="F20" i="50"/>
  <c r="E20" i="50"/>
  <c r="D20" i="50"/>
  <c r="C20" i="50"/>
  <c r="B20" i="50"/>
  <c r="AF19" i="50"/>
  <c r="AE19" i="50"/>
  <c r="AD19" i="50"/>
  <c r="AC19" i="50"/>
  <c r="AB19" i="50"/>
  <c r="AA19" i="50"/>
  <c r="Z19" i="50"/>
  <c r="Y19" i="50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B19" i="50"/>
  <c r="AF18" i="50"/>
  <c r="AE18" i="50"/>
  <c r="AD18" i="50"/>
  <c r="AC18" i="50"/>
  <c r="AB18" i="50"/>
  <c r="AA18" i="50"/>
  <c r="Z18" i="50"/>
  <c r="Y18" i="50"/>
  <c r="X18" i="50"/>
  <c r="W18" i="50"/>
  <c r="V18" i="50"/>
  <c r="U18" i="50"/>
  <c r="T18" i="50"/>
  <c r="S18" i="50"/>
  <c r="R18" i="50"/>
  <c r="Q18" i="50"/>
  <c r="P18" i="50"/>
  <c r="O18" i="50"/>
  <c r="N18" i="50"/>
  <c r="M18" i="50"/>
  <c r="L18" i="50"/>
  <c r="K18" i="50"/>
  <c r="J18" i="50"/>
  <c r="I18" i="50"/>
  <c r="H18" i="50"/>
  <c r="G18" i="50"/>
  <c r="F18" i="50"/>
  <c r="E18" i="50"/>
  <c r="D18" i="50"/>
  <c r="C18" i="50"/>
  <c r="B18" i="50"/>
  <c r="AF17" i="50"/>
  <c r="AE17" i="50"/>
  <c r="AD17" i="50"/>
  <c r="AC17" i="50"/>
  <c r="AB17" i="50"/>
  <c r="AA17" i="50"/>
  <c r="Z17" i="50"/>
  <c r="Y17" i="50"/>
  <c r="X17" i="50"/>
  <c r="W17" i="50"/>
  <c r="V17" i="50"/>
  <c r="U17" i="50"/>
  <c r="T17" i="50"/>
  <c r="S17" i="50"/>
  <c r="R17" i="50"/>
  <c r="Q17" i="50"/>
  <c r="P17" i="50"/>
  <c r="O17" i="50"/>
  <c r="N17" i="50"/>
  <c r="M17" i="50"/>
  <c r="L17" i="50"/>
  <c r="K17" i="50"/>
  <c r="J17" i="50"/>
  <c r="I17" i="50"/>
  <c r="H17" i="50"/>
  <c r="G17" i="50"/>
  <c r="F17" i="50"/>
  <c r="E17" i="50"/>
  <c r="D17" i="50"/>
  <c r="C17" i="50"/>
  <c r="B17" i="50"/>
  <c r="AF16" i="50"/>
  <c r="AE16" i="50"/>
  <c r="AD16" i="50"/>
  <c r="AC16" i="50"/>
  <c r="AB16" i="50"/>
  <c r="AA16" i="50"/>
  <c r="Z16" i="50"/>
  <c r="Y16" i="50"/>
  <c r="X16" i="50"/>
  <c r="W16" i="50"/>
  <c r="V16" i="50"/>
  <c r="U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B16" i="50"/>
  <c r="AF15" i="50"/>
  <c r="AE15" i="50"/>
  <c r="AD15" i="50"/>
  <c r="AC15" i="50"/>
  <c r="AB15" i="50"/>
  <c r="AA15" i="50"/>
  <c r="Z15" i="50"/>
  <c r="Y15" i="50"/>
  <c r="X15" i="50"/>
  <c r="W15" i="50"/>
  <c r="V15" i="50"/>
  <c r="U15" i="50"/>
  <c r="T15" i="50"/>
  <c r="S15" i="50"/>
  <c r="R15" i="50"/>
  <c r="Q15" i="50"/>
  <c r="P15" i="50"/>
  <c r="O15" i="50"/>
  <c r="N15" i="50"/>
  <c r="M15" i="50"/>
  <c r="L15" i="50"/>
  <c r="K15" i="50"/>
  <c r="J15" i="50"/>
  <c r="I15" i="50"/>
  <c r="H15" i="50"/>
  <c r="G15" i="50"/>
  <c r="F15" i="50"/>
  <c r="E15" i="50"/>
  <c r="D15" i="50"/>
  <c r="C15" i="50"/>
  <c r="B15" i="50"/>
  <c r="AF14" i="50"/>
  <c r="AE14" i="50"/>
  <c r="AD14" i="50"/>
  <c r="AC14" i="50"/>
  <c r="AB14" i="50"/>
  <c r="AA14" i="50"/>
  <c r="Z14" i="50"/>
  <c r="Y14" i="50"/>
  <c r="X14" i="50"/>
  <c r="W14" i="50"/>
  <c r="V14" i="50"/>
  <c r="U14" i="50"/>
  <c r="T14" i="50"/>
  <c r="S14" i="50"/>
  <c r="R14" i="50"/>
  <c r="Q14" i="50"/>
  <c r="P14" i="50"/>
  <c r="O14" i="50"/>
  <c r="N14" i="50"/>
  <c r="M14" i="50"/>
  <c r="L14" i="50"/>
  <c r="K14" i="50"/>
  <c r="J14" i="50"/>
  <c r="I14" i="50"/>
  <c r="H14" i="50"/>
  <c r="G14" i="50"/>
  <c r="F14" i="50"/>
  <c r="E14" i="50"/>
  <c r="D14" i="50"/>
  <c r="C14" i="50"/>
  <c r="B14" i="50"/>
  <c r="AF13" i="50"/>
  <c r="AE13" i="50"/>
  <c r="AD13" i="50"/>
  <c r="AC13" i="50"/>
  <c r="AB13" i="50"/>
  <c r="AA13" i="50"/>
  <c r="Z13" i="50"/>
  <c r="Y13" i="50"/>
  <c r="X13" i="50"/>
  <c r="W13" i="50"/>
  <c r="V13" i="50"/>
  <c r="U13" i="50"/>
  <c r="T13" i="50"/>
  <c r="S13" i="50"/>
  <c r="R13" i="50"/>
  <c r="Q13" i="50"/>
  <c r="P13" i="50"/>
  <c r="O13" i="50"/>
  <c r="N13" i="50"/>
  <c r="M13" i="50"/>
  <c r="L13" i="50"/>
  <c r="K13" i="50"/>
  <c r="J13" i="50"/>
  <c r="I13" i="50"/>
  <c r="H13" i="50"/>
  <c r="G13" i="50"/>
  <c r="F13" i="50"/>
  <c r="E13" i="50"/>
  <c r="D13" i="50"/>
  <c r="C13" i="50"/>
  <c r="B13" i="50"/>
  <c r="AF12" i="50"/>
  <c r="AE12" i="50"/>
  <c r="AD12" i="50"/>
  <c r="AC12" i="50"/>
  <c r="AB12" i="50"/>
  <c r="AA12" i="50"/>
  <c r="Z12" i="50"/>
  <c r="Y12" i="50"/>
  <c r="X12" i="50"/>
  <c r="W12" i="50"/>
  <c r="V12" i="50"/>
  <c r="U12" i="50"/>
  <c r="T12" i="50"/>
  <c r="S12" i="50"/>
  <c r="R12" i="50"/>
  <c r="Q12" i="50"/>
  <c r="P12" i="50"/>
  <c r="O12" i="50"/>
  <c r="N12" i="50"/>
  <c r="M12" i="50"/>
  <c r="L12" i="50"/>
  <c r="K12" i="50"/>
  <c r="J12" i="50"/>
  <c r="I12" i="50"/>
  <c r="H12" i="50"/>
  <c r="G12" i="50"/>
  <c r="F12" i="50"/>
  <c r="E12" i="50"/>
  <c r="D12" i="50"/>
  <c r="C12" i="50"/>
  <c r="B12" i="50"/>
  <c r="Z4" i="50"/>
  <c r="Y4" i="50"/>
  <c r="X4" i="50"/>
  <c r="W4" i="50"/>
  <c r="V4" i="50"/>
  <c r="U4" i="50"/>
  <c r="T4" i="50"/>
  <c r="S4" i="50"/>
  <c r="Y3" i="50"/>
  <c r="W3" i="50"/>
  <c r="U3" i="50"/>
  <c r="S3" i="50"/>
  <c r="S2" i="50"/>
  <c r="AF9" i="50"/>
  <c r="AE9" i="50"/>
  <c r="AD9" i="50"/>
  <c r="AC9" i="50"/>
  <c r="AB9" i="50"/>
  <c r="AA9" i="50"/>
  <c r="Z9" i="50"/>
  <c r="Y9" i="50"/>
  <c r="X9" i="50"/>
  <c r="W9" i="50"/>
  <c r="V9" i="50"/>
  <c r="U9" i="50"/>
  <c r="T9" i="50"/>
  <c r="S9" i="50"/>
  <c r="R9" i="50"/>
  <c r="Q9" i="50"/>
  <c r="P9" i="50"/>
  <c r="O9" i="50"/>
  <c r="N9" i="50"/>
  <c r="M9" i="50"/>
  <c r="L9" i="50"/>
  <c r="K9" i="50"/>
  <c r="J9" i="50"/>
  <c r="I9" i="50"/>
  <c r="H9" i="50"/>
  <c r="G9" i="50"/>
  <c r="F9" i="50"/>
  <c r="E9" i="50"/>
  <c r="D9" i="50"/>
  <c r="C9" i="50"/>
  <c r="AF8" i="50"/>
  <c r="AE8" i="50"/>
  <c r="AD8" i="50"/>
  <c r="AC8" i="50"/>
  <c r="AB8" i="50"/>
  <c r="AA8" i="50"/>
  <c r="Z8" i="50"/>
  <c r="Y8" i="50"/>
  <c r="X8" i="50"/>
  <c r="W8" i="50"/>
  <c r="V8" i="50"/>
  <c r="U8" i="50"/>
  <c r="T8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C8" i="50"/>
  <c r="AF7" i="50"/>
  <c r="AE7" i="50"/>
  <c r="AD7" i="50"/>
  <c r="AC7" i="50"/>
  <c r="AB7" i="50"/>
  <c r="AA7" i="50"/>
  <c r="Z7" i="50"/>
  <c r="Y7" i="50"/>
  <c r="X7" i="50"/>
  <c r="W7" i="50"/>
  <c r="V7" i="50"/>
  <c r="U7" i="50"/>
  <c r="T7" i="50"/>
  <c r="S7" i="50"/>
  <c r="R7" i="50"/>
  <c r="Q7" i="50"/>
  <c r="P7" i="50"/>
  <c r="O7" i="50"/>
  <c r="N7" i="50"/>
  <c r="M7" i="50"/>
  <c r="L7" i="50"/>
  <c r="K7" i="50"/>
  <c r="J7" i="50"/>
  <c r="I7" i="50"/>
  <c r="H7" i="50"/>
  <c r="G7" i="50"/>
  <c r="F7" i="50"/>
  <c r="E7" i="50"/>
  <c r="D7" i="50"/>
  <c r="C7" i="50"/>
  <c r="AF6" i="50"/>
  <c r="AE6" i="50"/>
  <c r="AD6" i="50"/>
  <c r="AC6" i="50"/>
  <c r="AB6" i="50"/>
  <c r="AA6" i="50"/>
  <c r="Z6" i="50"/>
  <c r="Y6" i="50"/>
  <c r="X6" i="50"/>
  <c r="W6" i="50"/>
  <c r="V6" i="50"/>
  <c r="U6" i="50"/>
  <c r="T6" i="50"/>
  <c r="S6" i="50"/>
  <c r="R6" i="50"/>
  <c r="Q6" i="50"/>
  <c r="P6" i="50"/>
  <c r="O6" i="50"/>
  <c r="N6" i="50"/>
  <c r="M6" i="50"/>
  <c r="L6" i="50"/>
  <c r="K6" i="50"/>
  <c r="J6" i="50"/>
  <c r="I6" i="50"/>
  <c r="H6" i="50"/>
  <c r="G6" i="50"/>
  <c r="F6" i="50"/>
  <c r="E6" i="50"/>
  <c r="D6" i="50"/>
  <c r="C6" i="50"/>
  <c r="AF4" i="50"/>
  <c r="AE4" i="50"/>
  <c r="AD4" i="50"/>
  <c r="AC4" i="50"/>
  <c r="AB4" i="50"/>
  <c r="AA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AE3" i="50"/>
  <c r="AC3" i="50"/>
  <c r="AA3" i="50"/>
  <c r="Q3" i="50"/>
  <c r="O3" i="50"/>
  <c r="M3" i="50"/>
  <c r="K3" i="50"/>
  <c r="I3" i="50"/>
  <c r="G3" i="50"/>
  <c r="E3" i="50"/>
  <c r="C3" i="50"/>
  <c r="AA2" i="50"/>
  <c r="I2" i="50"/>
  <c r="C2" i="50"/>
  <c r="A1" i="50"/>
  <c r="A33" i="50"/>
  <c r="A32" i="50"/>
  <c r="A31" i="50"/>
  <c r="A30" i="50"/>
  <c r="A29" i="50"/>
  <c r="A28" i="50"/>
  <c r="A27" i="50"/>
  <c r="A26" i="50"/>
  <c r="A25" i="50"/>
  <c r="A24" i="50"/>
  <c r="A23" i="50"/>
  <c r="A22" i="50"/>
  <c r="A21" i="50"/>
  <c r="A20" i="50"/>
  <c r="A19" i="50"/>
  <c r="A18" i="50"/>
  <c r="A17" i="50"/>
  <c r="A16" i="50"/>
  <c r="A15" i="50"/>
  <c r="A14" i="50"/>
  <c r="A13" i="50"/>
  <c r="A12" i="50"/>
  <c r="A11" i="50"/>
  <c r="B9" i="50"/>
  <c r="A9" i="50"/>
  <c r="B8" i="50"/>
  <c r="A8" i="50"/>
  <c r="B7" i="50"/>
  <c r="A7" i="50"/>
  <c r="B6" i="50"/>
  <c r="A6" i="50"/>
  <c r="A5" i="50"/>
  <c r="B4" i="50"/>
  <c r="B3" i="50"/>
  <c r="C19" i="52" l="1"/>
  <c r="G19" i="52"/>
  <c r="K19" i="52"/>
  <c r="O19" i="52"/>
  <c r="S19" i="52"/>
  <c r="W19" i="52"/>
  <c r="AA19" i="52"/>
  <c r="F21" i="52"/>
  <c r="J21" i="52"/>
  <c r="N21" i="52"/>
  <c r="R21" i="52"/>
  <c r="V21" i="52"/>
  <c r="Z21" i="52"/>
  <c r="AE21" i="52"/>
  <c r="E23" i="52"/>
  <c r="I23" i="52"/>
  <c r="M23" i="52"/>
  <c r="Q23" i="52"/>
  <c r="U23" i="52"/>
  <c r="Y23" i="52"/>
  <c r="AC23" i="52"/>
  <c r="AD23" i="52"/>
  <c r="D25" i="52"/>
  <c r="H25" i="52"/>
  <c r="L25" i="52"/>
  <c r="P25" i="52"/>
  <c r="T25" i="52"/>
  <c r="X25" i="52"/>
  <c r="AB25" i="52"/>
  <c r="C27" i="52"/>
  <c r="G27" i="52"/>
  <c r="K27" i="52"/>
  <c r="O27" i="52"/>
  <c r="S27" i="52"/>
  <c r="W27" i="52"/>
  <c r="AA27" i="52"/>
  <c r="F29" i="52"/>
  <c r="J29" i="52"/>
  <c r="N29" i="52"/>
  <c r="R29" i="52"/>
  <c r="V29" i="52"/>
  <c r="Z29" i="52"/>
  <c r="AE29" i="52"/>
  <c r="E31" i="52"/>
  <c r="I31" i="52"/>
  <c r="M31" i="52"/>
  <c r="Q31" i="52"/>
  <c r="U31" i="52"/>
  <c r="Y31" i="52"/>
  <c r="AC31" i="52"/>
  <c r="AD31" i="52"/>
  <c r="D33" i="52"/>
  <c r="H33" i="52"/>
  <c r="L33" i="52"/>
  <c r="P33" i="52"/>
  <c r="T33" i="52"/>
  <c r="X33" i="52"/>
  <c r="AB33" i="52"/>
  <c r="C35" i="52"/>
  <c r="G35" i="52"/>
  <c r="K35" i="52"/>
  <c r="O35" i="52"/>
  <c r="S35" i="52"/>
  <c r="W35" i="52"/>
  <c r="AA35" i="52"/>
  <c r="F37" i="52"/>
  <c r="J37" i="52"/>
  <c r="N37" i="52"/>
  <c r="R37" i="52"/>
  <c r="V37" i="52"/>
  <c r="Z37" i="52"/>
  <c r="AE37" i="52"/>
  <c r="E39" i="52"/>
  <c r="I39" i="52"/>
  <c r="M39" i="52"/>
  <c r="Q39" i="52"/>
  <c r="U39" i="52"/>
  <c r="Y39" i="52"/>
  <c r="AC39" i="52"/>
  <c r="AD39" i="52"/>
  <c r="D41" i="52"/>
  <c r="H41" i="52"/>
  <c r="L41" i="52"/>
  <c r="P41" i="52"/>
  <c r="T41" i="52"/>
  <c r="X41" i="52"/>
  <c r="AB41" i="52"/>
  <c r="C43" i="52"/>
  <c r="G43" i="52"/>
  <c r="K43" i="52"/>
  <c r="O43" i="52"/>
  <c r="S43" i="52"/>
  <c r="W43" i="52"/>
  <c r="AA43" i="52"/>
  <c r="F46" i="52"/>
  <c r="J46" i="52"/>
  <c r="N46" i="52"/>
  <c r="R46" i="52"/>
  <c r="V46" i="52"/>
  <c r="Z46" i="52"/>
  <c r="AE46" i="52"/>
  <c r="E48" i="52"/>
  <c r="I48" i="52"/>
  <c r="M48" i="52"/>
  <c r="Q48" i="52"/>
  <c r="U48" i="52"/>
  <c r="Y48" i="52"/>
  <c r="AC48" i="52"/>
  <c r="AD48" i="52"/>
  <c r="D50" i="52"/>
  <c r="H50" i="52"/>
  <c r="L50" i="52"/>
  <c r="P50" i="52"/>
  <c r="T50" i="52"/>
  <c r="X50" i="52"/>
  <c r="AB50" i="52"/>
  <c r="C52" i="52"/>
  <c r="G52" i="52"/>
  <c r="K52" i="52"/>
  <c r="O52" i="52"/>
  <c r="S52" i="52"/>
  <c r="W52" i="52"/>
  <c r="AA52" i="52"/>
  <c r="F54" i="52"/>
  <c r="J54" i="52"/>
  <c r="N54" i="52"/>
  <c r="R54" i="52"/>
  <c r="V54" i="52"/>
  <c r="Z54" i="52"/>
  <c r="AE54" i="52"/>
  <c r="E56" i="52"/>
  <c r="I56" i="52"/>
  <c r="M56" i="52"/>
  <c r="Q56" i="52"/>
  <c r="U56" i="52"/>
  <c r="Y56" i="52"/>
  <c r="AC56" i="52"/>
  <c r="AD56" i="52"/>
  <c r="D58" i="52"/>
  <c r="H58" i="52"/>
  <c r="L58" i="52"/>
  <c r="P58" i="52"/>
  <c r="T58" i="52"/>
  <c r="X58" i="52"/>
  <c r="AB58" i="52"/>
  <c r="C60" i="52"/>
  <c r="G60" i="52"/>
  <c r="K60" i="52"/>
  <c r="O60" i="52"/>
  <c r="S60" i="52"/>
  <c r="W60" i="52"/>
  <c r="AA60" i="52"/>
  <c r="F47" i="52"/>
  <c r="J47" i="52"/>
  <c r="N47" i="52"/>
  <c r="R47" i="52"/>
  <c r="V47" i="52"/>
  <c r="Z47" i="52"/>
  <c r="AE47" i="52"/>
  <c r="E49" i="52"/>
  <c r="I49" i="52"/>
  <c r="M49" i="52"/>
  <c r="Q49" i="52"/>
  <c r="U49" i="52"/>
  <c r="Y49" i="52"/>
  <c r="AC49" i="52"/>
  <c r="AD49" i="52"/>
  <c r="D51" i="52"/>
  <c r="H51" i="52"/>
  <c r="L51" i="52"/>
  <c r="P51" i="52"/>
  <c r="T51" i="52"/>
  <c r="X51" i="52"/>
  <c r="AB51" i="52"/>
  <c r="C53" i="52"/>
  <c r="G53" i="52"/>
  <c r="K53" i="52"/>
  <c r="O53" i="52"/>
  <c r="S53" i="52"/>
  <c r="W53" i="52"/>
  <c r="AA53" i="52"/>
  <c r="F55" i="52"/>
  <c r="J55" i="52"/>
  <c r="N55" i="52"/>
  <c r="R55" i="52"/>
  <c r="V55" i="52"/>
  <c r="Z55" i="52"/>
  <c r="AE55" i="52"/>
  <c r="E57" i="52"/>
  <c r="I57" i="52"/>
  <c r="M57" i="52"/>
  <c r="Q57" i="52"/>
  <c r="U57" i="52"/>
  <c r="Y57" i="52"/>
  <c r="AC57" i="52"/>
  <c r="AD57" i="52"/>
  <c r="D59" i="52"/>
  <c r="H59" i="52"/>
  <c r="L59" i="52"/>
  <c r="P59" i="52"/>
  <c r="T59" i="52"/>
  <c r="X59" i="52"/>
  <c r="AB59" i="52"/>
  <c r="C61" i="52"/>
  <c r="G61" i="52"/>
  <c r="K61" i="52"/>
  <c r="O61" i="52"/>
  <c r="S61" i="52"/>
  <c r="W61" i="52"/>
  <c r="AA61" i="52"/>
  <c r="D19" i="52"/>
  <c r="H19" i="52"/>
  <c r="L19" i="52"/>
  <c r="P19" i="52"/>
  <c r="T19" i="52"/>
  <c r="X19" i="52"/>
  <c r="AB19" i="52"/>
  <c r="C21" i="52"/>
  <c r="G21" i="52"/>
  <c r="K21" i="52"/>
  <c r="O21" i="52"/>
  <c r="S21" i="52"/>
  <c r="W21" i="52"/>
  <c r="AA21" i="52"/>
  <c r="F23" i="52"/>
  <c r="J23" i="52"/>
  <c r="N23" i="52"/>
  <c r="R23" i="52"/>
  <c r="V23" i="52"/>
  <c r="Z23" i="52"/>
  <c r="AE23" i="52"/>
  <c r="E25" i="52"/>
  <c r="I25" i="52"/>
  <c r="M25" i="52"/>
  <c r="Q25" i="52"/>
  <c r="U25" i="52"/>
  <c r="Y25" i="52"/>
  <c r="AC25" i="52"/>
  <c r="AD25" i="52"/>
  <c r="D27" i="52"/>
  <c r="H27" i="52"/>
  <c r="L27" i="52"/>
  <c r="P27" i="52"/>
  <c r="T27" i="52"/>
  <c r="X27" i="52"/>
  <c r="AB27" i="52"/>
  <c r="C29" i="52"/>
  <c r="G29" i="52"/>
  <c r="K29" i="52"/>
  <c r="O29" i="52"/>
  <c r="S29" i="52"/>
  <c r="W29" i="52"/>
  <c r="AA29" i="52"/>
  <c r="F31" i="52"/>
  <c r="J31" i="52"/>
  <c r="N31" i="52"/>
  <c r="R31" i="52"/>
  <c r="V31" i="52"/>
  <c r="Z31" i="52"/>
  <c r="AE31" i="52"/>
  <c r="E33" i="52"/>
  <c r="I33" i="52"/>
  <c r="M33" i="52"/>
  <c r="Q33" i="52"/>
  <c r="U33" i="52"/>
  <c r="Y33" i="52"/>
  <c r="AC33" i="52"/>
  <c r="AD33" i="52"/>
  <c r="D35" i="52"/>
  <c r="H35" i="52"/>
  <c r="L35" i="52"/>
  <c r="P35" i="52"/>
  <c r="T35" i="52"/>
  <c r="X35" i="52"/>
  <c r="AB35" i="52"/>
  <c r="C37" i="52"/>
  <c r="G37" i="52"/>
  <c r="K37" i="52"/>
  <c r="O37" i="52"/>
  <c r="S37" i="52"/>
  <c r="W37" i="52"/>
  <c r="AA37" i="52"/>
  <c r="F39" i="52"/>
  <c r="J39" i="52"/>
  <c r="N39" i="52"/>
  <c r="R39" i="52"/>
  <c r="V39" i="52"/>
  <c r="Z39" i="52"/>
  <c r="AE39" i="52"/>
  <c r="E41" i="52"/>
  <c r="I41" i="52"/>
  <c r="M41" i="52"/>
  <c r="Q41" i="52"/>
  <c r="U41" i="52"/>
  <c r="Y41" i="52"/>
  <c r="AC41" i="52"/>
  <c r="AD41" i="52"/>
  <c r="D43" i="52"/>
  <c r="H43" i="52"/>
  <c r="L43" i="52"/>
  <c r="P43" i="52"/>
  <c r="T43" i="52"/>
  <c r="X43" i="52"/>
  <c r="AB43" i="52"/>
  <c r="C46" i="52"/>
  <c r="G46" i="52"/>
  <c r="K46" i="52"/>
  <c r="O46" i="52"/>
  <c r="S46" i="52"/>
  <c r="W46" i="52"/>
  <c r="AA46" i="52"/>
  <c r="F48" i="52"/>
  <c r="J48" i="52"/>
  <c r="N48" i="52"/>
  <c r="R48" i="52"/>
  <c r="V48" i="52"/>
  <c r="Z48" i="52"/>
  <c r="AE48" i="52"/>
  <c r="E50" i="52"/>
  <c r="I50" i="52"/>
  <c r="M50" i="52"/>
  <c r="Q50" i="52"/>
  <c r="U50" i="52"/>
  <c r="Y50" i="52"/>
  <c r="AC50" i="52"/>
  <c r="AD50" i="52"/>
  <c r="D52" i="52"/>
  <c r="H52" i="52"/>
  <c r="L52" i="52"/>
  <c r="P52" i="52"/>
  <c r="T52" i="52"/>
  <c r="X52" i="52"/>
  <c r="AB52" i="52"/>
  <c r="C54" i="52"/>
  <c r="G54" i="52"/>
  <c r="K54" i="52"/>
  <c r="O54" i="52"/>
  <c r="S54" i="52"/>
  <c r="W54" i="52"/>
  <c r="AA54" i="52"/>
  <c r="F56" i="52"/>
  <c r="J56" i="52"/>
  <c r="N56" i="52"/>
  <c r="R56" i="52"/>
  <c r="V56" i="52"/>
  <c r="Z56" i="52"/>
  <c r="AE56" i="52"/>
  <c r="E58" i="52"/>
  <c r="I58" i="52"/>
  <c r="M58" i="52"/>
  <c r="Q58" i="52"/>
  <c r="U58" i="52"/>
  <c r="Y58" i="52"/>
  <c r="AC58" i="52"/>
  <c r="AD58" i="52"/>
  <c r="D60" i="52"/>
  <c r="H60" i="52"/>
  <c r="L60" i="52"/>
  <c r="P60" i="52"/>
  <c r="T60" i="52"/>
  <c r="X60" i="52"/>
  <c r="AB60" i="52"/>
  <c r="C47" i="52"/>
  <c r="G47" i="52"/>
  <c r="K47" i="52"/>
  <c r="O47" i="52"/>
  <c r="S47" i="52"/>
  <c r="W47" i="52"/>
  <c r="AA47" i="52"/>
  <c r="F49" i="52"/>
  <c r="J49" i="52"/>
  <c r="N49" i="52"/>
  <c r="R49" i="52"/>
  <c r="V49" i="52"/>
  <c r="Z49" i="52"/>
  <c r="AE49" i="52"/>
  <c r="E51" i="52"/>
  <c r="I51" i="52"/>
  <c r="M51" i="52"/>
  <c r="Q51" i="52"/>
  <c r="U51" i="52"/>
  <c r="Y51" i="52"/>
  <c r="AC51" i="52"/>
  <c r="AD51" i="52"/>
  <c r="D53" i="52"/>
  <c r="H53" i="52"/>
  <c r="L53" i="52"/>
  <c r="P53" i="52"/>
  <c r="T53" i="52"/>
  <c r="X53" i="52"/>
  <c r="AB53" i="52"/>
  <c r="C55" i="52"/>
  <c r="G55" i="52"/>
  <c r="K55" i="52"/>
  <c r="O55" i="52"/>
  <c r="S55" i="52"/>
  <c r="W55" i="52"/>
  <c r="AA55" i="52"/>
  <c r="F57" i="52"/>
  <c r="J57" i="52"/>
  <c r="N57" i="52"/>
  <c r="R57" i="52"/>
  <c r="V57" i="52"/>
  <c r="Z57" i="52"/>
  <c r="AE57" i="52"/>
  <c r="E59" i="52"/>
  <c r="I59" i="52"/>
  <c r="M59" i="52"/>
  <c r="Q59" i="52"/>
  <c r="U59" i="52"/>
  <c r="Y59" i="52"/>
  <c r="AC59" i="52"/>
  <c r="AD59" i="52"/>
  <c r="D61" i="52"/>
  <c r="H61" i="52"/>
  <c r="L61" i="52"/>
  <c r="P61" i="52"/>
  <c r="T61" i="52"/>
  <c r="X61" i="52"/>
  <c r="AB61" i="52"/>
  <c r="E19" i="52"/>
  <c r="I19" i="52"/>
  <c r="M19" i="52"/>
  <c r="Q19" i="52"/>
  <c r="U19" i="52"/>
  <c r="Y19" i="52"/>
  <c r="AC19" i="52"/>
  <c r="AD19" i="52"/>
  <c r="D21" i="52"/>
  <c r="H21" i="52"/>
  <c r="L21" i="52"/>
  <c r="P21" i="52"/>
  <c r="T21" i="52"/>
  <c r="X21" i="52"/>
  <c r="AB21" i="52"/>
  <c r="C23" i="52"/>
  <c r="G23" i="52"/>
  <c r="K23" i="52"/>
  <c r="O23" i="52"/>
  <c r="S23" i="52"/>
  <c r="W23" i="52"/>
  <c r="AA23" i="52"/>
  <c r="F25" i="52"/>
  <c r="J25" i="52"/>
  <c r="N25" i="52"/>
  <c r="R25" i="52"/>
  <c r="V25" i="52"/>
  <c r="Z25" i="52"/>
  <c r="AE25" i="52"/>
  <c r="E27" i="52"/>
  <c r="I27" i="52"/>
  <c r="M27" i="52"/>
  <c r="Q27" i="52"/>
  <c r="U27" i="52"/>
  <c r="Y27" i="52"/>
  <c r="AC27" i="52"/>
  <c r="AD27" i="52"/>
  <c r="D29" i="52"/>
  <c r="H29" i="52"/>
  <c r="L29" i="52"/>
  <c r="P29" i="52"/>
  <c r="T29" i="52"/>
  <c r="X29" i="52"/>
  <c r="AB29" i="52"/>
  <c r="C31" i="52"/>
  <c r="G31" i="52"/>
  <c r="K31" i="52"/>
  <c r="O31" i="52"/>
  <c r="S31" i="52"/>
  <c r="W31" i="52"/>
  <c r="AA31" i="52"/>
  <c r="F33" i="52"/>
  <c r="J33" i="52"/>
  <c r="N33" i="52"/>
  <c r="R33" i="52"/>
  <c r="V33" i="52"/>
  <c r="Z33" i="52"/>
  <c r="AE33" i="52"/>
  <c r="E35" i="52"/>
  <c r="I35" i="52"/>
  <c r="M35" i="52"/>
  <c r="Q35" i="52"/>
  <c r="U35" i="52"/>
  <c r="Y35" i="52"/>
  <c r="AC35" i="52"/>
  <c r="AD35" i="52"/>
  <c r="D37" i="52"/>
  <c r="H37" i="52"/>
  <c r="L37" i="52"/>
  <c r="P37" i="52"/>
  <c r="T37" i="52"/>
  <c r="X37" i="52"/>
  <c r="AB37" i="52"/>
  <c r="C39" i="52"/>
  <c r="G39" i="52"/>
  <c r="K39" i="52"/>
  <c r="O39" i="52"/>
  <c r="S39" i="52"/>
  <c r="W39" i="52"/>
  <c r="AA39" i="52"/>
  <c r="F41" i="52"/>
  <c r="J41" i="52"/>
  <c r="N41" i="52"/>
  <c r="R41" i="52"/>
  <c r="V41" i="52"/>
  <c r="Z41" i="52"/>
  <c r="AE41" i="52"/>
  <c r="E43" i="52"/>
  <c r="I43" i="52"/>
  <c r="M43" i="52"/>
  <c r="Q43" i="52"/>
  <c r="U43" i="52"/>
  <c r="Y43" i="52"/>
  <c r="AC43" i="52"/>
  <c r="AD43" i="52"/>
  <c r="D46" i="52"/>
  <c r="H46" i="52"/>
  <c r="L46" i="52"/>
  <c r="P46" i="52"/>
  <c r="T46" i="52"/>
  <c r="X46" i="52"/>
  <c r="AB46" i="52"/>
  <c r="C48" i="52"/>
  <c r="G48" i="52"/>
  <c r="K48" i="52"/>
  <c r="O48" i="52"/>
  <c r="S48" i="52"/>
  <c r="W48" i="52"/>
  <c r="AA48" i="52"/>
  <c r="F50" i="52"/>
  <c r="J50" i="52"/>
  <c r="N50" i="52"/>
  <c r="R50" i="52"/>
  <c r="V50" i="52"/>
  <c r="Z50" i="52"/>
  <c r="AE50" i="52"/>
  <c r="E52" i="52"/>
  <c r="I52" i="52"/>
  <c r="M52" i="52"/>
  <c r="Q52" i="52"/>
  <c r="U52" i="52"/>
  <c r="Y52" i="52"/>
  <c r="AC52" i="52"/>
  <c r="AD52" i="52"/>
  <c r="D54" i="52"/>
  <c r="H54" i="52"/>
  <c r="L54" i="52"/>
  <c r="P54" i="52"/>
  <c r="T54" i="52"/>
  <c r="X54" i="52"/>
  <c r="AB54" i="52"/>
  <c r="C56" i="52"/>
  <c r="G56" i="52"/>
  <c r="K56" i="52"/>
  <c r="O56" i="52"/>
  <c r="S56" i="52"/>
  <c r="W56" i="52"/>
  <c r="AA56" i="52"/>
  <c r="F58" i="52"/>
  <c r="J58" i="52"/>
  <c r="N58" i="52"/>
  <c r="R58" i="52"/>
  <c r="V58" i="52"/>
  <c r="Z58" i="52"/>
  <c r="AE58" i="52"/>
  <c r="E60" i="52"/>
  <c r="I60" i="52"/>
  <c r="M60" i="52"/>
  <c r="Q60" i="52"/>
  <c r="U60" i="52"/>
  <c r="Y60" i="52"/>
  <c r="AC60" i="52"/>
  <c r="AD60" i="52"/>
  <c r="D47" i="52"/>
  <c r="H47" i="52"/>
  <c r="L47" i="52"/>
  <c r="P47" i="52"/>
  <c r="T47" i="52"/>
  <c r="X47" i="52"/>
  <c r="AB47" i="52"/>
  <c r="C49" i="52"/>
  <c r="G49" i="52"/>
  <c r="K49" i="52"/>
  <c r="O49" i="52"/>
  <c r="S49" i="52"/>
  <c r="W49" i="52"/>
  <c r="AA49" i="52"/>
  <c r="F51" i="52"/>
  <c r="J51" i="52"/>
  <c r="N51" i="52"/>
  <c r="R51" i="52"/>
  <c r="V51" i="52"/>
  <c r="Z51" i="52"/>
  <c r="AE51" i="52"/>
  <c r="E53" i="52"/>
  <c r="I53" i="52"/>
  <c r="M53" i="52"/>
  <c r="Q53" i="52"/>
  <c r="U53" i="52"/>
  <c r="Y53" i="52"/>
  <c r="AC53" i="52"/>
  <c r="AD53" i="52"/>
  <c r="D55" i="52"/>
  <c r="H55" i="52"/>
  <c r="L55" i="52"/>
  <c r="P55" i="52"/>
  <c r="T55" i="52"/>
  <c r="X55" i="52"/>
  <c r="AB55" i="52"/>
  <c r="C57" i="52"/>
  <c r="G57" i="52"/>
  <c r="K57" i="52"/>
  <c r="O57" i="52"/>
  <c r="S57" i="52"/>
  <c r="W57" i="52"/>
  <c r="AA57" i="52"/>
  <c r="F59" i="52"/>
  <c r="J59" i="52"/>
  <c r="N59" i="52"/>
  <c r="R59" i="52"/>
  <c r="V59" i="52"/>
  <c r="Z59" i="52"/>
  <c r="AE59" i="52"/>
  <c r="E61" i="52"/>
  <c r="I61" i="52"/>
  <c r="M61" i="52"/>
  <c r="Q61" i="52"/>
  <c r="U61" i="52"/>
  <c r="Y61" i="52"/>
  <c r="AC61" i="52"/>
  <c r="AD61" i="52"/>
  <c r="F19" i="52"/>
  <c r="J19" i="52"/>
  <c r="N19" i="52"/>
  <c r="R19" i="52"/>
  <c r="V19" i="52"/>
  <c r="Z19" i="52"/>
  <c r="AE19" i="52"/>
  <c r="E21" i="52"/>
  <c r="I21" i="52"/>
  <c r="M21" i="52"/>
  <c r="Q21" i="52"/>
  <c r="U21" i="52"/>
  <c r="Y21" i="52"/>
  <c r="AC21" i="52"/>
  <c r="AD21" i="52"/>
  <c r="D23" i="52"/>
  <c r="H23" i="52"/>
  <c r="L23" i="52"/>
  <c r="P23" i="52"/>
  <c r="T23" i="52"/>
  <c r="X23" i="52"/>
  <c r="AB23" i="52"/>
  <c r="C25" i="52"/>
  <c r="G25" i="52"/>
  <c r="K25" i="52"/>
  <c r="O25" i="52"/>
  <c r="S25" i="52"/>
  <c r="W25" i="52"/>
  <c r="AA25" i="52"/>
  <c r="F27" i="52"/>
  <c r="J27" i="52"/>
  <c r="N27" i="52"/>
  <c r="R27" i="52"/>
  <c r="V27" i="52"/>
  <c r="Z27" i="52"/>
  <c r="AE27" i="52"/>
  <c r="E29" i="52"/>
  <c r="I29" i="52"/>
  <c r="M29" i="52"/>
  <c r="Q29" i="52"/>
  <c r="U29" i="52"/>
  <c r="Y29" i="52"/>
  <c r="AC29" i="52"/>
  <c r="AD29" i="52"/>
  <c r="D31" i="52"/>
  <c r="H31" i="52"/>
  <c r="L31" i="52"/>
  <c r="P31" i="52"/>
  <c r="T31" i="52"/>
  <c r="X31" i="52"/>
  <c r="AB31" i="52"/>
  <c r="C33" i="52"/>
  <c r="G33" i="52"/>
  <c r="K33" i="52"/>
  <c r="O33" i="52"/>
  <c r="S33" i="52"/>
  <c r="W33" i="52"/>
  <c r="AA33" i="52"/>
  <c r="F35" i="52"/>
  <c r="J35" i="52"/>
  <c r="N35" i="52"/>
  <c r="R35" i="52"/>
  <c r="V35" i="52"/>
  <c r="Z35" i="52"/>
  <c r="AE35" i="52"/>
  <c r="E37" i="52"/>
  <c r="I37" i="52"/>
  <c r="M37" i="52"/>
  <c r="Q37" i="52"/>
  <c r="U37" i="52"/>
  <c r="Y37" i="52"/>
  <c r="AC37" i="52"/>
  <c r="AD37" i="52"/>
  <c r="D39" i="52"/>
  <c r="H39" i="52"/>
  <c r="L39" i="52"/>
  <c r="C5" i="52"/>
  <c r="G5" i="52"/>
  <c r="K5" i="52"/>
  <c r="O5" i="52"/>
  <c r="S5" i="52"/>
  <c r="W5" i="52"/>
  <c r="AA5" i="52"/>
  <c r="F7" i="52"/>
  <c r="J7" i="52"/>
  <c r="N7" i="52"/>
  <c r="R7" i="52"/>
  <c r="V7" i="52"/>
  <c r="Z7" i="52"/>
  <c r="AE7" i="52"/>
  <c r="E9" i="52"/>
  <c r="I9" i="52"/>
  <c r="M9" i="52"/>
  <c r="Q9" i="52"/>
  <c r="U9" i="52"/>
  <c r="Y9" i="52"/>
  <c r="AC9" i="52"/>
  <c r="AD9" i="52"/>
  <c r="D11" i="52"/>
  <c r="H11" i="52"/>
  <c r="L11" i="52"/>
  <c r="P11" i="52"/>
  <c r="T11" i="52"/>
  <c r="X11" i="52"/>
  <c r="AB11" i="52"/>
  <c r="C4" i="52"/>
  <c r="G4" i="52"/>
  <c r="K4" i="52"/>
  <c r="O4" i="52"/>
  <c r="S4" i="52"/>
  <c r="W4" i="52"/>
  <c r="AA4" i="52"/>
  <c r="F6" i="52"/>
  <c r="J6" i="52"/>
  <c r="N6" i="52"/>
  <c r="R6" i="52"/>
  <c r="V6" i="52"/>
  <c r="Z6" i="52"/>
  <c r="AE6" i="52"/>
  <c r="E8" i="52"/>
  <c r="I8" i="52"/>
  <c r="M8" i="52"/>
  <c r="Q8" i="52"/>
  <c r="U8" i="52"/>
  <c r="Y8" i="52"/>
  <c r="AC8" i="52"/>
  <c r="AD8" i="52"/>
  <c r="D10" i="52"/>
  <c r="H10" i="52"/>
  <c r="L10" i="52"/>
  <c r="P10" i="52"/>
  <c r="T10" i="52"/>
  <c r="X10" i="52"/>
  <c r="AB10" i="52"/>
  <c r="E20" i="52"/>
  <c r="I20" i="52"/>
  <c r="M20" i="52"/>
  <c r="Q20" i="52"/>
  <c r="U20" i="52"/>
  <c r="Y20" i="52"/>
  <c r="AC20" i="52"/>
  <c r="AD20" i="52"/>
  <c r="D22" i="52"/>
  <c r="H22" i="52"/>
  <c r="L22" i="52"/>
  <c r="P22" i="52"/>
  <c r="T22" i="52"/>
  <c r="X22" i="52"/>
  <c r="AB22" i="52"/>
  <c r="C24" i="52"/>
  <c r="G24" i="52"/>
  <c r="K24" i="52"/>
  <c r="P39" i="52"/>
  <c r="T39" i="52"/>
  <c r="X39" i="52"/>
  <c r="AB39" i="52"/>
  <c r="C41" i="52"/>
  <c r="G41" i="52"/>
  <c r="K41" i="52"/>
  <c r="O41" i="52"/>
  <c r="S41" i="52"/>
  <c r="W41" i="52"/>
  <c r="AA41" i="52"/>
  <c r="F43" i="52"/>
  <c r="J43" i="52"/>
  <c r="N43" i="52"/>
  <c r="R43" i="52"/>
  <c r="V43" i="52"/>
  <c r="Z43" i="52"/>
  <c r="AE43" i="52"/>
  <c r="E46" i="52"/>
  <c r="I46" i="52"/>
  <c r="M46" i="52"/>
  <c r="Q46" i="52"/>
  <c r="U46" i="52"/>
  <c r="Y46" i="52"/>
  <c r="AC46" i="52"/>
  <c r="AD46" i="52"/>
  <c r="D48" i="52"/>
  <c r="H48" i="52"/>
  <c r="L48" i="52"/>
  <c r="P48" i="52"/>
  <c r="T48" i="52"/>
  <c r="X48" i="52"/>
  <c r="AB48" i="52"/>
  <c r="C50" i="52"/>
  <c r="G50" i="52"/>
  <c r="K50" i="52"/>
  <c r="O50" i="52"/>
  <c r="S50" i="52"/>
  <c r="W50" i="52"/>
  <c r="AA50" i="52"/>
  <c r="F52" i="52"/>
  <c r="J52" i="52"/>
  <c r="N52" i="52"/>
  <c r="R52" i="52"/>
  <c r="V52" i="52"/>
  <c r="Z52" i="52"/>
  <c r="AE52" i="52"/>
  <c r="E54" i="52"/>
  <c r="I54" i="52"/>
  <c r="M54" i="52"/>
  <c r="Q54" i="52"/>
  <c r="U54" i="52"/>
  <c r="Y54" i="52"/>
  <c r="AC54" i="52"/>
  <c r="AD54" i="52"/>
  <c r="D56" i="52"/>
  <c r="H56" i="52"/>
  <c r="L56" i="52"/>
  <c r="P56" i="52"/>
  <c r="T56" i="52"/>
  <c r="X56" i="52"/>
  <c r="AB56" i="52"/>
  <c r="C58" i="52"/>
  <c r="G58" i="52"/>
  <c r="K58" i="52"/>
  <c r="O58" i="52"/>
  <c r="S58" i="52"/>
  <c r="W58" i="52"/>
  <c r="AA58" i="52"/>
  <c r="F60" i="52"/>
  <c r="J60" i="52"/>
  <c r="N60" i="52"/>
  <c r="R60" i="52"/>
  <c r="V60" i="52"/>
  <c r="Z60" i="52"/>
  <c r="AE60" i="52"/>
  <c r="O24" i="52"/>
  <c r="S24" i="52"/>
  <c r="W24" i="52"/>
  <c r="AA24" i="52"/>
  <c r="F26" i="52"/>
  <c r="J26" i="52"/>
  <c r="N26" i="52"/>
  <c r="R26" i="52"/>
  <c r="V26" i="52"/>
  <c r="Z26" i="52"/>
  <c r="AE26" i="52"/>
  <c r="E28" i="52"/>
  <c r="I28" i="52"/>
  <c r="M28" i="52"/>
  <c r="Q28" i="52"/>
  <c r="U28" i="52"/>
  <c r="Y28" i="52"/>
  <c r="AC28" i="52"/>
  <c r="AD28" i="52"/>
  <c r="D30" i="52"/>
  <c r="H30" i="52"/>
  <c r="L30" i="52"/>
  <c r="P30" i="52"/>
  <c r="T30" i="52"/>
  <c r="X30" i="52"/>
  <c r="AB30" i="52"/>
  <c r="C32" i="52"/>
  <c r="G32" i="52"/>
  <c r="K32" i="52"/>
  <c r="O32" i="52"/>
  <c r="S32" i="52"/>
  <c r="W32" i="52"/>
  <c r="AA32" i="52"/>
  <c r="F34" i="52"/>
  <c r="J34" i="52"/>
  <c r="N34" i="52"/>
  <c r="R34" i="52"/>
  <c r="V34" i="52"/>
  <c r="Z34" i="52"/>
  <c r="AE34" i="52"/>
  <c r="E36" i="52"/>
  <c r="I36" i="52"/>
  <c r="M36" i="52"/>
  <c r="Q36" i="52"/>
  <c r="U36" i="52"/>
  <c r="Y36" i="52"/>
  <c r="AC36" i="52"/>
  <c r="AD36" i="52"/>
  <c r="D38" i="52"/>
  <c r="H38" i="52"/>
  <c r="L38" i="52"/>
  <c r="P38" i="52"/>
  <c r="T38" i="52"/>
  <c r="X38" i="52"/>
  <c r="AB38" i="52"/>
  <c r="C40" i="52"/>
  <c r="G40" i="52"/>
  <c r="K40" i="52"/>
  <c r="O40" i="52"/>
  <c r="S40" i="52"/>
  <c r="W40" i="52"/>
  <c r="AA40" i="52"/>
  <c r="F42" i="52"/>
  <c r="J42" i="52"/>
  <c r="N42" i="52"/>
  <c r="R42" i="52"/>
  <c r="V42" i="52"/>
  <c r="Z42" i="52"/>
  <c r="AE42" i="52"/>
  <c r="E44" i="52"/>
  <c r="I44" i="52"/>
  <c r="M44" i="52"/>
  <c r="Q44" i="52"/>
  <c r="U44" i="52"/>
  <c r="Y44" i="52"/>
  <c r="AC44" i="52"/>
  <c r="AD44" i="52"/>
  <c r="E47" i="52"/>
  <c r="I47" i="52"/>
  <c r="M47" i="52"/>
  <c r="Q47" i="52"/>
  <c r="U47" i="52"/>
  <c r="Y47" i="52"/>
  <c r="AC47" i="52"/>
  <c r="AD47" i="52"/>
  <c r="D49" i="52"/>
  <c r="H49" i="52"/>
  <c r="L49" i="52"/>
  <c r="P49" i="52"/>
  <c r="T49" i="52"/>
  <c r="X49" i="52"/>
  <c r="AB49" i="52"/>
  <c r="C51" i="52"/>
  <c r="G51" i="52"/>
  <c r="K51" i="52"/>
  <c r="O51" i="52"/>
  <c r="S51" i="52"/>
  <c r="W51" i="52"/>
  <c r="AA51" i="52"/>
  <c r="F53" i="52"/>
  <c r="J53" i="52"/>
  <c r="N53" i="52"/>
  <c r="R53" i="52"/>
  <c r="V53" i="52"/>
  <c r="Z53" i="52"/>
  <c r="AE53" i="52"/>
  <c r="E55" i="52"/>
  <c r="I55" i="52"/>
  <c r="M55" i="52"/>
  <c r="Q55" i="52"/>
  <c r="U55" i="52"/>
  <c r="Y55" i="52"/>
  <c r="AC55" i="52"/>
  <c r="AD55" i="52"/>
  <c r="D57" i="52"/>
  <c r="H57" i="52"/>
  <c r="L57" i="52"/>
  <c r="P57" i="52"/>
  <c r="T57" i="52"/>
  <c r="X57" i="52"/>
  <c r="AB57" i="52"/>
  <c r="C59" i="52"/>
  <c r="G59" i="52"/>
  <c r="K59" i="52"/>
  <c r="O59" i="52"/>
  <c r="S59" i="52"/>
  <c r="W59" i="52"/>
  <c r="AA59" i="52"/>
  <c r="F61" i="52"/>
  <c r="J61" i="52"/>
  <c r="F5" i="52"/>
  <c r="J5" i="52"/>
  <c r="N5" i="52"/>
  <c r="R5" i="52"/>
  <c r="V5" i="52"/>
  <c r="Z5" i="52"/>
  <c r="AE5" i="52"/>
  <c r="E7" i="52"/>
  <c r="I7" i="52"/>
  <c r="M7" i="52"/>
  <c r="Q7" i="52"/>
  <c r="U7" i="52"/>
  <c r="Y7" i="52"/>
  <c r="AC7" i="52"/>
  <c r="AD7" i="52"/>
  <c r="D9" i="52"/>
  <c r="H9" i="52"/>
  <c r="L9" i="52"/>
  <c r="P9" i="52"/>
  <c r="T9" i="52"/>
  <c r="X9" i="52"/>
  <c r="AB9" i="52"/>
  <c r="C11" i="52"/>
  <c r="G11" i="52"/>
  <c r="K11" i="52"/>
  <c r="O11" i="52"/>
  <c r="S11" i="52"/>
  <c r="W11" i="52"/>
  <c r="AA11" i="52"/>
  <c r="F4" i="52"/>
  <c r="J4" i="52"/>
  <c r="N4" i="52"/>
  <c r="R4" i="52"/>
  <c r="V4" i="52"/>
  <c r="Z4" i="52"/>
  <c r="AE4" i="52"/>
  <c r="E6" i="52"/>
  <c r="I6" i="52"/>
  <c r="M6" i="52"/>
  <c r="Q6" i="52"/>
  <c r="U6" i="52"/>
  <c r="Y6" i="52"/>
  <c r="AC6" i="52"/>
  <c r="AD6" i="52"/>
  <c r="D8" i="52"/>
  <c r="H8" i="52"/>
  <c r="L8" i="52"/>
  <c r="P8" i="52"/>
  <c r="T8" i="52"/>
  <c r="X8" i="52"/>
  <c r="AB8" i="52"/>
  <c r="C10" i="52"/>
  <c r="G10" i="52"/>
  <c r="K10" i="52"/>
  <c r="O10" i="52"/>
  <c r="S10" i="52"/>
  <c r="W10" i="52"/>
  <c r="AA10" i="52"/>
  <c r="D20" i="52"/>
  <c r="H20" i="52"/>
  <c r="L20" i="52"/>
  <c r="P20" i="52"/>
  <c r="T20" i="52"/>
  <c r="X20" i="52"/>
  <c r="AB20" i="52"/>
  <c r="C22" i="52"/>
  <c r="G22" i="52"/>
  <c r="K22" i="52"/>
  <c r="O22" i="52"/>
  <c r="S22" i="52"/>
  <c r="W22" i="52"/>
  <c r="AA22" i="52"/>
  <c r="F24" i="52"/>
  <c r="J24" i="52"/>
  <c r="N24" i="52"/>
  <c r="D5" i="52"/>
  <c r="H5" i="52"/>
  <c r="L5" i="52"/>
  <c r="P5" i="52"/>
  <c r="T5" i="52"/>
  <c r="X5" i="52"/>
  <c r="AB5" i="52"/>
  <c r="C7" i="52"/>
  <c r="G7" i="52"/>
  <c r="K7" i="52"/>
  <c r="O7" i="52"/>
  <c r="S7" i="52"/>
  <c r="W7" i="52"/>
  <c r="AA7" i="52"/>
  <c r="F9" i="52"/>
  <c r="J9" i="52"/>
  <c r="N9" i="52"/>
  <c r="R9" i="52"/>
  <c r="V9" i="52"/>
  <c r="Z9" i="52"/>
  <c r="AE9" i="52"/>
  <c r="E11" i="52"/>
  <c r="I11" i="52"/>
  <c r="M11" i="52"/>
  <c r="Q11" i="52"/>
  <c r="U11" i="52"/>
  <c r="Y11" i="52"/>
  <c r="AC11" i="52"/>
  <c r="AD11" i="52"/>
  <c r="D4" i="52"/>
  <c r="H4" i="52"/>
  <c r="L4" i="52"/>
  <c r="P4" i="52"/>
  <c r="T4" i="52"/>
  <c r="X4" i="52"/>
  <c r="AB4" i="52"/>
  <c r="C6" i="52"/>
  <c r="G6" i="52"/>
  <c r="K6" i="52"/>
  <c r="O6" i="52"/>
  <c r="S6" i="52"/>
  <c r="W6" i="52"/>
  <c r="AA6" i="52"/>
  <c r="F8" i="52"/>
  <c r="J8" i="52"/>
  <c r="N8" i="52"/>
  <c r="R8" i="52"/>
  <c r="V8" i="52"/>
  <c r="Z8" i="52"/>
  <c r="AE8" i="52"/>
  <c r="E10" i="52"/>
  <c r="I10" i="52"/>
  <c r="M10" i="52"/>
  <c r="Q10" i="52"/>
  <c r="U10" i="52"/>
  <c r="Y10" i="52"/>
  <c r="AC10" i="52"/>
  <c r="AD10" i="52"/>
  <c r="F20" i="52"/>
  <c r="J20" i="52"/>
  <c r="N20" i="52"/>
  <c r="R20" i="52"/>
  <c r="V20" i="52"/>
  <c r="Z20" i="52"/>
  <c r="AE20" i="52"/>
  <c r="E22" i="52"/>
  <c r="I22" i="52"/>
  <c r="M22" i="52"/>
  <c r="Q22" i="52"/>
  <c r="U22" i="52"/>
  <c r="Y22" i="52"/>
  <c r="AC22" i="52"/>
  <c r="AD22" i="52"/>
  <c r="D24" i="52"/>
  <c r="H24" i="52"/>
  <c r="L24" i="52"/>
  <c r="E5" i="52"/>
  <c r="I5" i="52"/>
  <c r="M5" i="52"/>
  <c r="Q5" i="52"/>
  <c r="U5" i="52"/>
  <c r="Y5" i="52"/>
  <c r="AC5" i="52"/>
  <c r="AD5" i="52"/>
  <c r="D7" i="52"/>
  <c r="H7" i="52"/>
  <c r="L7" i="52"/>
  <c r="P7" i="52"/>
  <c r="T7" i="52"/>
  <c r="X7" i="52"/>
  <c r="AB7" i="52"/>
  <c r="C9" i="52"/>
  <c r="G9" i="52"/>
  <c r="K9" i="52"/>
  <c r="O9" i="52"/>
  <c r="S9" i="52"/>
  <c r="W9" i="52"/>
  <c r="AA9" i="52"/>
  <c r="F11" i="52"/>
  <c r="J11" i="52"/>
  <c r="N11" i="52"/>
  <c r="R11" i="52"/>
  <c r="V11" i="52"/>
  <c r="Z11" i="52"/>
  <c r="AE11" i="52"/>
  <c r="E4" i="52"/>
  <c r="I4" i="52"/>
  <c r="M4" i="52"/>
  <c r="Q4" i="52"/>
  <c r="U4" i="52"/>
  <c r="Y4" i="52"/>
  <c r="AC4" i="52"/>
  <c r="AD4" i="52"/>
  <c r="D6" i="52"/>
  <c r="H6" i="52"/>
  <c r="L6" i="52"/>
  <c r="P6" i="52"/>
  <c r="T6" i="52"/>
  <c r="X6" i="52"/>
  <c r="AB6" i="52"/>
  <c r="C8" i="52"/>
  <c r="G8" i="52"/>
  <c r="K8" i="52"/>
  <c r="O8" i="52"/>
  <c r="S8" i="52"/>
  <c r="W8" i="52"/>
  <c r="AA8" i="52"/>
  <c r="F10" i="52"/>
  <c r="J10" i="52"/>
  <c r="N10" i="52"/>
  <c r="R10" i="52"/>
  <c r="V10" i="52"/>
  <c r="Z10" i="52"/>
  <c r="AE10" i="52"/>
  <c r="C20" i="52"/>
  <c r="G20" i="52"/>
  <c r="K20" i="52"/>
  <c r="O20" i="52"/>
  <c r="S20" i="52"/>
  <c r="W20" i="52"/>
  <c r="AA20" i="52"/>
  <c r="F22" i="52"/>
  <c r="J22" i="52"/>
  <c r="N22" i="52"/>
  <c r="R22" i="52"/>
  <c r="V22" i="52"/>
  <c r="Z22" i="52"/>
  <c r="AE22" i="52"/>
  <c r="E24" i="52"/>
  <c r="I24" i="52"/>
  <c r="M24" i="52"/>
  <c r="Q24" i="52"/>
  <c r="R24" i="52"/>
  <c r="V24" i="52"/>
  <c r="Z24" i="52"/>
  <c r="AE24" i="52"/>
  <c r="E26" i="52"/>
  <c r="I26" i="52"/>
  <c r="M26" i="52"/>
  <c r="Q26" i="52"/>
  <c r="U26" i="52"/>
  <c r="Y26" i="52"/>
  <c r="AC26" i="52"/>
  <c r="AD26" i="52"/>
  <c r="D28" i="52"/>
  <c r="H28" i="52"/>
  <c r="L28" i="52"/>
  <c r="P28" i="52"/>
  <c r="T28" i="52"/>
  <c r="X28" i="52"/>
  <c r="AB28" i="52"/>
  <c r="C30" i="52"/>
  <c r="G30" i="52"/>
  <c r="K30" i="52"/>
  <c r="O30" i="52"/>
  <c r="S30" i="52"/>
  <c r="W30" i="52"/>
  <c r="AA30" i="52"/>
  <c r="F32" i="52"/>
  <c r="J32" i="52"/>
  <c r="N32" i="52"/>
  <c r="R32" i="52"/>
  <c r="V32" i="52"/>
  <c r="Z32" i="52"/>
  <c r="AE32" i="52"/>
  <c r="E34" i="52"/>
  <c r="I34" i="52"/>
  <c r="M34" i="52"/>
  <c r="Q34" i="52"/>
  <c r="U34" i="52"/>
  <c r="Y34" i="52"/>
  <c r="AC34" i="52"/>
  <c r="AD34" i="52"/>
  <c r="D36" i="52"/>
  <c r="H36" i="52"/>
  <c r="L36" i="52"/>
  <c r="P36" i="52"/>
  <c r="T36" i="52"/>
  <c r="X36" i="52"/>
  <c r="AB36" i="52"/>
  <c r="C38" i="52"/>
  <c r="G38" i="52"/>
  <c r="K38" i="52"/>
  <c r="O38" i="52"/>
  <c r="S38" i="52"/>
  <c r="W38" i="52"/>
  <c r="AA38" i="52"/>
  <c r="F40" i="52"/>
  <c r="J40" i="52"/>
  <c r="N40" i="52"/>
  <c r="R40" i="52"/>
  <c r="V40" i="52"/>
  <c r="Z40" i="52"/>
  <c r="AE40" i="52"/>
  <c r="E42" i="52"/>
  <c r="I42" i="52"/>
  <c r="M42" i="52"/>
  <c r="Q42" i="52"/>
  <c r="U42" i="52"/>
  <c r="Y42" i="52"/>
  <c r="AC42" i="52"/>
  <c r="AD42" i="52"/>
  <c r="D44" i="52"/>
  <c r="H44" i="52"/>
  <c r="L44" i="52"/>
  <c r="P44" i="52"/>
  <c r="T44" i="52"/>
  <c r="X44" i="52"/>
  <c r="AB44" i="52"/>
  <c r="P24" i="52"/>
  <c r="T24" i="52"/>
  <c r="X24" i="52"/>
  <c r="AB24" i="52"/>
  <c r="C26" i="52"/>
  <c r="G26" i="52"/>
  <c r="K26" i="52"/>
  <c r="O26" i="52"/>
  <c r="S26" i="52"/>
  <c r="W26" i="52"/>
  <c r="AA26" i="52"/>
  <c r="F28" i="52"/>
  <c r="J28" i="52"/>
  <c r="N28" i="52"/>
  <c r="R28" i="52"/>
  <c r="V28" i="52"/>
  <c r="Z28" i="52"/>
  <c r="AE28" i="52"/>
  <c r="E30" i="52"/>
  <c r="I30" i="52"/>
  <c r="M30" i="52"/>
  <c r="Q30" i="52"/>
  <c r="U30" i="52"/>
  <c r="Y30" i="52"/>
  <c r="AC30" i="52"/>
  <c r="AD30" i="52"/>
  <c r="D32" i="52"/>
  <c r="H32" i="52"/>
  <c r="L32" i="52"/>
  <c r="P32" i="52"/>
  <c r="T32" i="52"/>
  <c r="X32" i="52"/>
  <c r="AB32" i="52"/>
  <c r="C34" i="52"/>
  <c r="G34" i="52"/>
  <c r="K34" i="52"/>
  <c r="O34" i="52"/>
  <c r="S34" i="52"/>
  <c r="W34" i="52"/>
  <c r="AA34" i="52"/>
  <c r="F36" i="52"/>
  <c r="J36" i="52"/>
  <c r="N36" i="52"/>
  <c r="R36" i="52"/>
  <c r="V36" i="52"/>
  <c r="Z36" i="52"/>
  <c r="AE36" i="52"/>
  <c r="E38" i="52"/>
  <c r="I38" i="52"/>
  <c r="M38" i="52"/>
  <c r="Q38" i="52"/>
  <c r="U38" i="52"/>
  <c r="Y38" i="52"/>
  <c r="AC38" i="52"/>
  <c r="AD38" i="52"/>
  <c r="D40" i="52"/>
  <c r="H40" i="52"/>
  <c r="L40" i="52"/>
  <c r="P40" i="52"/>
  <c r="T40" i="52"/>
  <c r="X40" i="52"/>
  <c r="AB40" i="52"/>
  <c r="C42" i="52"/>
  <c r="G42" i="52"/>
  <c r="K42" i="52"/>
  <c r="O42" i="52"/>
  <c r="S42" i="52"/>
  <c r="W42" i="52"/>
  <c r="AA42" i="52"/>
  <c r="F44" i="52"/>
  <c r="J44" i="52"/>
  <c r="N44" i="52"/>
  <c r="R44" i="52"/>
  <c r="V44" i="52"/>
  <c r="Z44" i="52"/>
  <c r="AE44" i="52"/>
  <c r="N61" i="52"/>
  <c r="R61" i="52"/>
  <c r="V61" i="52"/>
  <c r="Z61" i="52"/>
  <c r="AE61" i="52"/>
  <c r="U24" i="52"/>
  <c r="Y24" i="52"/>
  <c r="AC24" i="52"/>
  <c r="AD24" i="52"/>
  <c r="D26" i="52"/>
  <c r="H26" i="52"/>
  <c r="L26" i="52"/>
  <c r="P26" i="52"/>
  <c r="T26" i="52"/>
  <c r="X26" i="52"/>
  <c r="AB26" i="52"/>
  <c r="C28" i="52"/>
  <c r="G28" i="52"/>
  <c r="K28" i="52"/>
  <c r="O28" i="52"/>
  <c r="S28" i="52"/>
  <c r="W28" i="52"/>
  <c r="AA28" i="52"/>
  <c r="F30" i="52"/>
  <c r="J30" i="52"/>
  <c r="N30" i="52"/>
  <c r="R30" i="52"/>
  <c r="V30" i="52"/>
  <c r="Z30" i="52"/>
  <c r="AE30" i="52"/>
  <c r="E32" i="52"/>
  <c r="I32" i="52"/>
  <c r="M32" i="52"/>
  <c r="Q32" i="52"/>
  <c r="U32" i="52"/>
  <c r="Y32" i="52"/>
  <c r="AC32" i="52"/>
  <c r="AD32" i="52"/>
  <c r="D34" i="52"/>
  <c r="H34" i="52"/>
  <c r="L34" i="52"/>
  <c r="P34" i="52"/>
  <c r="T34" i="52"/>
  <c r="X34" i="52"/>
  <c r="AB34" i="52"/>
  <c r="C36" i="52"/>
  <c r="G36" i="52"/>
  <c r="K36" i="52"/>
  <c r="O36" i="52"/>
  <c r="S36" i="52"/>
  <c r="W36" i="52"/>
  <c r="AA36" i="52"/>
  <c r="F38" i="52"/>
  <c r="J38" i="52"/>
  <c r="N38" i="52"/>
  <c r="R38" i="52"/>
  <c r="V38" i="52"/>
  <c r="Z38" i="52"/>
  <c r="AE38" i="52"/>
  <c r="E40" i="52"/>
  <c r="I40" i="52"/>
  <c r="M40" i="52"/>
  <c r="Q40" i="52"/>
  <c r="U40" i="52"/>
  <c r="Y40" i="52"/>
  <c r="AC40" i="52"/>
  <c r="AD40" i="52"/>
  <c r="D42" i="52"/>
  <c r="H42" i="52"/>
  <c r="L42" i="52"/>
  <c r="P42" i="52"/>
  <c r="T42" i="52"/>
  <c r="X42" i="52"/>
  <c r="AB42" i="52"/>
  <c r="C44" i="52"/>
  <c r="G44" i="52"/>
  <c r="K44" i="52"/>
  <c r="O44" i="52"/>
  <c r="S44" i="52"/>
  <c r="W44" i="52"/>
  <c r="AA44" i="52"/>
  <c r="H8" i="47" l="1"/>
  <c r="G8" i="47"/>
  <c r="F8" i="47"/>
  <c r="E8" i="47"/>
  <c r="N8" i="47" l="1"/>
  <c r="M8" i="47"/>
  <c r="L8" i="47"/>
  <c r="K8" i="47"/>
  <c r="J8" i="47"/>
  <c r="I8" i="47"/>
  <c r="D8" i="47"/>
  <c r="C8" i="47"/>
  <c r="B8" i="47"/>
  <c r="A8" i="47"/>
  <c r="H15" i="46"/>
  <c r="G15" i="46"/>
  <c r="F15" i="46"/>
  <c r="E15" i="46"/>
  <c r="D15" i="46"/>
  <c r="G13" i="45"/>
  <c r="F13" i="45"/>
  <c r="E13" i="45"/>
  <c r="D13" i="45"/>
  <c r="C13" i="45"/>
  <c r="B13" i="45"/>
  <c r="M15" i="44"/>
  <c r="L15" i="44"/>
  <c r="K15" i="44"/>
  <c r="J15" i="44"/>
  <c r="I15" i="44"/>
  <c r="H15" i="44"/>
  <c r="G15" i="44"/>
  <c r="F15" i="44"/>
  <c r="E15" i="44"/>
  <c r="D15" i="44"/>
  <c r="C15" i="44"/>
  <c r="A15" i="44"/>
  <c r="A13" i="45" l="1"/>
  <c r="E2" i="47"/>
</calcChain>
</file>

<file path=xl/sharedStrings.xml><?xml version="1.0" encoding="utf-8"?>
<sst xmlns="http://schemas.openxmlformats.org/spreadsheetml/2006/main" count="4831" uniqueCount="1774">
  <si>
    <t>%</t>
  </si>
  <si>
    <t>Luxembourg</t>
  </si>
  <si>
    <t>N</t>
  </si>
  <si>
    <t>Source : Belgian Treatment Demand Indicator Register, 2011-2017</t>
  </si>
  <si>
    <t>HY (%)</t>
  </si>
  <si>
    <t>HY+AL (%)</t>
  </si>
  <si>
    <t>HY+ST (%)</t>
  </si>
  <si>
    <t>HY+CA (%)</t>
  </si>
  <si>
    <t>-</t>
  </si>
  <si>
    <t>Nombre d'épisodes de traitement</t>
  </si>
  <si>
    <t>Opiacés (catégorie)</t>
  </si>
  <si>
    <t>Héroïne</t>
  </si>
  <si>
    <t>Méthadone (détourné)</t>
  </si>
  <si>
    <t>Buprénorphine (détourné)</t>
  </si>
  <si>
    <t>Fentanyl (illégal/détourné)</t>
  </si>
  <si>
    <t>Autre opiacé</t>
  </si>
  <si>
    <t>Cocaïne (catégorie)</t>
  </si>
  <si>
    <t>Cocaïne en poudre</t>
  </si>
  <si>
    <t>Crack</t>
  </si>
  <si>
    <t>Autre cocaïne</t>
  </si>
  <si>
    <t>Stimulants autres que cocaïne (catégorie)</t>
  </si>
  <si>
    <t>Amphétamine</t>
  </si>
  <si>
    <t>Méthamphétamine</t>
  </si>
  <si>
    <t>MDMA ou dérivés</t>
  </si>
  <si>
    <t>Méphédrone</t>
  </si>
  <si>
    <t>Autre stimulant</t>
  </si>
  <si>
    <t>Hypnotiques ou sédatifs (catégorie)</t>
  </si>
  <si>
    <t>Barbiturique</t>
  </si>
  <si>
    <t>Benzodiazépine</t>
  </si>
  <si>
    <t>GHB/GBL</t>
  </si>
  <si>
    <t>Autre hypnotique</t>
  </si>
  <si>
    <t>Hallucinogènes (catégorie)</t>
  </si>
  <si>
    <t>LSD</t>
  </si>
  <si>
    <t>Kétamine</t>
  </si>
  <si>
    <t>Autre hallucinogène</t>
  </si>
  <si>
    <t>Inhalants volatils</t>
  </si>
  <si>
    <t>Marijuana (herbe)</t>
  </si>
  <si>
    <t>Haschisch (résine)</t>
  </si>
  <si>
    <t>Autre cannabis</t>
  </si>
  <si>
    <t>Alcool</t>
  </si>
  <si>
    <t>Autre substance</t>
  </si>
  <si>
    <t>Par province/région</t>
  </si>
  <si>
    <t>TOTAL FLANDRE</t>
  </si>
  <si>
    <t>Anvers</t>
  </si>
  <si>
    <t>Brabant flamand</t>
  </si>
  <si>
    <t>Flandre occidentale</t>
  </si>
  <si>
    <t>Flandre orientale</t>
  </si>
  <si>
    <t>Limbourg</t>
  </si>
  <si>
    <t>TOTAL WALLONIE</t>
  </si>
  <si>
    <t>Liège</t>
  </si>
  <si>
    <t>Hainaut</t>
  </si>
  <si>
    <t>Namur</t>
  </si>
  <si>
    <t>Brabant wallon</t>
  </si>
  <si>
    <t>TOTAL BRUXELLES</t>
  </si>
  <si>
    <t>Par type d'unité</t>
  </si>
  <si>
    <t>Total Ambulatoire</t>
  </si>
  <si>
    <t>Consultations ambulatoires</t>
  </si>
  <si>
    <t>Centre de jour</t>
  </si>
  <si>
    <t>Service de Santé Mentale</t>
  </si>
  <si>
    <t>Total Résidentiel</t>
  </si>
  <si>
    <t>Unité de crise</t>
  </si>
  <si>
    <t>Communauté thérapeutique</t>
  </si>
  <si>
    <t>Hôpital général</t>
  </si>
  <si>
    <t>Hôpital psychiatrique</t>
  </si>
  <si>
    <t xml:space="preserve">Lecture des cellules du tableau : </t>
  </si>
  <si>
    <t>Niveau épisodes de traitement</t>
  </si>
  <si>
    <t>Langue graphiques</t>
  </si>
  <si>
    <t>Néérlandais</t>
  </si>
  <si>
    <t>Français</t>
  </si>
  <si>
    <t>Choix</t>
  </si>
  <si>
    <t>Per provincie/gewest</t>
  </si>
  <si>
    <t>TOTAAL VLAANDEREN</t>
  </si>
  <si>
    <t>Antwerpen</t>
  </si>
  <si>
    <t>Vlaams Brabant</t>
  </si>
  <si>
    <t>West Vlaanderen</t>
  </si>
  <si>
    <t>Oost Vlaanderen</t>
  </si>
  <si>
    <t>Limburg</t>
  </si>
  <si>
    <t>TOTAAL WALLONIË</t>
  </si>
  <si>
    <t>Luik</t>
  </si>
  <si>
    <t>Henegouwen</t>
  </si>
  <si>
    <t>Luxemburg</t>
  </si>
  <si>
    <t>Namen</t>
  </si>
  <si>
    <t>Waals Brabant</t>
  </si>
  <si>
    <t>TOTAAL BRUSSEL</t>
  </si>
  <si>
    <t>Per type eenheid</t>
  </si>
  <si>
    <t>Totaal Ambulant</t>
  </si>
  <si>
    <t>Ambulante raadplegingen</t>
  </si>
  <si>
    <t>Dagcentrum</t>
  </si>
  <si>
    <t>Centrum geestelijke gezondheid</t>
  </si>
  <si>
    <t>Totaal Residentieel</t>
  </si>
  <si>
    <t>Crisiscentrum</t>
  </si>
  <si>
    <t>Therapeutische gemeenschap</t>
  </si>
  <si>
    <t>Algemeen ziekenhuis</t>
  </si>
  <si>
    <t>Psychiatrisch ziekenhuis</t>
  </si>
  <si>
    <t>Per geslacht</t>
  </si>
  <si>
    <t>Man</t>
  </si>
  <si>
    <t>Vrouw</t>
  </si>
  <si>
    <t>Per leeftijdscategorie</t>
  </si>
  <si>
    <t>&lt;20</t>
  </si>
  <si>
    <t>20-29</t>
  </si>
  <si>
    <t>30-39</t>
  </si>
  <si>
    <t>40+</t>
  </si>
  <si>
    <t>Per scholingsniveau</t>
  </si>
  <si>
    <t>Geen of lager</t>
  </si>
  <si>
    <t>Secundair</t>
  </si>
  <si>
    <t>Hoger</t>
  </si>
  <si>
    <t>Per behandelingsantecedenten</t>
  </si>
  <si>
    <t>Eerder behandeld</t>
  </si>
  <si>
    <t>Eerste behandeling</t>
  </si>
  <si>
    <t>Par sexe</t>
  </si>
  <si>
    <t>Homme</t>
  </si>
  <si>
    <t>Femme</t>
  </si>
  <si>
    <t>Par catégorie d'âge</t>
  </si>
  <si>
    <t>Par niveau d'instruction</t>
  </si>
  <si>
    <t>Aucun ou primaire</t>
  </si>
  <si>
    <t>Secondaire</t>
  </si>
  <si>
    <t>Supérieur</t>
  </si>
  <si>
    <t>Par historique de traitement</t>
  </si>
  <si>
    <t>Traitements précédents</t>
  </si>
  <si>
    <t>Premier traitement</t>
  </si>
  <si>
    <t>Nombre d'unités</t>
  </si>
  <si>
    <t>Episodes de traitement par 100,000 habitants)</t>
  </si>
  <si>
    <t>Nombre de patients différents identifiables</t>
  </si>
  <si>
    <t>Proportion d'épisodes anonymes</t>
  </si>
  <si>
    <t>Proportion globale de données inconnues</t>
  </si>
  <si>
    <t>Aantal eenheden</t>
  </si>
  <si>
    <t>Aantal behandelingsepisodes</t>
  </si>
  <si>
    <t>Behandelingsepisodes per 100,000 inwoners</t>
  </si>
  <si>
    <t>Aantal verschillende patiënten identificeerbaar</t>
  </si>
  <si>
    <t>Aandeel anonieme episodes</t>
  </si>
  <si>
    <t>Globaal aandeel onbekende gegevens</t>
  </si>
  <si>
    <t>Abandonné</t>
  </si>
  <si>
    <t>Opiaten (categorie)</t>
  </si>
  <si>
    <t>Heroin</t>
  </si>
  <si>
    <t>Methadon (misbruik)</t>
  </si>
  <si>
    <t>Buprenorfine (misbruik)</t>
  </si>
  <si>
    <t>Fentanyl (illegaal/misbruik)</t>
  </si>
  <si>
    <t>Andere opiaten</t>
  </si>
  <si>
    <t>Cocaïne (categorie)</t>
  </si>
  <si>
    <t>Cocaïne in poeder</t>
  </si>
  <si>
    <t>Andere cocaïne</t>
  </si>
  <si>
    <t>Stimulantia, andere dan cocaïne (categorie)</t>
  </si>
  <si>
    <t>Amfetamine</t>
  </si>
  <si>
    <t>Methamfetamine</t>
  </si>
  <si>
    <t>MDMA of derivaten</t>
  </si>
  <si>
    <t>Mefedrone</t>
  </si>
  <si>
    <t>Andere stimulantia</t>
  </si>
  <si>
    <t>Hypnotica of sedativa (categorie)</t>
  </si>
  <si>
    <t>Barbituraten</t>
  </si>
  <si>
    <t>Benzodiazepine</t>
  </si>
  <si>
    <t>Ander hypnoticum</t>
  </si>
  <si>
    <t>Hallucinogenen (categorie)</t>
  </si>
  <si>
    <t>Ketamine</t>
  </si>
  <si>
    <t>Andere hallucinogenen</t>
  </si>
  <si>
    <t>Vluchtige snuifmiddelen</t>
  </si>
  <si>
    <t>Marihuana (wiet)</t>
  </si>
  <si>
    <t>Hasj (hars)</t>
  </si>
  <si>
    <t>Andere cannabis</t>
  </si>
  <si>
    <t>Alcohol</t>
  </si>
  <si>
    <t>Andere substantie</t>
  </si>
  <si>
    <t>Het lezen van de cellen van de tabel</t>
  </si>
  <si>
    <t>1ère ligne : Nombre d'épisodes de traitement rapportant cette substance comme substance problématique (plusieurs substances possibles par épisode) et proportion du nombre total d'épisodes de traitement</t>
  </si>
  <si>
    <t>1ste regel: Aantal behandelingsepisodes waarin deze substantie als probleematische substantie wordt gerapporteerd (verschillende mogelijke substanties per episode) en aandeel van het totale aantal behandelingsepisodes.</t>
  </si>
  <si>
    <t>2ème ligne : Nombre d'épisodes de traitement rapportant cette substance comme substance principale (une seule substance possible par épisode) et proportion du nombre total d'épisodes de traitement</t>
  </si>
  <si>
    <t>2de regel: Aantal behandelingsepisodes waarin deze substantie als voornaamste substantie wordt gerapporteerd (slechts één mogelijke substantie per episode) en aandeel van het totale aantal behandelingsepisodes.</t>
  </si>
  <si>
    <t>Cannabis</t>
  </si>
  <si>
    <t>Au niveau des épisodes de traitement</t>
  </si>
  <si>
    <t>Op niveau van de behandelingsepisodes</t>
  </si>
  <si>
    <t>Au niveau des patients identifiables</t>
  </si>
  <si>
    <t>Op niveau van de identificeerbaar patiënten</t>
  </si>
  <si>
    <t>Par type d'épisode</t>
  </si>
  <si>
    <t>Tous les épisodes</t>
  </si>
  <si>
    <t>Episodes anonymes</t>
  </si>
  <si>
    <t>Per type episode</t>
  </si>
  <si>
    <t>Alle episodes</t>
  </si>
  <si>
    <t>Anonieme episodes</t>
  </si>
  <si>
    <t>Proportion de femmes</t>
  </si>
  <si>
    <t>Proportion par groupes d'âge</t>
  </si>
  <si>
    <t>Caractéristiques de l'âge</t>
  </si>
  <si>
    <t>Moyenne</t>
  </si>
  <si>
    <t>Ecart-type</t>
  </si>
  <si>
    <t>1e quartile</t>
  </si>
  <si>
    <t>Médiane</t>
  </si>
  <si>
    <t>3e quartile</t>
  </si>
  <si>
    <t>Aandeel vrouwen</t>
  </si>
  <si>
    <t>Aandeel per leeftijdsgroepen</t>
  </si>
  <si>
    <t>Leeftijdskenmerken</t>
  </si>
  <si>
    <t>Gemiddelde</t>
  </si>
  <si>
    <t>Standaardafwijking</t>
  </si>
  <si>
    <t>1ste kwartiel</t>
  </si>
  <si>
    <t>Mediaan</t>
  </si>
  <si>
    <t>3de kwartiel</t>
  </si>
  <si>
    <t>Proportion d'épisodes de patients vivant seuls</t>
  </si>
  <si>
    <t>Proportion d'épisodes de patients avec des problèmes de logement</t>
  </si>
  <si>
    <t>Proportion d'épisodes de patients avec un faible revenu</t>
  </si>
  <si>
    <t>Proportion d'épisodes de patients vivant avec des enfants</t>
  </si>
  <si>
    <t>Proportion d'épisodes de patients avec un faible niveau d'instruction</t>
  </si>
  <si>
    <t>Proportion de patients vivant seuls</t>
  </si>
  <si>
    <t>Proportion de patients avec des problèmes de logement</t>
  </si>
  <si>
    <t>Proportion de patients avec un faible revenu</t>
  </si>
  <si>
    <t>Proportion de patients vivant avec des enfants</t>
  </si>
  <si>
    <t>Proportion de patients avec un faible niveau d'instruction</t>
  </si>
  <si>
    <t>Aandeel patiënten dat alleen woont</t>
  </si>
  <si>
    <t>Aandeel patiënten met huisvestigingsproblemen</t>
  </si>
  <si>
    <t>Aandeel patiënten met een laag inkomen</t>
  </si>
  <si>
    <t>Aandeel patiënten die met kinderen samenleven</t>
  </si>
  <si>
    <t>Aandeel patiënten met een laag scholingsniveau</t>
  </si>
  <si>
    <t>Aandeel episodes van patiënten dat alleen woont</t>
  </si>
  <si>
    <t>Aandeel episodes van patiënten met huisvestigingsproblemen</t>
  </si>
  <si>
    <t>Aandeel episodes van patiënten met een laag inkomen</t>
  </si>
  <si>
    <t>Aandeel episodes van patiënten die met kinderen samenleven</t>
  </si>
  <si>
    <t>Aandeel episodes van patiënten met een laag scholingsniveau</t>
  </si>
  <si>
    <t>Proportion d'épisodes de patients en traitement pour la première fois</t>
  </si>
  <si>
    <t>Age moyen lors du premier traitement</t>
  </si>
  <si>
    <t>Origine du renvoi en traitement</t>
  </si>
  <si>
    <t>Individuel/entourage</t>
  </si>
  <si>
    <t>Médical/social</t>
  </si>
  <si>
    <t>Judiciaire</t>
  </si>
  <si>
    <t>Ambulatoire</t>
  </si>
  <si>
    <t>Résidentiel non-hospitalier</t>
  </si>
  <si>
    <t>Hôpital</t>
  </si>
  <si>
    <t>Type de programme de traitement</t>
  </si>
  <si>
    <t>Aandeel patiënten die voor de eerste keer in behandeling zijn</t>
  </si>
  <si>
    <t>Gemiddelde leeftijd bij de eerste behandeling</t>
  </si>
  <si>
    <t>Verwijzingsbronnen</t>
  </si>
  <si>
    <t>Individueel/omgeving</t>
  </si>
  <si>
    <t>Medisch/sociaal</t>
  </si>
  <si>
    <t>Gerechtelijk</t>
  </si>
  <si>
    <t>Type behandelingsprogramma</t>
  </si>
  <si>
    <t>Ambulant</t>
  </si>
  <si>
    <t>Residentieel niet-ziekenhuis</t>
  </si>
  <si>
    <t>Ziekenhuis</t>
  </si>
  <si>
    <t>Proportion de patients en traitement pour la première fois</t>
  </si>
  <si>
    <t>Aandeel episodes van patiënten die voor de eerste keer in behandeling zijn</t>
  </si>
  <si>
    <t>Proportion de l'ensemble des épisodes</t>
  </si>
  <si>
    <t>Aandeel van alle episodes</t>
  </si>
  <si>
    <t>Proportion de l'ensemble des patients identifiables</t>
  </si>
  <si>
    <t>Aandeel van alle patiënten identificeerbaar</t>
  </si>
  <si>
    <t>Comparaison européenne</t>
  </si>
  <si>
    <t>Europees vergelijking</t>
  </si>
  <si>
    <t>Pays-Bas (2015)</t>
  </si>
  <si>
    <t>Nederland (2015)</t>
  </si>
  <si>
    <t>Par substance spécifique</t>
  </si>
  <si>
    <t>Per specifieke substantie</t>
  </si>
  <si>
    <t>Cannabis non-spécifié</t>
  </si>
  <si>
    <t>Cannabis niet gespecificeerd</t>
  </si>
  <si>
    <t>Opiacé non-spécifié</t>
  </si>
  <si>
    <t>Opiaat niet gespecificeerd</t>
  </si>
  <si>
    <t>Cocaïne non-spécifié</t>
  </si>
  <si>
    <t>Cocaïne niet gespecificeerd</t>
  </si>
  <si>
    <t>Autre stimulant non-spécificé</t>
  </si>
  <si>
    <t>Andere stimulantia niet gespecificeerd</t>
  </si>
  <si>
    <t>Aandeel patiënten dat reeds een substitutiebehandeling heeft gevolgd</t>
  </si>
  <si>
    <t>Proportion de patients qui ont déjà suivi un traitement de substitution</t>
  </si>
  <si>
    <t>Proportion d'épisodes de patients qui ont déjà suivi un traitement de substitution</t>
  </si>
  <si>
    <t>Aandeel episodes van patiënten dat reeds een substitutiebehandeling heeft gevolgd</t>
  </si>
  <si>
    <t>Nombre moyen de substances problématiques renseignées</t>
  </si>
  <si>
    <t>Gemiddeld aantal gemelde problematische substanties</t>
  </si>
  <si>
    <t>Consommation d'autres substances</t>
  </si>
  <si>
    <t>Gebruik van andere substanties</t>
  </si>
  <si>
    <t>Aucune</t>
  </si>
  <si>
    <t>Geen</t>
  </si>
  <si>
    <t>Opiacés</t>
  </si>
  <si>
    <t>Opiaten</t>
  </si>
  <si>
    <t>Cocaïne</t>
  </si>
  <si>
    <t>Hypnotiques</t>
  </si>
  <si>
    <t>Hypnotica</t>
  </si>
  <si>
    <t>Nombre moyen de jours de consommation de la substance principale par semaine</t>
  </si>
  <si>
    <t>Gemiddeld aantal gebruiksdagen van de voornaamste substantie per week</t>
  </si>
  <si>
    <t>Age moyen lors du premier usage de la substance principale</t>
  </si>
  <si>
    <t>Gemiddelde leeftijd bij eerste gebruik van de voornaamste substantie</t>
  </si>
  <si>
    <t>Proportion d'épisodes de patients ayant déjà injecté une substance</t>
  </si>
  <si>
    <t>Aandeel patiënten die  een middel al eens hebben geïnjecteerd</t>
  </si>
  <si>
    <t>Aandeel episodes van patiënten die  een middel al eens hebben geïnjecteerd</t>
  </si>
  <si>
    <t>Proportion de patients ayant déjà injecté une substance</t>
  </si>
  <si>
    <t>Proportion d'épisodes d'injecteurs ayant déjà partagé des seringues</t>
  </si>
  <si>
    <t>Aandeel episodes van injecteerders die reeds eerder naalden hebben gedeeld</t>
  </si>
  <si>
    <t>Proportion d'injecteurs ayant déjà partagé des seringues</t>
  </si>
  <si>
    <t>Aandeel injecteerders die reeds eerder naalden hebben gedeeld</t>
  </si>
  <si>
    <t>Proportion d'épisodes de patients s'injectant cette substance</t>
  </si>
  <si>
    <t>Aandeel episodes van patiënten dat deze substantie injecteert</t>
  </si>
  <si>
    <t>Proportion de patients s'injectant cette substance</t>
  </si>
  <si>
    <t>Aandeel patiënten dat deze substantie injecteert</t>
  </si>
  <si>
    <t>Hypnotique non-spécifié</t>
  </si>
  <si>
    <t>Hypnotica niet gespecificeerd</t>
  </si>
  <si>
    <t>Hallucinogène non-spécifié</t>
  </si>
  <si>
    <t>Hallucinogene niet gespecificeerd</t>
  </si>
  <si>
    <t>Allemagne (2018)</t>
  </si>
  <si>
    <t>Duitsland (2018)</t>
  </si>
  <si>
    <t>Luxembourg (2018)</t>
  </si>
  <si>
    <t>Luxemburg (2018)</t>
  </si>
  <si>
    <t>France (2018)</t>
  </si>
  <si>
    <t>Frankrijk (2018)</t>
  </si>
  <si>
    <t>Royaume-Uni (2018)</t>
  </si>
  <si>
    <t xml:space="preserve"> Verenigd Koninkrijk (2018)</t>
  </si>
  <si>
    <t>TOTAL BELGIQUE</t>
  </si>
  <si>
    <t>TOTAAL BELGIË</t>
  </si>
  <si>
    <t>B</t>
  </si>
  <si>
    <t>VL</t>
  </si>
  <si>
    <t>WA</t>
  </si>
  <si>
    <t>BXL</t>
  </si>
  <si>
    <t>MASS</t>
  </si>
  <si>
    <t>SSM</t>
  </si>
  <si>
    <t>Autre</t>
  </si>
  <si>
    <t>Crise</t>
  </si>
  <si>
    <t>CT</t>
  </si>
  <si>
    <t>HP</t>
  </si>
  <si>
    <t>HG</t>
  </si>
  <si>
    <t>FL</t>
  </si>
  <si>
    <t>MSOC</t>
  </si>
  <si>
    <t>CGG</t>
  </si>
  <si>
    <t>Crisis</t>
  </si>
  <si>
    <t>TG</t>
  </si>
  <si>
    <t>PZ</t>
  </si>
  <si>
    <t>AZ</t>
  </si>
  <si>
    <t>Jour/Consult</t>
  </si>
  <si>
    <t>Total</t>
  </si>
  <si>
    <t>Totaal</t>
  </si>
  <si>
    <t>Belgique</t>
  </si>
  <si>
    <t>Flandre</t>
  </si>
  <si>
    <t>Wallonie</t>
  </si>
  <si>
    <t>Bruxelles</t>
  </si>
  <si>
    <t>België</t>
  </si>
  <si>
    <t>Vlaanderen</t>
  </si>
  <si>
    <t>Wallonië</t>
  </si>
  <si>
    <t>Brussel</t>
  </si>
  <si>
    <t>Contact veranderde niet</t>
  </si>
  <si>
    <t>Contact stopgezet</t>
  </si>
  <si>
    <t>Contact bepert</t>
  </si>
  <si>
    <t>Contact non impacté</t>
  </si>
  <si>
    <t>Contact limité</t>
  </si>
  <si>
    <t>Contact interrompu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</si>
  <si>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</si>
  <si>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</si>
  <si>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</si>
  <si>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</si>
  <si>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</si>
  <si>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</si>
  <si>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</si>
  <si>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</si>
  <si>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</si>
  <si>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</si>
  <si>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</si>
  <si>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Fév</t>
  </si>
  <si>
    <t>Avr</t>
  </si>
  <si>
    <t>Mai</t>
  </si>
  <si>
    <t>Juin</t>
  </si>
  <si>
    <t>Juil</t>
  </si>
  <si>
    <t>Aoû</t>
  </si>
  <si>
    <t>Maa</t>
  </si>
  <si>
    <t>Mei</t>
  </si>
  <si>
    <t>Okt</t>
  </si>
  <si>
    <t>Limitations de prise en charge</t>
  </si>
  <si>
    <t>Geen beperking in behandeling</t>
  </si>
  <si>
    <t>Beperkingen in behandeling</t>
  </si>
  <si>
    <t>Pas de limitation de prise en charge</t>
  </si>
  <si>
    <t>Pas de suivi en distanciel</t>
  </si>
  <si>
    <t>Suivi en distanciel</t>
  </si>
  <si>
    <t>Geen opvolging op afstand</t>
  </si>
  <si>
    <t>Opvolging op afstand</t>
  </si>
  <si>
    <t>Baisse</t>
  </si>
  <si>
    <t>Hausse</t>
  </si>
  <si>
    <t>Pas de changement</t>
  </si>
  <si>
    <t>Daling</t>
  </si>
  <si>
    <t>Geen verandering</t>
  </si>
  <si>
    <t>Toename</t>
  </si>
  <si>
    <t>Problème d'encodage</t>
  </si>
  <si>
    <t>Pas de problème d'encodage</t>
  </si>
  <si>
    <t>Probleem codering</t>
  </si>
  <si>
    <t>Geen probleem codering</t>
  </si>
  <si>
    <t>Stimulants</t>
  </si>
  <si>
    <t>Stimulantia</t>
  </si>
  <si>
    <t>Andere</t>
  </si>
  <si>
    <t/>
  </si>
  <si>
    <t>Par année d'enregistrement, parmi un groupe de centres rapportant de manière similaire entre 2015 et 2021</t>
  </si>
  <si>
    <t>Per registratiejaar, binnen een groep van centra die tussen 2015 en 2021 op soortgelijke wijze rapporteren</t>
  </si>
  <si>
    <t>Evolution de l'indicateur sur la période 2015-2021</t>
  </si>
  <si>
    <t>Evolutie van de indicator over de periode 2015-2021</t>
  </si>
  <si>
    <t>Source : Belgian Treatment Demand Indicator Register, 2011-2021</t>
  </si>
  <si>
    <t>Bron : Belgian Treatment Demand Indicator Register, 2011-2021</t>
  </si>
  <si>
    <t>Pourcentage annuel de changement ('15-'21) et * degré de signification à 0,05</t>
  </si>
  <si>
    <t>Jaarlijkse procentuele verandering ('15-'21) en statistische significantie op 0,05</t>
  </si>
  <si>
    <t>Table 1. Participation et qualité des données, Belgique, 2021</t>
  </si>
  <si>
    <t>Table 2. Indicateurs démographiques des patients en traitement, Belgique, 2021</t>
  </si>
  <si>
    <t>Tabel 2. Demografische indicatoren van patiënten in behandeling, België, 2021</t>
  </si>
  <si>
    <t>Tabel 1. Deelneming en kwaliteit van de gegevens, België, 2021</t>
  </si>
  <si>
    <t>Table 3. Indicateurs sociaux des patients en traitement, Belgique, 2021</t>
  </si>
  <si>
    <t>Tabel 3. Sociale indicatoren van patiënten in behandeling, België, 2021</t>
  </si>
  <si>
    <t>Table 5. Description des substances, Belgique, 2021</t>
  </si>
  <si>
    <t>Tabel 5. Beschrijving van de substanties, België, 2021</t>
  </si>
  <si>
    <t>Table 4. Indicateurs relatifs au traitement des patients en traitement, Belgique, 2021</t>
  </si>
  <si>
    <t>Tabel 4. Behandeling gerelateerde indicatoren van patiënten in behandeling, België, 2021</t>
  </si>
  <si>
    <t>Table 5. Indicateurs démographiques des patients en traitement pour l'alcool, Belgique, 2021</t>
  </si>
  <si>
    <t>Table 6. Indicateurs sociaux des patients en traitement pour l'alcool, Belgique, 2021</t>
  </si>
  <si>
    <t>Table 7. Indicateurs relatifs au traitement des patients en traitement pour l'alcool, Belgique, 2021</t>
  </si>
  <si>
    <t>Table 8. Indicateurs relatifs au profil d'utilisation des patients en traitement pour l'alcool, Belgique, 2021</t>
  </si>
  <si>
    <t>Table 9. Indicateurs démographiques des patients en traitement pour le cannabis, Belgique, 2021</t>
  </si>
  <si>
    <t>Table 10. Indicateurs sociaux des patients en traitement pour le cannabis, Belgique, 2021</t>
  </si>
  <si>
    <t>Table 11. Indicateurs relatifs au traitement des patients en traitement pour le cannabis, Belgique, 2021</t>
  </si>
  <si>
    <t>Table 12. Indicateurs relatifs au profil d'utilisation des patients en traitement pour le cannabis, Belgique, 2021</t>
  </si>
  <si>
    <t>Table 13. Indicateurs démographiques des patients en traitement pour les opiacés, Belgique, 2021</t>
  </si>
  <si>
    <t>Table 14. Indicateurs sociaux des patients en traitement pour les opiacés, Belgique, 2021</t>
  </si>
  <si>
    <t>Table 15. Indicateurs relatifs au traitement des patients en traitement pour les opiacés, Belgique, 2021</t>
  </si>
  <si>
    <t>Table 16. Indicateurs relatifs au profil d'utilisation des patients en traitement pour les opiacés, Belgique, 2021</t>
  </si>
  <si>
    <t>Table 17. Indicateurs démographiques des patients en traitement pour la cocaïne, Belgique, 2021</t>
  </si>
  <si>
    <t>Table 18. Indicateurs sociaux des patients en traitement pour la cocaïne, Belgique, 2021</t>
  </si>
  <si>
    <t>Table 19. Indicateurs relatifs au traitement des patients en traitement pour la cocaïne, Belgique, 2021</t>
  </si>
  <si>
    <t>Table 20. Indicateurs relatifs au profil d'utilisation des patients en traitement pour la cocaïne, Belgique, 2021</t>
  </si>
  <si>
    <t>Table 21. Indicateurs démographiques des patients en traitement pour les stimulants autres que la cocaïne, Belgique, 2021</t>
  </si>
  <si>
    <t>Table 22. Indicateurs sociaux des patients en traitement pour des stimulants autres que la cocaïne, Belgique, 2021</t>
  </si>
  <si>
    <t>Table 23. Indicateurs relatifs au traitement des patients en traitement pour des stimulants autres que la cocaïne, Belgique, 2021</t>
  </si>
  <si>
    <t>Table 24. Indicateurs relatifs au profil d'utilisation des patients en traitement pour des stimulants autres que la cocaïne, Belgique, 2021</t>
  </si>
  <si>
    <t>Table 25. Indicateurs démographiques des patients en traitement pour d'autres substances, Belgique, 2021</t>
  </si>
  <si>
    <t>Table 26. Indicateurs sociaux des patients en traitement pour d'autres substances, Belgique, 2021</t>
  </si>
  <si>
    <t>Table 27. Indicateurs relatifs au traitement des patients en traitement pour d'autres substances, Belgique, 2021</t>
  </si>
  <si>
    <t>Table 28. Indicateurs relatifs au profil d'utilisation des patients en traitement pour d'autres substances, Belgique, 2021</t>
  </si>
  <si>
    <t>Tabel 28. Gebruiksprofiel gerelateerde indicatoren van patiënten in behandeling voor andere substanties, België, 2021</t>
  </si>
  <si>
    <t>Tabel 27. Behandeling gerelateerde indicatoren van patiënten in behandeling voor andere substanties, België, 2021</t>
  </si>
  <si>
    <t>Tabel 26. Sociale indicatoren van patiënten in behandeling voor andere substanties, België, 2021</t>
  </si>
  <si>
    <t>Tabel 25. Demografische indicatoren van patiënten in behandeling voor andere substanties, België, 2021</t>
  </si>
  <si>
    <t>Tabel 24. Gebruiksprofiel gerelateerde indicatoren van patiënten in behandeling voor stimulantia andere dan cocaïne, België, 2021</t>
  </si>
  <si>
    <t>Tabel 23. Behandeling gerelateerde indicatoren van patiënten in behandeling voor stimulantia andere dan cocaïne, België, 2021</t>
  </si>
  <si>
    <t>Tabel 22. Sociale indicatoren van patiënten in behandeling voor stimulantia andere dan cocaïne, België, 2021</t>
  </si>
  <si>
    <t>Tabel 21. Demografische indicatoren van patiënten in behandeling voor stimulantia andere dan cocaïne, België, 2021</t>
  </si>
  <si>
    <t>Tabel 20. Gebruiksprofiel gerelateerde indicatoren van patiënten in behandeling voor cocaïne, België, 2021</t>
  </si>
  <si>
    <t>Tabel 5. Demografische indicatoren van patiënten in behandeling voor alcohol, België, 2021</t>
  </si>
  <si>
    <t>Tabel 6. Sociale indicatoren van patiënten in behandeling voor alcohol, België, 2021</t>
  </si>
  <si>
    <t>Tabel 7. Behandeling gerelateerde indicatoren van patiënten in behandeling voor alcohol, België, 2021</t>
  </si>
  <si>
    <t>Tabel 8. Gebruiksprofiel gerelateerde indicatoren van patiënten in behandeling voor alcohol, België, 2021</t>
  </si>
  <si>
    <t>Tabel 9. Demografische indicatoren van patiënten in behandeling voor cannabis, België, 2021</t>
  </si>
  <si>
    <t>Tabel 10. Sociale indicatoren van patiënten in behandeling voor cannabis, België, 2021</t>
  </si>
  <si>
    <t>Tabel 11. Behandeling gerelateerde indicatoren van patiënten in behandeling voor cannabis, België, 2021</t>
  </si>
  <si>
    <t>Tabel 12. Gebruiksprofiel gerelateerde indicatoren van patiënten in behandeling voor cannabis, België, 2021</t>
  </si>
  <si>
    <t>Tabel 13. Demografische indicatoren van patiënten in behandeling voor opiaten België, 2021</t>
  </si>
  <si>
    <t>Tabel 14. Sociale indicatoren van patiënten in behandeling voor opiaten, België, 2021</t>
  </si>
  <si>
    <t>Tabel 15. Behandeling gerelateerde indicatoren van patiënten in behandeling voor opiaten, België, 2021</t>
  </si>
  <si>
    <t>Tabel 16. Gebruiksprofiel gerelateerde indicatoren van patiënten in behandeling voor opiaten, België, 2021</t>
  </si>
  <si>
    <t>Tabel 17. Demografische indicatoren van patiënten in behandeling voor cocaïne, België, 2021</t>
  </si>
  <si>
    <t>Tabel 18. Sociale indicatoren van patiënten in behandeling voor cocaïne, België, 2021</t>
  </si>
  <si>
    <t>Tabel 19. Behandeling gerelateerde indicatoren van patiënten in behandeling voor cocaïne, België, 2021</t>
  </si>
  <si>
    <t>'15-'21: +0.4%</t>
  </si>
  <si>
    <t>'15-'18: -18.3%
'18-'21: +7%</t>
  </si>
  <si>
    <t>'15-'21: -2.3%*</t>
  </si>
  <si>
    <t>'15-'21: +1.4%*</t>
  </si>
  <si>
    <t>'15-'21: +0.6%*</t>
  </si>
  <si>
    <t>'15-'18: +0.8%*
'18-'21: -0.2%</t>
  </si>
  <si>
    <t>'15-'21: +1.2%*</t>
  </si>
  <si>
    <t>'15-'21: +0.9%</t>
  </si>
  <si>
    <t>'15-'21: +0.5%</t>
  </si>
  <si>
    <t>'15-'21: -0.7%</t>
  </si>
  <si>
    <t>'15-'21: -2.4%</t>
  </si>
  <si>
    <t>'15-'17: -6.1%
'17-'21: -0.6%</t>
  </si>
  <si>
    <t>'15-'18: +1.4%
'18-'21: -1.2%</t>
  </si>
  <si>
    <t>'15-'21: +0.6%</t>
  </si>
  <si>
    <t>'15-'21: -1.6%</t>
  </si>
  <si>
    <t>'15-'21: +0.2%</t>
  </si>
  <si>
    <t>'15-'21: +2%</t>
  </si>
  <si>
    <t>'15-'21: -0.1%</t>
  </si>
  <si>
    <t>'15-'21: -0.5%</t>
  </si>
  <si>
    <t>'15-'21: 0%</t>
  </si>
  <si>
    <t>'15-'21: +0.7%</t>
  </si>
  <si>
    <t>'15-'21: -1.7%</t>
  </si>
  <si>
    <t>'15-'21: -1.3%</t>
  </si>
  <si>
    <t>'15-'21: -0.4%</t>
  </si>
  <si>
    <t>'15-'21: -1.7%*</t>
  </si>
  <si>
    <t>'15-'21: +1.1%*</t>
  </si>
  <si>
    <t>'15-'21: -3.6%*</t>
  </si>
  <si>
    <t>'15-'21: +5.8%*</t>
  </si>
  <si>
    <t>'15-'21: -0.5%*</t>
  </si>
  <si>
    <t>'15-'17: +19.4%
'17-'21: -10.4%*</t>
  </si>
  <si>
    <t>'15-'21: +7.3%*</t>
  </si>
  <si>
    <t>'15-'21: +1.6%</t>
  </si>
  <si>
    <t>'15-'21: -7.3%*</t>
  </si>
  <si>
    <t>'15-'21: +3%*</t>
  </si>
  <si>
    <t>'15-'21: +0.4%*</t>
  </si>
  <si>
    <t>'15-'21: -6.3%</t>
  </si>
  <si>
    <t>'15-'21: -0.3%</t>
  </si>
  <si>
    <t>'15-'21: -7.7%*</t>
  </si>
  <si>
    <t>'15-'21: -1.2%*</t>
  </si>
  <si>
    <t>'15-'19: +6.5%*
'19-'21: -2.3%</t>
  </si>
  <si>
    <t>'15-'21: +7.2%*</t>
  </si>
  <si>
    <t>'15-'18: +2.9%*
'18-'21: +0.1%</t>
  </si>
  <si>
    <t>'15-'21: -4.6%</t>
  </si>
  <si>
    <t>'15-'21: +2.1%</t>
  </si>
  <si>
    <t>'15-'17: -15%
'17-'21: +1.4%</t>
  </si>
  <si>
    <t>'15-'18: -5.8%
'18-'21: +0.9%</t>
  </si>
  <si>
    <t>'15-'21: +1.5%*</t>
  </si>
  <si>
    <t>'15-'18: +1.8%*
'18-'21: -2.3%*</t>
  </si>
  <si>
    <t>'15-'21: +0.8%</t>
  </si>
  <si>
    <t>'15-'19: -5%*
'19-'21: +12.2%*</t>
  </si>
  <si>
    <t>'15-'21: -5.7%</t>
  </si>
  <si>
    <t>'15-'21: -5.9%</t>
  </si>
  <si>
    <t>'15-'21: -0.9%</t>
  </si>
  <si>
    <t>'15-'19: +1.1%
'19-'21: -4.3%</t>
  </si>
  <si>
    <t>'15-'21: +0.1%</t>
  </si>
  <si>
    <t>'15-'21: +9%</t>
  </si>
  <si>
    <t>'15-'21: -13.9%</t>
  </si>
  <si>
    <t>'15-'21: -11.5%*</t>
  </si>
  <si>
    <t>'15-'18: +3.7%
'18-'21: -5.9%*</t>
  </si>
  <si>
    <t>'15-'21: +6.6%*</t>
  </si>
  <si>
    <t>'15-'21: +1.9%*</t>
  </si>
  <si>
    <t>'15-'21: +2.5%*</t>
  </si>
  <si>
    <t>'15-'21: +1.9%</t>
  </si>
  <si>
    <t>'15-'21: -1.8%</t>
  </si>
  <si>
    <t>'15-'21: -2.1%</t>
  </si>
  <si>
    <t>'15-'19: -9.9%
'19-'21: +9.8%</t>
  </si>
  <si>
    <t>'15-'21: +1%</t>
  </si>
  <si>
    <t>'15-'18: -2.9%
'18-'21: +5.5%</t>
  </si>
  <si>
    <t>'15-'21: -5.4%</t>
  </si>
  <si>
    <t>'15-'21: +1.4%</t>
  </si>
  <si>
    <t>'15-'21: +3.6%*</t>
  </si>
  <si>
    <t>'15-'21: -4.2%</t>
  </si>
  <si>
    <t>'15-'18: +1.1%
'18-'21: -6.5%*</t>
  </si>
  <si>
    <t>'15-'18: +1.6%
'18-'21: -3.8%*</t>
  </si>
  <si>
    <t>'15-'21: +1%*</t>
  </si>
  <si>
    <t>'15-'21: +1.5%</t>
  </si>
  <si>
    <t>'15-'19: +2.8%*
'19-'21: -7.2%</t>
  </si>
  <si>
    <t>'15-'17: -9.1%
'17-'21: +5.9%*</t>
  </si>
  <si>
    <t>'15-'21: +2.6%*</t>
  </si>
  <si>
    <t>'15-'17: -45.5%
'17-'21: +8.1%</t>
  </si>
  <si>
    <t>'15-'21: -5.9%*</t>
  </si>
  <si>
    <t>'15-'21: +2.7%*</t>
  </si>
  <si>
    <t>'15-'21: +4.8%*</t>
  </si>
  <si>
    <t>'15-'21: +1.3%*</t>
  </si>
  <si>
    <t>'15-'21: +5.1%*</t>
  </si>
  <si>
    <t>'15-'21: +1.2%</t>
  </si>
  <si>
    <t>'15-'21: -3.8%</t>
  </si>
  <si>
    <t>'15-'21: -1.4%</t>
  </si>
  <si>
    <t>'15-'21: -0.8%</t>
  </si>
  <si>
    <t>'15-'21: +2.4%</t>
  </si>
  <si>
    <t>'15-'21: -3.7%</t>
  </si>
  <si>
    <t>'15-'21: -2.9%</t>
  </si>
  <si>
    <t>'15-'21: -2.2%</t>
  </si>
  <si>
    <t>'15-'21: -12%*</t>
  </si>
  <si>
    <t>'15-'21: -4.6%*</t>
  </si>
  <si>
    <t>'15-'18: +13.1%
'18-'21: -18.2%</t>
  </si>
  <si>
    <t>'15-'18: -36.1%
'18-'21: +7%</t>
  </si>
  <si>
    <t>'15-'21: -10%*</t>
  </si>
  <si>
    <t>'15-'21: +2.9%</t>
  </si>
  <si>
    <t>'15-'21: +13.3%*</t>
  </si>
  <si>
    <t>'15-'17: +4%*
'17-'21: +1.7%*</t>
  </si>
  <si>
    <t>'15-'21: +4.5%*</t>
  </si>
  <si>
    <t>'15-'21: -2.6%</t>
  </si>
  <si>
    <t>'15-'21: -1%</t>
  </si>
  <si>
    <t>'15-'19: -10.3%*
'19-'21: +11.6%</t>
  </si>
  <si>
    <t>'15-'18: -15.2%
'18-'21: +2.9%</t>
  </si>
  <si>
    <t>'15-'17: +7.5%*
'17-'21: +1%*</t>
  </si>
  <si>
    <t>'15-'21: +2.7%</t>
  </si>
  <si>
    <t>'15-'21: -4%</t>
  </si>
  <si>
    <t>'15-'21: +3.4%</t>
  </si>
  <si>
    <t>'15-'21: +6%</t>
  </si>
  <si>
    <t>'15-'21: -1.5%</t>
  </si>
  <si>
    <t>'15-'19: +2.2%
'19-'21: -5.9%</t>
  </si>
  <si>
    <t>'15-'21: +7.9%*</t>
  </si>
  <si>
    <t>'15-'19: +10.7%*
'19-'21: -11.9%*</t>
  </si>
  <si>
    <t>'15-'21: +11.2%</t>
  </si>
  <si>
    <t>TDI-Rapport 2021</t>
  </si>
  <si>
    <t>ALGEMENE BESCHIJVING VAN DE REGISTRATIES</t>
  </si>
  <si>
    <t>BESCHRIJVING VAN BEHANDELINGEN VOOR ALCOHOL</t>
  </si>
  <si>
    <t>BESCHRIJVING VAN BEHANDELINGEN VOOR CANNABIS</t>
  </si>
  <si>
    <t>BESCHRIJVING VAN BEHANDELINGEN VOOR COCAINE</t>
  </si>
  <si>
    <t>BESCHRIJVING VAN BEHANDELINGEN VOOR STIMULANTIA ANDERE DAN COCAINE</t>
  </si>
  <si>
    <t>BESCHRIJVING VAN BEHANDELINGEN VOOR OPIATEN</t>
  </si>
  <si>
    <t>BESCHRIJVING VAN BEHANDELINGEN VOOR ANDERE SUBSTANTIES</t>
  </si>
  <si>
    <t>4607 (16.14%)</t>
  </si>
  <si>
    <t>3941 (13.81%)</t>
  </si>
  <si>
    <t>814 (2.85%)</t>
  </si>
  <si>
    <t>75 (0.26%)</t>
  </si>
  <si>
    <t>20 (0.07%)</t>
  </si>
  <si>
    <t>164 (0.57%)</t>
  </si>
  <si>
    <t>5386 (18.87%)</t>
  </si>
  <si>
    <t>3737 (13.09%)</t>
  </si>
  <si>
    <t>806 (2.82%)</t>
  </si>
  <si>
    <t>92 (0.32%)</t>
  </si>
  <si>
    <t>3136 (10.99%)</t>
  </si>
  <si>
    <t>2720 (9.53%)</t>
  </si>
  <si>
    <t>77 (0.27%)</t>
  </si>
  <si>
    <t>536 (1.88%)</t>
  </si>
  <si>
    <t>24 (0.08%)</t>
  </si>
  <si>
    <t>52 (0.18%)</t>
  </si>
  <si>
    <t>3616 (12.67%)</t>
  </si>
  <si>
    <t>62 (0.22%)</t>
  </si>
  <si>
    <t>3049 (10.68%)</t>
  </si>
  <si>
    <t>465 (1.63%)</t>
  </si>
  <si>
    <t>28 (0.1%)</t>
  </si>
  <si>
    <t>357 (1.25%)</t>
  </si>
  <si>
    <t>179 (0.63%)</t>
  </si>
  <si>
    <t>177 (0.62%)</t>
  </si>
  <si>
    <t>32 (0.11%)</t>
  </si>
  <si>
    <t>44 (0.15%)</t>
  </si>
  <si>
    <t>8105 (28.4%)</t>
  </si>
  <si>
    <t>18395 (64.46%)</t>
  </si>
  <si>
    <t>80 (0.28%)</t>
  </si>
  <si>
    <t>3620 (12.68%)</t>
  </si>
  <si>
    <t>2980 (10.44%)</t>
  </si>
  <si>
    <t>239 (0.84%)</t>
  </si>
  <si>
    <t>23 (0.08%)</t>
  </si>
  <si>
    <t>11 (0.04%)</t>
  </si>
  <si>
    <t>91 (0.32%)</t>
  </si>
  <si>
    <t>2503 (8.77%)</t>
  </si>
  <si>
    <t>1337 (4.68%)</t>
  </si>
  <si>
    <t>434 (1.52%)</t>
  </si>
  <si>
    <t>53 (0.19%)</t>
  </si>
  <si>
    <t>1458 (5.11%)</t>
  </si>
  <si>
    <t>1302 (4.56%)</t>
  </si>
  <si>
    <t>14 (0.05%)</t>
  </si>
  <si>
    <t>38 (0.13%)</t>
  </si>
  <si>
    <t>7 (0.02%)</t>
  </si>
  <si>
    <t>1208 (4.23%)</t>
  </si>
  <si>
    <t>10 (0.04%)</t>
  </si>
  <si>
    <t>872 (3.06%)</t>
  </si>
  <si>
    <t>211 (0.74%)</t>
  </si>
  <si>
    <t>41 (0.14%)</t>
  </si>
  <si>
    <t>21 (0.07%)</t>
  </si>
  <si>
    <t>1 (0%)</t>
  </si>
  <si>
    <t>4043 (14.17%)</t>
  </si>
  <si>
    <t>15459 (54.17%)</t>
  </si>
  <si>
    <t>25 (0.09%)</t>
  </si>
  <si>
    <t>4560 (15.52%)</t>
  </si>
  <si>
    <t>3892 (13.25%)</t>
  </si>
  <si>
    <t>711 (2.42%)</t>
  </si>
  <si>
    <t>105 (0.36%)</t>
  </si>
  <si>
    <t>189 (0.64%)</t>
  </si>
  <si>
    <t>6191 (21.07%)</t>
  </si>
  <si>
    <t>4141 (14.09%)</t>
  </si>
  <si>
    <t>1014 (3.45%)</t>
  </si>
  <si>
    <t>3104 (10.56%)</t>
  </si>
  <si>
    <t>2694 (9.17%)</t>
  </si>
  <si>
    <t>120 (0.41%)</t>
  </si>
  <si>
    <t>573 (1.95%)</t>
  </si>
  <si>
    <t>50 (0.17%)</t>
  </si>
  <si>
    <t>76 (0.26%)</t>
  </si>
  <si>
    <t>3440 (11.71%)</t>
  </si>
  <si>
    <t>80 (0.27%)</t>
  </si>
  <si>
    <t>2888 (9.83%)</t>
  </si>
  <si>
    <t>425 (1.45%)</t>
  </si>
  <si>
    <t>19 (0.06%)</t>
  </si>
  <si>
    <t>462 (1.57%)</t>
  </si>
  <si>
    <t>239 (0.81%)</t>
  </si>
  <si>
    <t>267 (0.91%)</t>
  </si>
  <si>
    <t>58 (0.2%)</t>
  </si>
  <si>
    <t>42 (0.14%)</t>
  </si>
  <si>
    <t>8372 (28.49%)</t>
  </si>
  <si>
    <t>19351 (65.86%)</t>
  </si>
  <si>
    <t>151 (0.51%)</t>
  </si>
  <si>
    <t>3475 (11.83%)</t>
  </si>
  <si>
    <t>2931 (9.98%)</t>
  </si>
  <si>
    <t>183 (0.62%)</t>
  </si>
  <si>
    <t>15 (0.05%)</t>
  </si>
  <si>
    <t>74 (0.25%)</t>
  </si>
  <si>
    <t>3029 (10.31%)</t>
  </si>
  <si>
    <t>1613 (5.49%)</t>
  </si>
  <si>
    <t>542 (1.84%)</t>
  </si>
  <si>
    <t>8 (0.03%)</t>
  </si>
  <si>
    <t>1448 (4.93%)</t>
  </si>
  <si>
    <t>1295 (4.41%)</t>
  </si>
  <si>
    <t>59 (0.2%)</t>
  </si>
  <si>
    <t>1064 (3.62%)</t>
  </si>
  <si>
    <t>9 (0.03%)</t>
  </si>
  <si>
    <t>763 (2.6%)</t>
  </si>
  <si>
    <t>191 (0.65%)</t>
  </si>
  <si>
    <t>49 (0.17%)</t>
  </si>
  <si>
    <t>35 (0.12%)</t>
  </si>
  <si>
    <t>4060 (13.82%)</t>
  </si>
  <si>
    <t>16058 (54.65%)</t>
  </si>
  <si>
    <t>82 (0.28%)</t>
  </si>
  <si>
    <t>4085 (14.04%)</t>
  </si>
  <si>
    <t>3438 (11.82%)</t>
  </si>
  <si>
    <t>690 (2.37%)</t>
  </si>
  <si>
    <t>73 (0.25%)</t>
  </si>
  <si>
    <t>34 (0.12%)</t>
  </si>
  <si>
    <t>185 (0.64%)</t>
  </si>
  <si>
    <t>6617 (22.74%)</t>
  </si>
  <si>
    <t>4158 (14.29%)</t>
  </si>
  <si>
    <t>1139 (3.92%)</t>
  </si>
  <si>
    <t>19 (0.07%)</t>
  </si>
  <si>
    <t>3245 (11.15%)</t>
  </si>
  <si>
    <t>2681 (9.22%)</t>
  </si>
  <si>
    <t>149 (0.51%)</t>
  </si>
  <si>
    <t>668 (2.3%)</t>
  </si>
  <si>
    <t>71 (0.24%)</t>
  </si>
  <si>
    <t>57 (0.2%)</t>
  </si>
  <si>
    <t>3237 (11.13%)</t>
  </si>
  <si>
    <t>2682 (9.22%)</t>
  </si>
  <si>
    <t>463 (1.59%)</t>
  </si>
  <si>
    <t>606 (2.08%)</t>
  </si>
  <si>
    <t>239 (0.82%)</t>
  </si>
  <si>
    <t>405 (1.39%)</t>
  </si>
  <si>
    <t>63 (0.22%)</t>
  </si>
  <si>
    <t>8626 (29.65%)</t>
  </si>
  <si>
    <t>18858 (64.82%)</t>
  </si>
  <si>
    <t>98 (0.34%)</t>
  </si>
  <si>
    <t>3092 (10.63%)</t>
  </si>
  <si>
    <t>2596 (8.92%)</t>
  </si>
  <si>
    <t>159 (0.55%)</t>
  </si>
  <si>
    <t>18 (0.06%)</t>
  </si>
  <si>
    <t>86 (0.3%)</t>
  </si>
  <si>
    <t>3421 (11.76%)</t>
  </si>
  <si>
    <t>1663 (5.72%)</t>
  </si>
  <si>
    <t>626 (2.15%)</t>
  </si>
  <si>
    <t>1446 (4.97%)</t>
  </si>
  <si>
    <t>1282 (4.41%)</t>
  </si>
  <si>
    <t>22 (0.08%)</t>
  </si>
  <si>
    <t>1049 (3.61%)</t>
  </si>
  <si>
    <t>5 (0.02%)</t>
  </si>
  <si>
    <t>751 (2.58%)</t>
  </si>
  <si>
    <t>178 (0.61%)</t>
  </si>
  <si>
    <t>10 (0.03%)</t>
  </si>
  <si>
    <t>89 (0.31%)</t>
  </si>
  <si>
    <t>4 (0.01%)</t>
  </si>
  <si>
    <t>4232 (14.55%)</t>
  </si>
  <si>
    <t>15633 (53.73%)</t>
  </si>
  <si>
    <t>3896 (13.6%)</t>
  </si>
  <si>
    <t>3242 (11.31%)</t>
  </si>
  <si>
    <t>633 (2.21%)</t>
  </si>
  <si>
    <t>45 (0.16%)</t>
  </si>
  <si>
    <t>191 (0.67%)</t>
  </si>
  <si>
    <t>6751 (23.56%)</t>
  </si>
  <si>
    <t>4132 (14.42%)</t>
  </si>
  <si>
    <t>1402 (4.89%)</t>
  </si>
  <si>
    <t>3117 (10.88%)</t>
  </si>
  <si>
    <t>2614 (9.12%)</t>
  </si>
  <si>
    <t>143 (0.5%)</t>
  </si>
  <si>
    <t>564 (1.97%)</t>
  </si>
  <si>
    <t>60 (0.21%)</t>
  </si>
  <si>
    <t>67 (0.23%)</t>
  </si>
  <si>
    <t>3099 (10.81%)</t>
  </si>
  <si>
    <t>2564 (8.95%)</t>
  </si>
  <si>
    <t>459 (1.6%)</t>
  </si>
  <si>
    <t>627 (2.19%)</t>
  </si>
  <si>
    <t>206 (0.72%)</t>
  </si>
  <si>
    <t>457 (1.59%)</t>
  </si>
  <si>
    <t>8549 (29.83%)</t>
  </si>
  <si>
    <t>18492 (64.53%)</t>
  </si>
  <si>
    <t>140 (0.49%)</t>
  </si>
  <si>
    <t>2865 (10%)</t>
  </si>
  <si>
    <t>2350 (8.2%)</t>
  </si>
  <si>
    <t>173 (0.6%)</t>
  </si>
  <si>
    <t>78 (0.27%)</t>
  </si>
  <si>
    <t>3589 (12.52%)</t>
  </si>
  <si>
    <t>1675 (5.84%)</t>
  </si>
  <si>
    <t>805 (2.81%)</t>
  </si>
  <si>
    <t>1489 (5.2%)</t>
  </si>
  <si>
    <t>1301 (4.54%)</t>
  </si>
  <si>
    <t>37 (0.13%)</t>
  </si>
  <si>
    <t>68 (0.24%)</t>
  </si>
  <si>
    <t>17 (0.06%)</t>
  </si>
  <si>
    <t>916 (3.2%)</t>
  </si>
  <si>
    <t>659 (2.3%)</t>
  </si>
  <si>
    <t>162 (0.57%)</t>
  </si>
  <si>
    <t>127 (0.44%)</t>
  </si>
  <si>
    <t>110 (0.38%)</t>
  </si>
  <si>
    <t>3 (0.01%)</t>
  </si>
  <si>
    <t>4221 (14.73%)</t>
  </si>
  <si>
    <t>15274 (53.3%)</t>
  </si>
  <si>
    <t>3822 (13.22%)</t>
  </si>
  <si>
    <t>3115 (10.78%)</t>
  </si>
  <si>
    <t>612 (2.12%)</t>
  </si>
  <si>
    <t>51 (0.18%)</t>
  </si>
  <si>
    <t>190 (0.66%)</t>
  </si>
  <si>
    <t>7185 (24.86%)</t>
  </si>
  <si>
    <t>4097 (14.17%)</t>
  </si>
  <si>
    <t>1577 (5.46%)</t>
  </si>
  <si>
    <t>3098 (10.72%)</t>
  </si>
  <si>
    <t>2552 (8.83%)</t>
  </si>
  <si>
    <t>162 (0.56%)</t>
  </si>
  <si>
    <t>575 (1.99%)</t>
  </si>
  <si>
    <t>107 (0.37%)</t>
  </si>
  <si>
    <t>3029 (10.48%)</t>
  </si>
  <si>
    <t>2551 (8.82%)</t>
  </si>
  <si>
    <t>389 (1.35%)</t>
  </si>
  <si>
    <t>688 (2.38%)</t>
  </si>
  <si>
    <t>224 (0.77%)</t>
  </si>
  <si>
    <t>492 (1.7%)</t>
  </si>
  <si>
    <t>87 (0.3%)</t>
  </si>
  <si>
    <t>8396 (29.04%)</t>
  </si>
  <si>
    <t>18478 (63.92%)</t>
  </si>
  <si>
    <t>116 (0.4%)</t>
  </si>
  <si>
    <t>2761 (9.55%)</t>
  </si>
  <si>
    <t>2228 (7.71%)</t>
  </si>
  <si>
    <t>151 (0.52%)</t>
  </si>
  <si>
    <t>12 (0.04%)</t>
  </si>
  <si>
    <t>3980 (13.77%)</t>
  </si>
  <si>
    <t>1721 (5.95%)</t>
  </si>
  <si>
    <t>914 (3.16%)</t>
  </si>
  <si>
    <t>1497 (5.18%)</t>
  </si>
  <si>
    <t>1296 (4.48%)</t>
  </si>
  <si>
    <t>39 (0.13%)</t>
  </si>
  <si>
    <t>36 (0.12%)</t>
  </si>
  <si>
    <t>1016 (3.51%)</t>
  </si>
  <si>
    <t>6 (0.02%)</t>
  </si>
  <si>
    <t>766 (2.65%)</t>
  </si>
  <si>
    <t>148 (0.51%)</t>
  </si>
  <si>
    <t>165 (0.57%)</t>
  </si>
  <si>
    <t>16 (0.06%)</t>
  </si>
  <si>
    <t>126 (0.44%)</t>
  </si>
  <si>
    <t>13 (0.04%)</t>
  </si>
  <si>
    <t>4143 (14.33%)</t>
  </si>
  <si>
    <t>15201 (52.59%)</t>
  </si>
  <si>
    <t>61 (0.21%)</t>
  </si>
  <si>
    <t>2986 (12.34%)</t>
  </si>
  <si>
    <t>2373 (9.81%)</t>
  </si>
  <si>
    <t>509 (2.1%)</t>
  </si>
  <si>
    <t>75 (0.31%)</t>
  </si>
  <si>
    <t>33 (0.14%)</t>
  </si>
  <si>
    <t>190 (0.79%)</t>
  </si>
  <si>
    <t>5904 (24.4%)</t>
  </si>
  <si>
    <t>3202 (13.23%)</t>
  </si>
  <si>
    <t>1401 (5.79%)</t>
  </si>
  <si>
    <t>25 (0.1%)</t>
  </si>
  <si>
    <t>2821 (11.66%)</t>
  </si>
  <si>
    <t>2369 (9.79%)</t>
  </si>
  <si>
    <t>131 (0.54%)</t>
  </si>
  <si>
    <t>454 (1.88%)</t>
  </si>
  <si>
    <t>132 (0.55%)</t>
  </si>
  <si>
    <t>79 (0.33%)</t>
  </si>
  <si>
    <t>2674 (11.05%)</t>
  </si>
  <si>
    <t>43 (0.18%)</t>
  </si>
  <si>
    <t>2179 (9.01%)</t>
  </si>
  <si>
    <t>419 (1.73%)</t>
  </si>
  <si>
    <t>672 (2.78%)</t>
  </si>
  <si>
    <t>169 (0.7%)</t>
  </si>
  <si>
    <t>527 (2.18%)</t>
  </si>
  <si>
    <t>40 (0.17%)</t>
  </si>
  <si>
    <t>78 (0.32%)</t>
  </si>
  <si>
    <t>6946 (28.71%)</t>
  </si>
  <si>
    <t>15459 (63.89%)</t>
  </si>
  <si>
    <t>106 (0.44%)</t>
  </si>
  <si>
    <t>2183 (9.02%)</t>
  </si>
  <si>
    <t>1727 (7.14%)</t>
  </si>
  <si>
    <t>112 (0.46%)</t>
  </si>
  <si>
    <t>19 (0.08%)</t>
  </si>
  <si>
    <t>16 (0.07%)</t>
  </si>
  <si>
    <t>88 (0.36%)</t>
  </si>
  <si>
    <t>3301 (13.64%)</t>
  </si>
  <si>
    <t>1333 (5.51%)</t>
  </si>
  <si>
    <t>821 (3.39%)</t>
  </si>
  <si>
    <t>15 (0.06%)</t>
  </si>
  <si>
    <t>1432 (5.92%)</t>
  </si>
  <si>
    <t>1225 (5.06%)</t>
  </si>
  <si>
    <t>37 (0.15%)</t>
  </si>
  <si>
    <t>50 (0.21%)</t>
  </si>
  <si>
    <t>32 (0.13%)</t>
  </si>
  <si>
    <t>928 (3.84%)</t>
  </si>
  <si>
    <t>686 (2.84%)</t>
  </si>
  <si>
    <t>164 (0.68%)</t>
  </si>
  <si>
    <t>221 (0.91%)</t>
  </si>
  <si>
    <t>192 (0.79%)</t>
  </si>
  <si>
    <t>20 (0.08%)</t>
  </si>
  <si>
    <t>3363 (13.9%)</t>
  </si>
  <si>
    <t>12625 (52.18%)</t>
  </si>
  <si>
    <t>63 (0.26%)</t>
  </si>
  <si>
    <t>3196 (12.27%)</t>
  </si>
  <si>
    <t>2574 (9.88%)</t>
  </si>
  <si>
    <t>476 (1.83%)</t>
  </si>
  <si>
    <t>64 (0.25%)</t>
  </si>
  <si>
    <t>51 (0.2%)</t>
  </si>
  <si>
    <t>184 (0.71%)</t>
  </si>
  <si>
    <t>6778 (26.02%)</t>
  </si>
  <si>
    <t>3728 (14.31%)</t>
  </si>
  <si>
    <t>1626 (6.24%)</t>
  </si>
  <si>
    <t>3015 (11.57%)</t>
  </si>
  <si>
    <t>2434 (9.34%)</t>
  </si>
  <si>
    <t>143 (0.55%)</t>
  </si>
  <si>
    <t>464 (1.78%)</t>
  </si>
  <si>
    <t>173 (0.66%)</t>
  </si>
  <si>
    <t>88 (0.34%)</t>
  </si>
  <si>
    <t>2687 (10.31%)</t>
  </si>
  <si>
    <t>46 (0.18%)</t>
  </si>
  <si>
    <t>2188 (8.4%)</t>
  </si>
  <si>
    <t>417 (1.6%)</t>
  </si>
  <si>
    <t>17 (0.07%)</t>
  </si>
  <si>
    <t>761 (2.92%)</t>
  </si>
  <si>
    <t>170 (0.65%)</t>
  </si>
  <si>
    <t>595 (2.28%)</t>
  </si>
  <si>
    <t>47 (0.18%)</t>
  </si>
  <si>
    <t>83 (0.32%)</t>
  </si>
  <si>
    <t>7454 (28.61%)</t>
  </si>
  <si>
    <t>16221 (62.26%)</t>
  </si>
  <si>
    <t>135 (0.52%)</t>
  </si>
  <si>
    <t>2380 (9.13%)</t>
  </si>
  <si>
    <t>1928 (7.4%)</t>
  </si>
  <si>
    <t>129 (0.5%)</t>
  </si>
  <si>
    <t>82 (0.31%)</t>
  </si>
  <si>
    <t>3916 (15.03%)</t>
  </si>
  <si>
    <t>1667 (6.4%)</t>
  </si>
  <si>
    <t>993 (3.81%)</t>
  </si>
  <si>
    <t>13 (0.05%)</t>
  </si>
  <si>
    <t>1518 (5.83%)</t>
  </si>
  <si>
    <t>1269 (4.87%)</t>
  </si>
  <si>
    <t>42 (0.16%)</t>
  </si>
  <si>
    <t>45 (0.17%)</t>
  </si>
  <si>
    <t>93 (0.36%)</t>
  </si>
  <si>
    <t>34 (0.13%)</t>
  </si>
  <si>
    <t>920 (3.53%)</t>
  </si>
  <si>
    <t>7 (0.03%)</t>
  </si>
  <si>
    <t>655 (2.51%)</t>
  </si>
  <si>
    <t>180 (0.69%)</t>
  </si>
  <si>
    <t>282 (1.08%)</t>
  </si>
  <si>
    <t>258 (0.99%)</t>
  </si>
  <si>
    <t>4 (0.02%)</t>
  </si>
  <si>
    <t>27 (0.1%)</t>
  </si>
  <si>
    <t>3669 (14.08%)</t>
  </si>
  <si>
    <t>13127 (50.38%)</t>
  </si>
  <si>
    <t>60 (0.23%)</t>
  </si>
  <si>
    <t>1620 (9.67%)</t>
  </si>
  <si>
    <t>1278 (7.63%)</t>
  </si>
  <si>
    <t>171 (1.02%)</t>
  </si>
  <si>
    <t>32 (0.19%)</t>
  </si>
  <si>
    <t>42 (0.25%)</t>
  </si>
  <si>
    <t>103 (0.61%)</t>
  </si>
  <si>
    <t>4121 (24.59%)</t>
  </si>
  <si>
    <t>2322 (13.86%)</t>
  </si>
  <si>
    <t>620 (3.7%)</t>
  </si>
  <si>
    <t>23 (0.14%)</t>
  </si>
  <si>
    <t>2711 (16.18%)</t>
  </si>
  <si>
    <t>2250 (13.43%)</t>
  </si>
  <si>
    <t>91 (0.54%)</t>
  </si>
  <si>
    <t>358 (2.14%)</t>
  </si>
  <si>
    <t>169 (1.01%)</t>
  </si>
  <si>
    <t>76 (0.45%)</t>
  </si>
  <si>
    <t>1851 (11.04%)</t>
  </si>
  <si>
    <t>24 (0.14%)</t>
  </si>
  <si>
    <t>1448 (8.64%)</t>
  </si>
  <si>
    <t>379 (2.26%)</t>
  </si>
  <si>
    <t>7 (0.04%)</t>
  </si>
  <si>
    <t>592 (3.53%)</t>
  </si>
  <si>
    <t>110 (0.66%)</t>
  </si>
  <si>
    <t>482 (2.88%)</t>
  </si>
  <si>
    <t>33 (0.2%)</t>
  </si>
  <si>
    <t>67 (0.4%)</t>
  </si>
  <si>
    <t>5393 (32.18%)</t>
  </si>
  <si>
    <t>9841 (58.72%)</t>
  </si>
  <si>
    <t>53 (0.32%)</t>
  </si>
  <si>
    <t>1206 (7.2%)</t>
  </si>
  <si>
    <t>966 (5.76%)</t>
  </si>
  <si>
    <t>25 (0.15%)</t>
  </si>
  <si>
    <t>17 (0.1%)</t>
  </si>
  <si>
    <t>44 (0.26%)</t>
  </si>
  <si>
    <t>2377 (14.18%)</t>
  </si>
  <si>
    <t>1048 (6.25%)</t>
  </si>
  <si>
    <t>461 (2.75%)</t>
  </si>
  <si>
    <t>13 (0.08%)</t>
  </si>
  <si>
    <t>1437 (8.57%)</t>
  </si>
  <si>
    <t>1220 (7.28%)</t>
  </si>
  <si>
    <t>22 (0.13%)</t>
  </si>
  <si>
    <t>636 (3.79%)</t>
  </si>
  <si>
    <t>426 (2.54%)</t>
  </si>
  <si>
    <t>168 (1%)</t>
  </si>
  <si>
    <t>6 (0.04%)</t>
  </si>
  <si>
    <t>239 (1.43%)</t>
  </si>
  <si>
    <t>8 (0.05%)</t>
  </si>
  <si>
    <t>220 (1.31%)</t>
  </si>
  <si>
    <t>2896 (17.28%)</t>
  </si>
  <si>
    <t>7783 (46.44%)</t>
  </si>
  <si>
    <t>31 (0.18%)</t>
  </si>
  <si>
    <t>354 (12.63%)</t>
  </si>
  <si>
    <t>253 (9.03%)</t>
  </si>
  <si>
    <t>56 (2%)</t>
  </si>
  <si>
    <t>7 (0.25%)</t>
  </si>
  <si>
    <t>8 (0.29%)</t>
  </si>
  <si>
    <t>14 (0.5%)</t>
  </si>
  <si>
    <t>736 (26.27%)</t>
  </si>
  <si>
    <t>601 (21.45%)</t>
  </si>
  <si>
    <t>132 (4.71%)</t>
  </si>
  <si>
    <t>5 (0.18%)</t>
  </si>
  <si>
    <t>482 (17.2%)</t>
  </si>
  <si>
    <t>431 (15.38%)</t>
  </si>
  <si>
    <t>11 (0.39%)</t>
  </si>
  <si>
    <t>49 (1.75%)</t>
  </si>
  <si>
    <t>2 (0.07%)</t>
  </si>
  <si>
    <t>19 (0.68%)</t>
  </si>
  <si>
    <t>442 (15.77%)</t>
  </si>
  <si>
    <t>3 (0.11%)</t>
  </si>
  <si>
    <t>358 (12.78%)</t>
  </si>
  <si>
    <t>86 (3.07%)</t>
  </si>
  <si>
    <t>99 (3.53%)</t>
  </si>
  <si>
    <t>20 (0.71%)</t>
  </si>
  <si>
    <t>85 (3.03%)</t>
  </si>
  <si>
    <t>4 (0.14%)</t>
  </si>
  <si>
    <t>10 (0.36%)</t>
  </si>
  <si>
    <t>1009 (36.01%)</t>
  </si>
  <si>
    <t>1693 (60.42%)</t>
  </si>
  <si>
    <t>12 (0.43%)</t>
  </si>
  <si>
    <t>164 (5.85%)</t>
  </si>
  <si>
    <t>9 (0.32%)</t>
  </si>
  <si>
    <t>0 (0%)</t>
  </si>
  <si>
    <t>6 (0.21%)</t>
  </si>
  <si>
    <t>386 (13.78%)</t>
  </si>
  <si>
    <t>263 (9.39%)</t>
  </si>
  <si>
    <t>101 (3.6%)</t>
  </si>
  <si>
    <t>220 (7.85%)</t>
  </si>
  <si>
    <t>201 (7.17%)</t>
  </si>
  <si>
    <t>1 (0.04%)</t>
  </si>
  <si>
    <t>130 (4.64%)</t>
  </si>
  <si>
    <t>87 (3.1%)</t>
  </si>
  <si>
    <t>33 (1.18%)</t>
  </si>
  <si>
    <t>42 (1.5%)</t>
  </si>
  <si>
    <t>39 (1.39%)</t>
  </si>
  <si>
    <t>535 (19.09%)</t>
  </si>
  <si>
    <t>1223 (43.65%)</t>
  </si>
  <si>
    <t>141 (8.23%)</t>
  </si>
  <si>
    <t>91 (5.31%)</t>
  </si>
  <si>
    <t>19 (1.11%)</t>
  </si>
  <si>
    <t>4 (0.23%)</t>
  </si>
  <si>
    <t>5 (0.29%)</t>
  </si>
  <si>
    <t>36 (2.1%)</t>
  </si>
  <si>
    <t>487 (28.43%)</t>
  </si>
  <si>
    <t>151 (8.81%)</t>
  </si>
  <si>
    <t>75 (4.38%)</t>
  </si>
  <si>
    <t>1 (0.06%)</t>
  </si>
  <si>
    <t>313 (18.27%)</t>
  </si>
  <si>
    <t>248 (14.48%)</t>
  </si>
  <si>
    <t>10 (0.58%)</t>
  </si>
  <si>
    <t>66 (3.85%)</t>
  </si>
  <si>
    <t>2 (0.12%)</t>
  </si>
  <si>
    <t>13 (0.76%)</t>
  </si>
  <si>
    <t>199 (11.62%)</t>
  </si>
  <si>
    <t>129 (7.53%)</t>
  </si>
  <si>
    <t>72 (4.2%)</t>
  </si>
  <si>
    <t>99 (5.78%)</t>
  </si>
  <si>
    <t>15 (0.88%)</t>
  </si>
  <si>
    <t>84 (4.9%)</t>
  </si>
  <si>
    <t>6 (0.35%)</t>
  </si>
  <si>
    <t>651 (38%)</t>
  </si>
  <si>
    <t>998 (58.26%)</t>
  </si>
  <si>
    <t>93 (5.43%)</t>
  </si>
  <si>
    <t>63 (3.68%)</t>
  </si>
  <si>
    <t>18 (1.05%)</t>
  </si>
  <si>
    <t>293 (17.1%)</t>
  </si>
  <si>
    <t>116 (6.77%)</t>
  </si>
  <si>
    <t>55 (3.21%)</t>
  </si>
  <si>
    <t>148 (8.64%)</t>
  </si>
  <si>
    <t>134 (7.82%)</t>
  </si>
  <si>
    <t>8 (0.47%)</t>
  </si>
  <si>
    <t>78 (4.55%)</t>
  </si>
  <si>
    <t>46 (2.69%)</t>
  </si>
  <si>
    <t>29 (1.69%)</t>
  </si>
  <si>
    <t>47 (2.74%)</t>
  </si>
  <si>
    <t>44 (2.57%)</t>
  </si>
  <si>
    <t>361 (21.07%)</t>
  </si>
  <si>
    <t>691 (40.34%)</t>
  </si>
  <si>
    <t>443 (10.03%)</t>
  </si>
  <si>
    <t>370 (8.37%)</t>
  </si>
  <si>
    <t>31 (0.7%)</t>
  </si>
  <si>
    <t>6 (0.14%)</t>
  </si>
  <si>
    <t>14 (0.32%)</t>
  </si>
  <si>
    <t>33 (0.75%)</t>
  </si>
  <si>
    <t>893 (20.21%)</t>
  </si>
  <si>
    <t>342 (7.74%)</t>
  </si>
  <si>
    <t>105 (2.38%)</t>
  </si>
  <si>
    <t>2 (0.05%)</t>
  </si>
  <si>
    <t>533 (12.06%)</t>
  </si>
  <si>
    <t>452 (10.23%)</t>
  </si>
  <si>
    <t>63 (1.43%)</t>
  </si>
  <si>
    <t>42 (0.95%)</t>
  </si>
  <si>
    <t>9 (0.2%)</t>
  </si>
  <si>
    <t>408 (9.23%)</t>
  </si>
  <si>
    <t>7 (0.16%)</t>
  </si>
  <si>
    <t>371 (8.4%)</t>
  </si>
  <si>
    <t>25 (0.57%)</t>
  </si>
  <si>
    <t>1 (0.02%)</t>
  </si>
  <si>
    <t>108 (2.44%)</t>
  </si>
  <si>
    <t>21 (0.48%)</t>
  </si>
  <si>
    <t>81 (1.83%)</t>
  </si>
  <si>
    <t>5 (0.11%)</t>
  </si>
  <si>
    <t>1165 (26.37%)</t>
  </si>
  <si>
    <t>2906 (65.78%)</t>
  </si>
  <si>
    <t>17 (0.38%)</t>
  </si>
  <si>
    <t>351 (7.94%)</t>
  </si>
  <si>
    <t>307 (6.95%)</t>
  </si>
  <si>
    <t>8 (0.18%)</t>
  </si>
  <si>
    <t>501 (11.34%)</t>
  </si>
  <si>
    <t>110 (2.49%)</t>
  </si>
  <si>
    <t>80 (1.81%)</t>
  </si>
  <si>
    <t>287 (6.5%)</t>
  </si>
  <si>
    <t>256 (5.79%)</t>
  </si>
  <si>
    <t>3 (0.07%)</t>
  </si>
  <si>
    <t>15 (0.34%)</t>
  </si>
  <si>
    <t>138 (3.12%)</t>
  </si>
  <si>
    <t>123 (2.78%)</t>
  </si>
  <si>
    <t>44 (1%)</t>
  </si>
  <si>
    <t>40 (0.91%)</t>
  </si>
  <si>
    <t>560 (12.68%)</t>
  </si>
  <si>
    <t>2520 (57.04%)</t>
  </si>
  <si>
    <t>11 (0.25%)</t>
  </si>
  <si>
    <t>411 (12.68%)</t>
  </si>
  <si>
    <t>361 (11.14%)</t>
  </si>
  <si>
    <t>51 (1.57%)</t>
  </si>
  <si>
    <t>6 (0.19%)</t>
  </si>
  <si>
    <t>9 (0.28%)</t>
  </si>
  <si>
    <t>7 (0.22%)</t>
  </si>
  <si>
    <t>687 (21.2%)</t>
  </si>
  <si>
    <t>312 (9.63%)</t>
  </si>
  <si>
    <t>128 (3.95%)</t>
  </si>
  <si>
    <t>12 (0.37%)</t>
  </si>
  <si>
    <t>443 (13.67%)</t>
  </si>
  <si>
    <t>346 (10.68%)</t>
  </si>
  <si>
    <t>34 (1.05%)</t>
  </si>
  <si>
    <t>49 (1.51%)</t>
  </si>
  <si>
    <t>77 (2.38%)</t>
  </si>
  <si>
    <t>10 (0.31%)</t>
  </si>
  <si>
    <t>323 (9.97%)</t>
  </si>
  <si>
    <t>4 (0.12%)</t>
  </si>
  <si>
    <t>270 (8.33%)</t>
  </si>
  <si>
    <t>48 (1.48%)</t>
  </si>
  <si>
    <t>2 (0.06%)</t>
  </si>
  <si>
    <t>110 (3.39%)</t>
  </si>
  <si>
    <t>28 (0.86%)</t>
  </si>
  <si>
    <t>88 (2.72%)</t>
  </si>
  <si>
    <t>26 (0.8%)</t>
  </si>
  <si>
    <t>707 (21.81%)</t>
  </si>
  <si>
    <t>1986 (61.28%)</t>
  </si>
  <si>
    <t>8 (0.25%)</t>
  </si>
  <si>
    <t>295 (9.1%)</t>
  </si>
  <si>
    <t>1 (0.03%)</t>
  </si>
  <si>
    <t>3 (0.09%)</t>
  </si>
  <si>
    <t>401 (12.37%)</t>
  </si>
  <si>
    <t>132 (4.07%)</t>
  </si>
  <si>
    <t>101 (3.12%)</t>
  </si>
  <si>
    <t>268 (8.27%)</t>
  </si>
  <si>
    <t>203 (6.26%)</t>
  </si>
  <si>
    <t>46 (1.42%)</t>
  </si>
  <si>
    <t>104 (3.21%)</t>
  </si>
  <si>
    <t>67 (2.07%)</t>
  </si>
  <si>
    <t>38 (1.17%)</t>
  </si>
  <si>
    <t>35 (1.08%)</t>
  </si>
  <si>
    <t>368 (11.35%)</t>
  </si>
  <si>
    <t>1719 (53.04%)</t>
  </si>
  <si>
    <t>153 (4.87%)</t>
  </si>
  <si>
    <t>110 (3.5%)</t>
  </si>
  <si>
    <t>11 (0.35%)</t>
  </si>
  <si>
    <t>9 (0.29%)</t>
  </si>
  <si>
    <t>4 (0.13%)</t>
  </si>
  <si>
    <t>710 (22.61%)</t>
  </si>
  <si>
    <t>510 (16.24%)</t>
  </si>
  <si>
    <t>59 (1.88%)</t>
  </si>
  <si>
    <t>3 (0.1%)</t>
  </si>
  <si>
    <t>527 (16.78%)</t>
  </si>
  <si>
    <t>449 (14.3%)</t>
  </si>
  <si>
    <t>13 (0.41%)</t>
  </si>
  <si>
    <t>76 (2.42%)</t>
  </si>
  <si>
    <t>358 (11.4%)</t>
  </si>
  <si>
    <t>231 (7.36%)</t>
  </si>
  <si>
    <t>113 (3.6%)</t>
  </si>
  <si>
    <t>93 (2.96%)</t>
  </si>
  <si>
    <t>18 (0.57%)</t>
  </si>
  <si>
    <t>73 (2.32%)</t>
  </si>
  <si>
    <t>1028 (32.74%)</t>
  </si>
  <si>
    <t>1949 (62.07%)</t>
  </si>
  <si>
    <t>98 (3.12%)</t>
  </si>
  <si>
    <t>70 (2.23%)</t>
  </si>
  <si>
    <t>373 (11.88%)</t>
  </si>
  <si>
    <t>176 (5.61%)</t>
  </si>
  <si>
    <t>37 (1.18%)</t>
  </si>
  <si>
    <t>262 (8.34%)</t>
  </si>
  <si>
    <t>234 (7.45%)</t>
  </si>
  <si>
    <t>15 (0.48%)</t>
  </si>
  <si>
    <t>5 (0.16%)</t>
  </si>
  <si>
    <t>154 (4.9%)</t>
  </si>
  <si>
    <t>89 (2.83%)</t>
  </si>
  <si>
    <t>53 (1.69%)</t>
  </si>
  <si>
    <t>38 (1.21%)</t>
  </si>
  <si>
    <t>35 (1.11%)</t>
  </si>
  <si>
    <t>507 (16.15%)</t>
  </si>
  <si>
    <t>1581 (50.35%)</t>
  </si>
  <si>
    <t>1001 (15.87%)</t>
  </si>
  <si>
    <t>850 (13.48%)</t>
  </si>
  <si>
    <t>172 (2.73%)</t>
  </si>
  <si>
    <t>18 (0.29%)</t>
  </si>
  <si>
    <t>5 (0.08%)</t>
  </si>
  <si>
    <t>44 (0.7%)</t>
  </si>
  <si>
    <t>1663 (26.37%)</t>
  </si>
  <si>
    <t>1028 (16.3%)</t>
  </si>
  <si>
    <t>472 (7.48%)</t>
  </si>
  <si>
    <t>2 (0.03%)</t>
  </si>
  <si>
    <t>153 (2.43%)</t>
  </si>
  <si>
    <t>102 (1.62%)</t>
  </si>
  <si>
    <t>14 (0.22%)</t>
  </si>
  <si>
    <t>67 (1.06%)</t>
  </si>
  <si>
    <t>4 (0.06%)</t>
  </si>
  <si>
    <t>467 (7.4%)</t>
  </si>
  <si>
    <t>420 (6.66%)</t>
  </si>
  <si>
    <t>7 (0.11%)</t>
  </si>
  <si>
    <t>8 (0.13%)</t>
  </si>
  <si>
    <t>112 (1.78%)</t>
  </si>
  <si>
    <t>38 (0.6%)</t>
  </si>
  <si>
    <t>80 (1.27%)</t>
  </si>
  <si>
    <t>9 (0.14%)</t>
  </si>
  <si>
    <t>6 (0.1%)</t>
  </si>
  <si>
    <t>1401 (22.21%)</t>
  </si>
  <si>
    <t>4539 (71.97%)</t>
  </si>
  <si>
    <t>20 (0.32%)</t>
  </si>
  <si>
    <t>746 (11.83%)</t>
  </si>
  <si>
    <t>637 (10.1%)</t>
  </si>
  <si>
    <t>57 (0.9%)</t>
  </si>
  <si>
    <t>13 (0.21%)</t>
  </si>
  <si>
    <t>927 (14.7%)</t>
  </si>
  <si>
    <t>459 (7.28%)</t>
  </si>
  <si>
    <t>211 (3.35%)</t>
  </si>
  <si>
    <t>29 (0.46%)</t>
  </si>
  <si>
    <t>24 (0.38%)</t>
  </si>
  <si>
    <t>132 (2.09%)</t>
  </si>
  <si>
    <t>3 (0.05%)</t>
  </si>
  <si>
    <t>101 (1.6%)</t>
  </si>
  <si>
    <t>28 (0.44%)</t>
  </si>
  <si>
    <t>521 (8.26%)</t>
  </si>
  <si>
    <t>3901 (61.85%)</t>
  </si>
  <si>
    <t>419 (18%)</t>
  </si>
  <si>
    <t>363 (15.59%)</t>
  </si>
  <si>
    <t>38 (1.63%)</t>
  </si>
  <si>
    <t>8 (0.34%)</t>
  </si>
  <si>
    <t>15 (0.64%)</t>
  </si>
  <si>
    <t>642 (27.58%)</t>
  </si>
  <si>
    <t>462 (19.85%)</t>
  </si>
  <si>
    <t>125 (5.37%)</t>
  </si>
  <si>
    <t>64 (2.75%)</t>
  </si>
  <si>
    <t>43 (1.85%)</t>
  </si>
  <si>
    <t>4 (0.17%)</t>
  </si>
  <si>
    <t>24 (1.03%)</t>
  </si>
  <si>
    <t>2 (0.09%)</t>
  </si>
  <si>
    <t>159 (6.83%)</t>
  </si>
  <si>
    <t>13 (0.56%)</t>
  </si>
  <si>
    <t>133 (5.71%)</t>
  </si>
  <si>
    <t>3 (0.13%)</t>
  </si>
  <si>
    <t>5 (0.21%)</t>
  </si>
  <si>
    <t>39 (1.68%)</t>
  </si>
  <si>
    <t>16 (0.69%)</t>
  </si>
  <si>
    <t>27 (1.16%)</t>
  </si>
  <si>
    <t>488 (20.96%)</t>
  </si>
  <si>
    <t>1645 (70.66%)</t>
  </si>
  <si>
    <t>6 (0.26%)</t>
  </si>
  <si>
    <t>324 (13.92%)</t>
  </si>
  <si>
    <t>286 (12.29%)</t>
  </si>
  <si>
    <t>18 (0.77%)</t>
  </si>
  <si>
    <t>347 (14.91%)</t>
  </si>
  <si>
    <t>208 (8.93%)</t>
  </si>
  <si>
    <t>58 (2.49%)</t>
  </si>
  <si>
    <t>45 (1.93%)</t>
  </si>
  <si>
    <t>32 (1.37%)</t>
  </si>
  <si>
    <t>10 (0.43%)</t>
  </si>
  <si>
    <t>9 (0.39%)</t>
  </si>
  <si>
    <t>160 (6.87%)</t>
  </si>
  <si>
    <t>1420 (61%)</t>
  </si>
  <si>
    <t>383 (19.81%)</t>
  </si>
  <si>
    <t>328 (16.97%)</t>
  </si>
  <si>
    <t>91 (4.71%)</t>
  </si>
  <si>
    <t>4 (0.21%)</t>
  </si>
  <si>
    <t>3 (0.16%)</t>
  </si>
  <si>
    <t>14 (0.72%)</t>
  </si>
  <si>
    <t>608 (31.45%)</t>
  </si>
  <si>
    <t>372 (19.24%)</t>
  </si>
  <si>
    <t>225 (11.64%)</t>
  </si>
  <si>
    <t>53 (2.74%)</t>
  </si>
  <si>
    <t>34 (1.76%)</t>
  </si>
  <si>
    <t>7 (0.36%)</t>
  </si>
  <si>
    <t>25 (1.29%)</t>
  </si>
  <si>
    <t>1 (0.05%)</t>
  </si>
  <si>
    <t>156 (8.07%)</t>
  </si>
  <si>
    <t>144 (7.45%)</t>
  </si>
  <si>
    <t>2 (0.1%)</t>
  </si>
  <si>
    <t>39 (2.02%)</t>
  </si>
  <si>
    <t>17 (0.88%)</t>
  </si>
  <si>
    <t>423 (21.88%)</t>
  </si>
  <si>
    <t>1357 (70.2%)</t>
  </si>
  <si>
    <t>9 (0.47%)</t>
  </si>
  <si>
    <t>287 (14.85%)</t>
  </si>
  <si>
    <t>246 (12.73%)</t>
  </si>
  <si>
    <t>24 (1.24%)</t>
  </si>
  <si>
    <t>358 (18.52%)</t>
  </si>
  <si>
    <t>166 (8.59%)</t>
  </si>
  <si>
    <t>93 (4.81%)</t>
  </si>
  <si>
    <t>5 (0.26%)</t>
  </si>
  <si>
    <t>36 (1.86%)</t>
  </si>
  <si>
    <t>26 (1.35%)</t>
  </si>
  <si>
    <t>125 (6.47%)</t>
  </si>
  <si>
    <t>1104 (57.11%)</t>
  </si>
  <si>
    <t>57 (11.52%)</t>
  </si>
  <si>
    <t>48 (9.7%)</t>
  </si>
  <si>
    <t>15 (3.03%)</t>
  </si>
  <si>
    <t>2 (0.4%)</t>
  </si>
  <si>
    <t>1 (0.2%)</t>
  </si>
  <si>
    <t>54 (10.91%)</t>
  </si>
  <si>
    <t>38 (7.68%)</t>
  </si>
  <si>
    <t>11 (2.22%)</t>
  </si>
  <si>
    <t>19 (3.84%)</t>
  </si>
  <si>
    <t>5 (1.01%)</t>
  </si>
  <si>
    <t>4 (0.81%)</t>
  </si>
  <si>
    <t>98 (19.8%)</t>
  </si>
  <si>
    <t>380 (76.77%)</t>
  </si>
  <si>
    <t>47 (9.49%)</t>
  </si>
  <si>
    <t>8 (1.62%)</t>
  </si>
  <si>
    <t>26 (5.25%)</t>
  </si>
  <si>
    <t>16 (3.23%)</t>
  </si>
  <si>
    <t>56 (11.31%)</t>
  </si>
  <si>
    <t>358 (72.32%)</t>
  </si>
  <si>
    <t>127 (10.51%)</t>
  </si>
  <si>
    <t>103 (8.53%)</t>
  </si>
  <si>
    <t>23 (1.9%)</t>
  </si>
  <si>
    <t>6 (0.5%)</t>
  </si>
  <si>
    <t>12 (0.99%)</t>
  </si>
  <si>
    <t>301 (24.92%)</t>
  </si>
  <si>
    <t>118 (9.77%)</t>
  </si>
  <si>
    <t>88 (7.28%)</t>
  </si>
  <si>
    <t>16 (1.32%)</t>
  </si>
  <si>
    <t>2 (0.17%)</t>
  </si>
  <si>
    <t>14 (1.16%)</t>
  </si>
  <si>
    <t>107 (8.86%)</t>
  </si>
  <si>
    <t>99 (8.2%)</t>
  </si>
  <si>
    <t>1 (0.08%)</t>
  </si>
  <si>
    <t>3 (0.25%)</t>
  </si>
  <si>
    <t>19 (1.57%)</t>
  </si>
  <si>
    <t>338 (27.98%)</t>
  </si>
  <si>
    <t>864 (71.52%)</t>
  </si>
  <si>
    <t>5 (0.41%)</t>
  </si>
  <si>
    <t>78 (6.46%)</t>
  </si>
  <si>
    <t>60 (4.97%)</t>
  </si>
  <si>
    <t>174 (14.4%)</t>
  </si>
  <si>
    <t>62 (5.13%)</t>
  </si>
  <si>
    <t>44 (3.64%)</t>
  </si>
  <si>
    <t>35 (2.9%)</t>
  </si>
  <si>
    <t>27 (2.24%)</t>
  </si>
  <si>
    <t>9 (0.75%)</t>
  </si>
  <si>
    <t>155 (12.83%)</t>
  </si>
  <si>
    <t>746 (61.75%)</t>
  </si>
  <si>
    <t>15 (4.37%)</t>
  </si>
  <si>
    <t>8 (2.33%)</t>
  </si>
  <si>
    <t>5 (1.46%)</t>
  </si>
  <si>
    <t>2 (0.58%)</t>
  </si>
  <si>
    <t>58 (16.91%)</t>
  </si>
  <si>
    <t>38 (11.08%)</t>
  </si>
  <si>
    <t>23 (6.71%)</t>
  </si>
  <si>
    <t>11 (3.21%)</t>
  </si>
  <si>
    <t>7 (2.04%)</t>
  </si>
  <si>
    <t>1 (0.29%)</t>
  </si>
  <si>
    <t>4 (1.17%)</t>
  </si>
  <si>
    <t>26 (7.58%)</t>
  </si>
  <si>
    <t>25 (7.29%)</t>
  </si>
  <si>
    <t>6 (1.75%)</t>
  </si>
  <si>
    <t>54 (15.74%)</t>
  </si>
  <si>
    <t>293 (85.42%)</t>
  </si>
  <si>
    <t>10 (2.92%)</t>
  </si>
  <si>
    <t>22 (6.41%)</t>
  </si>
  <si>
    <t>273 (79.59%)</t>
  </si>
  <si>
    <t>575 (19.24%)</t>
  </si>
  <si>
    <t>446 (14.93%)</t>
  </si>
  <si>
    <t>133 (4.45%)</t>
  </si>
  <si>
    <t>14 (0.47%)</t>
  </si>
  <si>
    <t>37 (1.24%)</t>
  </si>
  <si>
    <t>994 (33.27%)</t>
  </si>
  <si>
    <t>378 (12.65%)</t>
  </si>
  <si>
    <t>534 (17.87%)</t>
  </si>
  <si>
    <t>151 (5.05%)</t>
  </si>
  <si>
    <t>82 (2.74%)</t>
  </si>
  <si>
    <t>38 (1.27%)</t>
  </si>
  <si>
    <t>39 (1.31%)</t>
  </si>
  <si>
    <t>8 (0.27%)</t>
  </si>
  <si>
    <t>369 (12.35%)</t>
  </si>
  <si>
    <t>320 (10.71%)</t>
  </si>
  <si>
    <t>31 (1.04%)</t>
  </si>
  <si>
    <t>57 (1.91%)</t>
  </si>
  <si>
    <t>22 (0.74%)</t>
  </si>
  <si>
    <t>33 (1.1%)</t>
  </si>
  <si>
    <t>5 (0.17%)</t>
  </si>
  <si>
    <t>10 (0.33%)</t>
  </si>
  <si>
    <t>660 (22.09%)</t>
  </si>
  <si>
    <t>1841 (61.61%)</t>
  </si>
  <si>
    <t>62 (2.07%)</t>
  </si>
  <si>
    <t>428 (14.32%)</t>
  </si>
  <si>
    <t>325 (10.88%)</t>
  </si>
  <si>
    <t>47 (1.57%)</t>
  </si>
  <si>
    <t>25 (0.84%)</t>
  </si>
  <si>
    <t>612 (20.48%)</t>
  </si>
  <si>
    <t>160 (5.35%)</t>
  </si>
  <si>
    <t>321 (10.74%)</t>
  </si>
  <si>
    <t>52 (1.74%)</t>
  </si>
  <si>
    <t>19 (0.64%)</t>
  </si>
  <si>
    <t>152 (5.09%)</t>
  </si>
  <si>
    <t>128 (4.28%)</t>
  </si>
  <si>
    <t>11 (0.37%)</t>
  </si>
  <si>
    <t>252 (8.43%)</t>
  </si>
  <si>
    <t>1443 (48.29%)</t>
  </si>
  <si>
    <t>20 (0.67%)</t>
  </si>
  <si>
    <t>1865 (18.9%)</t>
  </si>
  <si>
    <t>1556 (15.76%)</t>
  </si>
  <si>
    <t>226 (2.29%)</t>
  </si>
  <si>
    <t>26 (0.26%)</t>
  </si>
  <si>
    <t>22 (0.22%)</t>
  </si>
  <si>
    <t>84 (0.85%)</t>
  </si>
  <si>
    <t>3222 (32.64%)</t>
  </si>
  <si>
    <t>1574 (15.95%)</t>
  </si>
  <si>
    <t>749 (7.59%)</t>
  </si>
  <si>
    <t>14 (0.14%)</t>
  </si>
  <si>
    <t>1513 (15.33%)</t>
  </si>
  <si>
    <t>1203 (12.19%)</t>
  </si>
  <si>
    <t>56 (0.57%)</t>
  </si>
  <si>
    <t>236 (2.39%)</t>
  </si>
  <si>
    <t>87 (0.88%)</t>
  </si>
  <si>
    <t>47 (0.48%)</t>
  </si>
  <si>
    <t>823 (8.34%)</t>
  </si>
  <si>
    <t>20 (0.2%)</t>
  </si>
  <si>
    <t>594 (6.02%)</t>
  </si>
  <si>
    <t>169 (1.71%)</t>
  </si>
  <si>
    <t>2 (0.02%)</t>
  </si>
  <si>
    <t>340 (3.44%)</t>
  </si>
  <si>
    <t>51 (0.52%)</t>
  </si>
  <si>
    <t>268 (2.72%)</t>
  </si>
  <si>
    <t>27 (0.27%)</t>
  </si>
  <si>
    <t>32 (0.32%)</t>
  </si>
  <si>
    <t>3987 (40.4%)</t>
  </si>
  <si>
    <t>3761 (38.11%)</t>
  </si>
  <si>
    <t>72 (0.73%)</t>
  </si>
  <si>
    <t>1573 (15.94%)</t>
  </si>
  <si>
    <t>1292 (13.09%)</t>
  </si>
  <si>
    <t>83 (0.84%)</t>
  </si>
  <si>
    <t>9 (0.09%)</t>
  </si>
  <si>
    <t>12 (0.12%)</t>
  </si>
  <si>
    <t>52 (0.53%)</t>
  </si>
  <si>
    <t>2014 (20.41%)</t>
  </si>
  <si>
    <t>778 (7.88%)</t>
  </si>
  <si>
    <t>480 (4.86%)</t>
  </si>
  <si>
    <t>7 (0.07%)</t>
  </si>
  <si>
    <t>872 (8.83%)</t>
  </si>
  <si>
    <t>714 (7.23%)</t>
  </si>
  <si>
    <t>33 (0.33%)</t>
  </si>
  <si>
    <t>59 (0.6%)</t>
  </si>
  <si>
    <t>25 (0.25%)</t>
  </si>
  <si>
    <t>309 (3.13%)</t>
  </si>
  <si>
    <t>3 (0.03%)</t>
  </si>
  <si>
    <t>210 (2.13%)</t>
  </si>
  <si>
    <t>73 (0.74%)</t>
  </si>
  <si>
    <t>1 (0.01%)</t>
  </si>
  <si>
    <t>156 (1.58%)</t>
  </si>
  <si>
    <t>4 (0.04%)</t>
  </si>
  <si>
    <t>146 (1.48%)</t>
  </si>
  <si>
    <t>2467 (24.99%)</t>
  </si>
  <si>
    <t>2324 (23.55%)</t>
  </si>
  <si>
    <t>1412 (29.75%)</t>
  </si>
  <si>
    <t>1171 (24.67%)</t>
  </si>
  <si>
    <t>173 (3.64%)</t>
  </si>
  <si>
    <t>24 (0.51%)</t>
  </si>
  <si>
    <t>15 (0.32%)</t>
  </si>
  <si>
    <t>61 (1.29%)</t>
  </si>
  <si>
    <t>1648 (34.72%)</t>
  </si>
  <si>
    <t>937 (19.74%)</t>
  </si>
  <si>
    <t>384 (8.09%)</t>
  </si>
  <si>
    <t>4 (0.08%)</t>
  </si>
  <si>
    <t>657 (13.84%)</t>
  </si>
  <si>
    <t>524 (11.04%)</t>
  </si>
  <si>
    <t>37 (0.78%)</t>
  </si>
  <si>
    <t>117 (2.46%)</t>
  </si>
  <si>
    <t>9 (0.19%)</t>
  </si>
  <si>
    <t>25 (0.53%)</t>
  </si>
  <si>
    <t>465 (9.8%)</t>
  </si>
  <si>
    <t>18 (0.38%)</t>
  </si>
  <si>
    <t>325 (6.85%)</t>
  </si>
  <si>
    <t>101 (2.13%)</t>
  </si>
  <si>
    <t>2 (0.04%)</t>
  </si>
  <si>
    <t>161 (3.39%)</t>
  </si>
  <si>
    <t>35 (0.74%)</t>
  </si>
  <si>
    <t>116 (2.44%)</t>
  </si>
  <si>
    <t>13 (0.27%)</t>
  </si>
  <si>
    <t>12 (0.25%)</t>
  </si>
  <si>
    <t>1753 (36.93%)</t>
  </si>
  <si>
    <t>1815 (38.23%)</t>
  </si>
  <si>
    <t>56 (1.18%)</t>
  </si>
  <si>
    <t>1229 (25.89%)</t>
  </si>
  <si>
    <t>1009 (21.26%)</t>
  </si>
  <si>
    <t>69 (1.45%)</t>
  </si>
  <si>
    <t>8 (0.17%)</t>
  </si>
  <si>
    <t>40 (0.84%)</t>
  </si>
  <si>
    <t>908 (19.13%)</t>
  </si>
  <si>
    <t>401 (8.45%)</t>
  </si>
  <si>
    <t>222 (4.68%)</t>
  </si>
  <si>
    <t>316 (6.66%)</t>
  </si>
  <si>
    <t>271 (5.71%)</t>
  </si>
  <si>
    <t>6 (0.13%)</t>
  </si>
  <si>
    <t>168 (3.54%)</t>
  </si>
  <si>
    <t>112 (2.36%)</t>
  </si>
  <si>
    <t>41 (0.86%)</t>
  </si>
  <si>
    <t>62 (1.31%)</t>
  </si>
  <si>
    <t>3 (0.06%)</t>
  </si>
  <si>
    <t>59 (1.24%)</t>
  </si>
  <si>
    <t>898 (18.92%)</t>
  </si>
  <si>
    <t>1044 (21.99%)</t>
  </si>
  <si>
    <t>17 (0.36%)</t>
  </si>
  <si>
    <t>403 (12.3%)</t>
  </si>
  <si>
    <t>346 (10.56%)</t>
  </si>
  <si>
    <t>50 (1.53%)</t>
  </si>
  <si>
    <t>7 (0.21%)</t>
  </si>
  <si>
    <t>23 (0.7%)</t>
  </si>
  <si>
    <t>1348 (41.14%)</t>
  </si>
  <si>
    <t>448 (13.67%)</t>
  </si>
  <si>
    <t>349 (10.65%)</t>
  </si>
  <si>
    <t>663 (20.23%)</t>
  </si>
  <si>
    <t>532 (16.23%)</t>
  </si>
  <si>
    <t>16 (0.49%)</t>
  </si>
  <si>
    <t>83 (2.53%)</t>
  </si>
  <si>
    <t>67 (2.04%)</t>
  </si>
  <si>
    <t>18 (0.55%)</t>
  </si>
  <si>
    <t>240 (7.32%)</t>
  </si>
  <si>
    <t>179 (5.46%)</t>
  </si>
  <si>
    <t>41 (1.25%)</t>
  </si>
  <si>
    <t>152 (4.64%)</t>
  </si>
  <si>
    <t>14 (0.43%)</t>
  </si>
  <si>
    <t>131 (4%)</t>
  </si>
  <si>
    <t>1513 (46.17%)</t>
  </si>
  <si>
    <t>888 (27.1%)</t>
  </si>
  <si>
    <t>306 (9.34%)</t>
  </si>
  <si>
    <t>258 (7.87%)</t>
  </si>
  <si>
    <t>11 (0.34%)</t>
  </si>
  <si>
    <t>973 (29.69%)</t>
  </si>
  <si>
    <t>264 (8.06%)</t>
  </si>
  <si>
    <t>249 (7.6%)</t>
  </si>
  <si>
    <t>445 (13.58%)</t>
  </si>
  <si>
    <t>359 (10.96%)</t>
  </si>
  <si>
    <t>9 (0.27%)</t>
  </si>
  <si>
    <t>48 (1.46%)</t>
  </si>
  <si>
    <t>71 (2.17%)</t>
  </si>
  <si>
    <t>43 (1.31%)</t>
  </si>
  <si>
    <t>20 (0.61%)</t>
  </si>
  <si>
    <t>79 (2.41%)</t>
  </si>
  <si>
    <t>74 (2.26%)</t>
  </si>
  <si>
    <t>6 (0.18%)</t>
  </si>
  <si>
    <t>997 (30.42%)</t>
  </si>
  <si>
    <t>384 (11.72%)</t>
  </si>
  <si>
    <t>8 (0.24%)</t>
  </si>
  <si>
    <t>50 (2.71%)</t>
  </si>
  <si>
    <t>39 (2.11%)</t>
  </si>
  <si>
    <t>226 (12.24%)</t>
  </si>
  <si>
    <t>189 (10.24%)</t>
  </si>
  <si>
    <t>16 (0.87%)</t>
  </si>
  <si>
    <t>10 (0.54%)</t>
  </si>
  <si>
    <t>193 (10.46%)</t>
  </si>
  <si>
    <t>147 (7.96%)</t>
  </si>
  <si>
    <t>36 (1.95%)</t>
  </si>
  <si>
    <t>11 (0.6%)</t>
  </si>
  <si>
    <t>4 (0.22%)</t>
  </si>
  <si>
    <t>118 (6.39%)</t>
  </si>
  <si>
    <t>90 (4.88%)</t>
  </si>
  <si>
    <t>27 (1.46%)</t>
  </si>
  <si>
    <t>2 (0.11%)</t>
  </si>
  <si>
    <t>21 (1.14%)</t>
  </si>
  <si>
    <t>8 (0.43%)</t>
  </si>
  <si>
    <t>721 (39.06%)</t>
  </si>
  <si>
    <t>1058 (57.31%)</t>
  </si>
  <si>
    <t>38 (2.06%)</t>
  </si>
  <si>
    <t>25 (1.35%)</t>
  </si>
  <si>
    <t>133 (7.2%)</t>
  </si>
  <si>
    <t>113 (6.12%)</t>
  </si>
  <si>
    <t>9 (0.49%)</t>
  </si>
  <si>
    <t>7 (0.38%)</t>
  </si>
  <si>
    <t>111 (6.01%)</t>
  </si>
  <si>
    <t>84 (4.55%)</t>
  </si>
  <si>
    <t>17 (0.92%)</t>
  </si>
  <si>
    <t>5 (0.27%)</t>
  </si>
  <si>
    <t>70 (3.79%)</t>
  </si>
  <si>
    <t>55 (2.98%)</t>
  </si>
  <si>
    <t>12 (0.65%)</t>
  </si>
  <si>
    <t>15 (0.81%)</t>
  </si>
  <si>
    <t>13 (0.7%)</t>
  </si>
  <si>
    <t>6 (0.33%)</t>
  </si>
  <si>
    <t>572 (30.99%)</t>
  </si>
  <si>
    <t>896 (48.54%)</t>
  </si>
  <si>
    <t>1331 (8.22%)</t>
  </si>
  <si>
    <t>1018 (6.29%)</t>
  </si>
  <si>
    <t>250 (1.54%)</t>
  </si>
  <si>
    <t>38 (0.23%)</t>
  </si>
  <si>
    <t>29 (0.18%)</t>
  </si>
  <si>
    <t>100 (0.62%)</t>
  </si>
  <si>
    <t>3556 (21.97%)</t>
  </si>
  <si>
    <t>2154 (13.31%)</t>
  </si>
  <si>
    <t>877 (5.42%)</t>
  </si>
  <si>
    <t>11 (0.07%)</t>
  </si>
  <si>
    <t>1502 (9.28%)</t>
  </si>
  <si>
    <t>1231 (7.61%)</t>
  </si>
  <si>
    <t>87 (0.54%)</t>
  </si>
  <si>
    <t>228 (1.41%)</t>
  </si>
  <si>
    <t>86 (0.53%)</t>
  </si>
  <si>
    <t>41 (0.25%)</t>
  </si>
  <si>
    <t>1864 (11.52%)</t>
  </si>
  <si>
    <t>26 (0.16%)</t>
  </si>
  <si>
    <t>1594 (9.85%)</t>
  </si>
  <si>
    <t>248 (1.53%)</t>
  </si>
  <si>
    <t>15 (0.09%)</t>
  </si>
  <si>
    <t>421 (2.6%)</t>
  </si>
  <si>
    <t>119 (0.74%)</t>
  </si>
  <si>
    <t>327 (2.02%)</t>
  </si>
  <si>
    <t>20 (0.12%)</t>
  </si>
  <si>
    <t>51 (0.32%)</t>
  </si>
  <si>
    <t>3467 (21.42%)</t>
  </si>
  <si>
    <t>12460 (76.99%)</t>
  </si>
  <si>
    <t>63 (0.39%)</t>
  </si>
  <si>
    <t>807 (4.99%)</t>
  </si>
  <si>
    <t>636 (3.93%)</t>
  </si>
  <si>
    <t>46 (0.28%)</t>
  </si>
  <si>
    <t>30 (0.19%)</t>
  </si>
  <si>
    <t>1902 (11.75%)</t>
  </si>
  <si>
    <t>889 (5.49%)</t>
  </si>
  <si>
    <t>513 (3.17%)</t>
  </si>
  <si>
    <t>646 (3.99%)</t>
  </si>
  <si>
    <t>555 (3.43%)</t>
  </si>
  <si>
    <t>12 (0.07%)</t>
  </si>
  <si>
    <t>34 (0.21%)</t>
  </si>
  <si>
    <t>9 (0.06%)</t>
  </si>
  <si>
    <t>611 (3.78%)</t>
  </si>
  <si>
    <t>445 (2.75%)</t>
  </si>
  <si>
    <t>107 (0.66%)</t>
  </si>
  <si>
    <t>10 (0.06%)</t>
  </si>
  <si>
    <t>126 (0.78%)</t>
  </si>
  <si>
    <t>112 (0.69%)</t>
  </si>
  <si>
    <t>1202 (7.43%)</t>
  </si>
  <si>
    <t>10803 (66.75%)</t>
  </si>
  <si>
    <t>355 (31.17%)</t>
  </si>
  <si>
    <t>313 (27.48%)</t>
  </si>
  <si>
    <t>69 (6.06%)</t>
  </si>
  <si>
    <t>17 (1.49%)</t>
  </si>
  <si>
    <t>3 (0.26%)</t>
  </si>
  <si>
    <t>5 (0.44%)</t>
  </si>
  <si>
    <t>681 (59.79%)</t>
  </si>
  <si>
    <t>337 (29.59%)</t>
  </si>
  <si>
    <t>283 (24.85%)</t>
  </si>
  <si>
    <t>262 (23%)</t>
  </si>
  <si>
    <t>229 (20.11%)</t>
  </si>
  <si>
    <t>13 (1.14%)</t>
  </si>
  <si>
    <t>39 (3.42%)</t>
  </si>
  <si>
    <t>8 (0.7%)</t>
  </si>
  <si>
    <t>221 (19.4%)</t>
  </si>
  <si>
    <t>162 (14.22%)</t>
  </si>
  <si>
    <t>64 (5.62%)</t>
  </si>
  <si>
    <t>58 (5.09%)</t>
  </si>
  <si>
    <t>12 (1.05%)</t>
  </si>
  <si>
    <t>52 (4.57%)</t>
  </si>
  <si>
    <t>1 (0.09%)</t>
  </si>
  <si>
    <t>2 (0.18%)</t>
  </si>
  <si>
    <t>443 (38.89%)</t>
  </si>
  <si>
    <t>513 (45.04%)</t>
  </si>
  <si>
    <t>232 (20.37%)</t>
  </si>
  <si>
    <t>206 (18.09%)</t>
  </si>
  <si>
    <t>9 (0.79%)</t>
  </si>
  <si>
    <t>439 (38.54%)</t>
  </si>
  <si>
    <t>165 (14.49%)</t>
  </si>
  <si>
    <t>188 (16.51%)</t>
  </si>
  <si>
    <t>116 (10.18%)</t>
  </si>
  <si>
    <t>103 (9.04%)</t>
  </si>
  <si>
    <t>21 (1.84%)</t>
  </si>
  <si>
    <t>30 (2.63%)</t>
  </si>
  <si>
    <t>27 (2.37%)</t>
  </si>
  <si>
    <t>25 (2.19%)</t>
  </si>
  <si>
    <t>84 (7.37%)</t>
  </si>
  <si>
    <t>130 (19.2%)</t>
  </si>
  <si>
    <t>124 (18.32%)</t>
  </si>
  <si>
    <t>8 (1.18%)</t>
  </si>
  <si>
    <t>2 (0.3%)</t>
  </si>
  <si>
    <t>6 (0.89%)</t>
  </si>
  <si>
    <t>335 (49.48%)</t>
  </si>
  <si>
    <t>159 (23.49%)</t>
  </si>
  <si>
    <t>114 (16.84%)</t>
  </si>
  <si>
    <t>3 (0.44%)</t>
  </si>
  <si>
    <t>104 (15.36%)</t>
  </si>
  <si>
    <t>89 (13.15%)</t>
  </si>
  <si>
    <t>4 (0.59%)</t>
  </si>
  <si>
    <t>16 (2.36%)</t>
  </si>
  <si>
    <t>93 (13.74%)</t>
  </si>
  <si>
    <t>73 (10.78%)</t>
  </si>
  <si>
    <t>26 (3.84%)</t>
  </si>
  <si>
    <t>34 (5.02%)</t>
  </si>
  <si>
    <t>10 (1.48%)</t>
  </si>
  <si>
    <t>24 (3.55%)</t>
  </si>
  <si>
    <t>188 (27.77%)</t>
  </si>
  <si>
    <t>340 (50.22%)</t>
  </si>
  <si>
    <t>86 (12.7%)</t>
  </si>
  <si>
    <t>80 (11.82%)</t>
  </si>
  <si>
    <t>1 (0.15%)</t>
  </si>
  <si>
    <t>225 (33.23%)</t>
  </si>
  <si>
    <t>69 (10.19%)</t>
  </si>
  <si>
    <t>78 (11.52%)</t>
  </si>
  <si>
    <t>56 (8.27%)</t>
  </si>
  <si>
    <t>51 (7.53%)</t>
  </si>
  <si>
    <t>20 (2.95%)</t>
  </si>
  <si>
    <t>7 (1.03%)</t>
  </si>
  <si>
    <t>12 (1.77%)</t>
  </si>
  <si>
    <t>11 (1.62%)</t>
  </si>
  <si>
    <t>50 (7.39%)</t>
  </si>
  <si>
    <t>224 (33.09%)</t>
  </si>
  <si>
    <t>339 (4.48%)</t>
  </si>
  <si>
    <t>197 (2.6%)</t>
  </si>
  <si>
    <t>82 (1.08%)</t>
  </si>
  <si>
    <t>8 (0.11%)</t>
  </si>
  <si>
    <t>48 (0.63%)</t>
  </si>
  <si>
    <t>1060 (14.02%)</t>
  </si>
  <si>
    <t>765 (10.12%)</t>
  </si>
  <si>
    <t>149 (1.97%)</t>
  </si>
  <si>
    <t>3 (0.04%)</t>
  </si>
  <si>
    <t>515 (6.81%)</t>
  </si>
  <si>
    <t>413 (5.46%)</t>
  </si>
  <si>
    <t>33 (0.44%)</t>
  </si>
  <si>
    <t>78 (1.03%)</t>
  </si>
  <si>
    <t>34 (0.45%)</t>
  </si>
  <si>
    <t>9 (0.12%)</t>
  </si>
  <si>
    <t>683 (9.03%)</t>
  </si>
  <si>
    <t>587 (7.76%)</t>
  </si>
  <si>
    <t>60 (0.79%)</t>
  </si>
  <si>
    <t>7 (0.09%)</t>
  </si>
  <si>
    <t>130 (1.72%)</t>
  </si>
  <si>
    <t>32 (0.42%)</t>
  </si>
  <si>
    <t>101 (1.34%)</t>
  </si>
  <si>
    <t>15 (0.2%)</t>
  </si>
  <si>
    <t>1231 (16.28%)</t>
  </si>
  <si>
    <t>6181 (81.73%)</t>
  </si>
  <si>
    <t>36 (0.48%)</t>
  </si>
  <si>
    <t>170 (2.25%)</t>
  </si>
  <si>
    <t>104 (1.38%)</t>
  </si>
  <si>
    <t>14 (0.19%)</t>
  </si>
  <si>
    <t>13 (0.17%)</t>
  </si>
  <si>
    <t>531 (7.02%)</t>
  </si>
  <si>
    <t>331 (4.38%)</t>
  </si>
  <si>
    <t>61 (0.81%)</t>
  </si>
  <si>
    <t>240 (3.17%)</t>
  </si>
  <si>
    <t>198 (2.62%)</t>
  </si>
  <si>
    <t>5 (0.07%)</t>
  </si>
  <si>
    <t>4 (0.05%)</t>
  </si>
  <si>
    <t>292 (3.86%)</t>
  </si>
  <si>
    <t>230 (3.04%)</t>
  </si>
  <si>
    <t>29 (0.38%)</t>
  </si>
  <si>
    <t>38 (0.5%)</t>
  </si>
  <si>
    <t>496 (6.56%)</t>
  </si>
  <si>
    <t>5736 (75.84%)</t>
  </si>
  <si>
    <t>507 (7.45%)</t>
  </si>
  <si>
    <t>384 (5.64%)</t>
  </si>
  <si>
    <t>91 (1.34%)</t>
  </si>
  <si>
    <t>11 (0.16%)</t>
  </si>
  <si>
    <t>12 (0.18%)</t>
  </si>
  <si>
    <t>45 (0.66%)</t>
  </si>
  <si>
    <t>1480 (21.75%)</t>
  </si>
  <si>
    <t>893 (13.12%)</t>
  </si>
  <si>
    <t>331 (4.86%)</t>
  </si>
  <si>
    <t>621 (9.13%)</t>
  </si>
  <si>
    <t>500 (7.35%)</t>
  </si>
  <si>
    <t>37 (0.54%)</t>
  </si>
  <si>
    <t>95 (1.4%)</t>
  </si>
  <si>
    <t>40 (0.59%)</t>
  </si>
  <si>
    <t>25 (0.37%)</t>
  </si>
  <si>
    <t>867 (12.74%)</t>
  </si>
  <si>
    <t>772 (11.34%)</t>
  </si>
  <si>
    <t>98 (1.44%)</t>
  </si>
  <si>
    <t>8 (0.12%)</t>
  </si>
  <si>
    <t>199 (2.92%)</t>
  </si>
  <si>
    <t>65 (0.96%)</t>
  </si>
  <si>
    <t>150 (2.2%)</t>
  </si>
  <si>
    <t>13 (0.19%)</t>
  </si>
  <si>
    <t>32 (0.47%)</t>
  </si>
  <si>
    <t>1605 (23.59%)</t>
  </si>
  <si>
    <t>5426 (79.74%)</t>
  </si>
  <si>
    <t>23 (0.34%)</t>
  </si>
  <si>
    <t>319 (4.69%)</t>
  </si>
  <si>
    <t>246 (3.61%)</t>
  </si>
  <si>
    <t>21 (0.31%)</t>
  </si>
  <si>
    <t>15 (0.22%)</t>
  </si>
  <si>
    <t>707 (10.39%)</t>
  </si>
  <si>
    <t>324 (4.76%)</t>
  </si>
  <si>
    <t>186 (2.73%)</t>
  </si>
  <si>
    <t>234 (3.44%)</t>
  </si>
  <si>
    <t>203 (2.98%)</t>
  </si>
  <si>
    <t>247 (3.63%)</t>
  </si>
  <si>
    <t>187 (2.75%)</t>
  </si>
  <si>
    <t>36 (0.53%)</t>
  </si>
  <si>
    <t>49 (0.72%)</t>
  </si>
  <si>
    <t>44 (0.65%)</t>
  </si>
  <si>
    <t>572 (8.41%)</t>
  </si>
  <si>
    <t>4655 (68.41%)</t>
  </si>
  <si>
    <t>16 (0.24%)</t>
  </si>
  <si>
    <t>Tabel 29. Beschrijving van de substanties, België, 2021</t>
  </si>
  <si>
    <t>Lijst tabellen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</si>
</sst>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/>
      <top style="thick">
        <color auto="1"/>
      </top>
      <bottom style="thick">
        <color auto="1"/>
      </bottom>
      <diagonal/>
    </border>
    <border>
      <left style="thin">
        <color theme="0" tint="-0.2499465926084170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rgb="FFB2B2B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/>
      <top style="thick">
        <color auto="1"/>
      </top>
      <bottom style="thick">
        <color auto="1"/>
      </bottom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rgb="FFB2B2B2"/>
      </left>
      <right style="thin">
        <color theme="0" tint="-0.24994659260841701"/>
      </right>
      <top/>
      <bottom/>
      <diagonal/>
    </border>
    <border>
      <left style="thin">
        <color rgb="FFB2B2B2"/>
      </left>
      <right/>
      <top/>
      <bottom style="thin">
        <color theme="0" tint="-0.24994659260841701"/>
      </bottom>
      <diagonal/>
    </border>
    <border>
      <left style="thin">
        <color rgb="FFB2B2B2"/>
      </left>
      <right/>
      <top style="thin">
        <color theme="0" tint="-0.24994659260841701"/>
      </top>
      <bottom/>
      <diagonal/>
    </border>
    <border>
      <left style="thin">
        <color rgb="FFB2B2B2"/>
      </left>
      <right/>
      <top style="thin">
        <color theme="0"/>
      </top>
      <bottom/>
      <diagonal/>
    </border>
    <border>
      <left style="thin">
        <color rgb="FFB2B2B2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rgb="FFB2B2B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2B2B2"/>
      </left>
      <right style="thin">
        <color rgb="FFB2B2B2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ck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theme="0" tint="-0.24994659260841701"/>
      </bottom>
      <diagonal/>
    </border>
    <border>
      <left style="thin">
        <color rgb="FFB2B2B2"/>
      </left>
      <right style="thin">
        <color rgb="FFB2B2B2"/>
      </right>
      <top style="thin">
        <color theme="0" tint="-0.24994659260841701"/>
      </top>
      <bottom/>
      <diagonal/>
    </border>
    <border>
      <left/>
      <right style="thin">
        <color rgb="FFB2B2B2"/>
      </right>
      <top style="thin">
        <color theme="0"/>
      </top>
      <bottom/>
      <diagonal/>
    </border>
    <border>
      <left/>
      <right style="thin">
        <color rgb="FFB2B2B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B2B2B2"/>
      </right>
      <top style="thick">
        <color auto="1"/>
      </top>
      <bottom style="thick">
        <color auto="1"/>
      </bottom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/>
      <bottom style="thin">
        <color theme="0" tint="-0.24994659260841701"/>
      </bottom>
      <diagonal/>
    </border>
    <border>
      <left/>
      <right style="thin">
        <color rgb="FFB2B2B2"/>
      </right>
      <top style="thin">
        <color theme="0" tint="-0.24994659260841701"/>
      </top>
      <bottom/>
      <diagonal/>
    </border>
    <border>
      <left style="thin">
        <color rgb="FFB2B2B2"/>
      </left>
      <right style="thin">
        <color rgb="FFB2B2B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 style="thin">
        <color rgb="FFB2B2B2"/>
      </left>
      <right/>
      <top style="thin">
        <color theme="0"/>
      </top>
      <bottom style="thin">
        <color theme="0"/>
      </bottom>
      <diagonal/>
    </border>
    <border>
      <left/>
      <right style="thin">
        <color rgb="FFB2B2B2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rgb="FFB2B2B2"/>
      </right>
      <top style="thin">
        <color theme="0"/>
      </top>
      <bottom style="thin">
        <color theme="0" tint="-0.24994659260841701"/>
      </bottom>
      <diagonal/>
    </border>
    <border>
      <left style="thin">
        <color rgb="FFB2B2B2"/>
      </left>
      <right/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/>
      <diagonal/>
    </border>
    <border>
      <left/>
      <right/>
      <top/>
      <bottom style="thin">
        <color rgb="FFB2B2B2"/>
      </bottom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medium">
        <color auto="1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auto="1"/>
      </left>
      <right style="medium">
        <color auto="1"/>
      </right>
      <top/>
      <bottom style="thin">
        <color rgb="FFB2B2B2"/>
      </bottom>
      <diagonal/>
    </border>
    <border>
      <left/>
      <right style="medium">
        <color auto="1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4" fillId="20" borderId="0" applyNumberFormat="0" applyBorder="0" applyAlignment="0" applyProtection="0"/>
  </cellStyleXfs>
  <cellXfs count="843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3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10" xfId="0" applyNumberFormat="1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4" borderId="27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165" fontId="3" fillId="0" borderId="27" xfId="0" applyNumberFormat="1" applyFont="1" applyFill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8" fillId="12" borderId="0" xfId="0" applyFont="1" applyFill="1"/>
    <xf numFmtId="0" fontId="3" fillId="12" borderId="0" xfId="0" applyFont="1" applyFill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/>
    <xf numFmtId="0" fontId="8" fillId="12" borderId="29" xfId="0" applyFont="1" applyFill="1" applyBorder="1" applyAlignment="1">
      <alignment horizontal="center" vertical="center" wrapText="1"/>
    </xf>
    <xf numFmtId="0" fontId="8" fillId="13" borderId="0" xfId="0" applyFont="1" applyFill="1"/>
    <xf numFmtId="0" fontId="3" fillId="13" borderId="28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19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1" fontId="8" fillId="13" borderId="0" xfId="0" applyNumberFormat="1" applyFont="1" applyFill="1" applyAlignment="1">
      <alignment horizontal="center"/>
    </xf>
    <xf numFmtId="165" fontId="3" fillId="13" borderId="26" xfId="0" applyNumberFormat="1" applyFont="1" applyFill="1" applyBorder="1" applyAlignment="1">
      <alignment horizontal="center"/>
    </xf>
    <xf numFmtId="165" fontId="3" fillId="13" borderId="0" xfId="0" applyNumberFormat="1" applyFont="1" applyFill="1" applyBorder="1" applyAlignment="1">
      <alignment horizontal="center"/>
    </xf>
    <xf numFmtId="0" fontId="11" fillId="13" borderId="0" xfId="0" applyFont="1" applyFill="1"/>
    <xf numFmtId="165" fontId="12" fillId="13" borderId="0" xfId="0" applyNumberFormat="1" applyFont="1" applyFill="1" applyAlignment="1">
      <alignment horizontal="center"/>
    </xf>
    <xf numFmtId="165" fontId="12" fillId="13" borderId="26" xfId="0" applyNumberFormat="1" applyFont="1" applyFill="1" applyBorder="1" applyAlignment="1">
      <alignment horizontal="center"/>
    </xf>
    <xf numFmtId="165" fontId="12" fillId="13" borderId="0" xfId="0" applyNumberFormat="1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/>
    </xf>
    <xf numFmtId="0" fontId="12" fillId="13" borderId="3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right"/>
    </xf>
    <xf numFmtId="1" fontId="3" fillId="14" borderId="10" xfId="0" applyNumberFormat="1" applyFont="1" applyFill="1" applyBorder="1" applyAlignment="1">
      <alignment horizontal="center"/>
    </xf>
    <xf numFmtId="165" fontId="3" fillId="14" borderId="10" xfId="0" applyNumberFormat="1" applyFont="1" applyFill="1" applyBorder="1" applyAlignment="1">
      <alignment horizontal="center"/>
    </xf>
    <xf numFmtId="165" fontId="3" fillId="14" borderId="24" xfId="0" applyNumberFormat="1" applyFont="1" applyFill="1" applyBorder="1" applyAlignment="1">
      <alignment horizontal="center"/>
    </xf>
    <xf numFmtId="165" fontId="3" fillId="14" borderId="9" xfId="0" applyNumberFormat="1" applyFont="1" applyFill="1" applyBorder="1" applyAlignment="1">
      <alignment horizontal="center"/>
    </xf>
    <xf numFmtId="165" fontId="3" fillId="14" borderId="27" xfId="0" applyNumberFormat="1" applyFont="1" applyFill="1" applyBorder="1" applyAlignment="1">
      <alignment horizontal="center"/>
    </xf>
    <xf numFmtId="0" fontId="3" fillId="13" borderId="19" xfId="0" applyFont="1" applyFill="1" applyBorder="1"/>
    <xf numFmtId="0" fontId="8" fillId="13" borderId="0" xfId="0" applyFont="1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2" fillId="13" borderId="5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12" fillId="0" borderId="0" xfId="0" applyFont="1"/>
    <xf numFmtId="0" fontId="12" fillId="13" borderId="0" xfId="0" applyFont="1" applyFill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right"/>
    </xf>
    <xf numFmtId="0" fontId="12" fillId="0" borderId="35" xfId="0" applyFont="1" applyFill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165" fontId="12" fillId="0" borderId="36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right"/>
    </xf>
    <xf numFmtId="165" fontId="12" fillId="4" borderId="9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165" fontId="12" fillId="4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165" fontId="12" fillId="14" borderId="10" xfId="0" applyNumberFormat="1" applyFont="1" applyFill="1" applyBorder="1" applyAlignment="1">
      <alignment horizontal="center"/>
    </xf>
    <xf numFmtId="0" fontId="12" fillId="14" borderId="9" xfId="0" applyFont="1" applyFill="1" applyBorder="1" applyAlignment="1">
      <alignment horizontal="center"/>
    </xf>
    <xf numFmtId="165" fontId="12" fillId="14" borderId="9" xfId="0" applyNumberFormat="1" applyFont="1" applyFill="1" applyBorder="1" applyAlignment="1">
      <alignment horizontal="center"/>
    </xf>
    <xf numFmtId="165" fontId="3" fillId="13" borderId="21" xfId="0" applyNumberFormat="1" applyFont="1" applyFill="1" applyBorder="1" applyAlignment="1">
      <alignment horizontal="center"/>
    </xf>
    <xf numFmtId="165" fontId="3" fillId="13" borderId="11" xfId="0" applyNumberFormat="1" applyFont="1" applyFill="1" applyBorder="1" applyAlignment="1">
      <alignment horizontal="center"/>
    </xf>
    <xf numFmtId="165" fontId="3" fillId="13" borderId="32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65" fontId="12" fillId="0" borderId="20" xfId="0" applyNumberFormat="1" applyFont="1" applyBorder="1" applyAlignment="1">
      <alignment horizontal="center"/>
    </xf>
    <xf numFmtId="165" fontId="12" fillId="13" borderId="21" xfId="0" applyNumberFormat="1" applyFont="1" applyFill="1" applyBorder="1" applyAlignment="1">
      <alignment horizontal="center"/>
    </xf>
    <xf numFmtId="165" fontId="12" fillId="0" borderId="24" xfId="0" applyNumberFormat="1" applyFont="1" applyFill="1" applyBorder="1" applyAlignment="1">
      <alignment horizontal="center"/>
    </xf>
    <xf numFmtId="165" fontId="12" fillId="0" borderId="20" xfId="0" applyNumberFormat="1" applyFont="1" applyFill="1" applyBorder="1" applyAlignment="1">
      <alignment horizontal="center"/>
    </xf>
    <xf numFmtId="165" fontId="12" fillId="4" borderId="10" xfId="0" applyNumberFormat="1" applyFont="1" applyFill="1" applyBorder="1" applyAlignment="1">
      <alignment horizontal="center"/>
    </xf>
    <xf numFmtId="165" fontId="12" fillId="4" borderId="13" xfId="0" applyNumberFormat="1" applyFont="1" applyFill="1" applyBorder="1" applyAlignment="1">
      <alignment horizontal="center"/>
    </xf>
    <xf numFmtId="165" fontId="12" fillId="4" borderId="31" xfId="0" applyNumberFormat="1" applyFont="1" applyFill="1" applyBorder="1" applyAlignment="1">
      <alignment horizontal="center"/>
    </xf>
    <xf numFmtId="165" fontId="12" fillId="4" borderId="20" xfId="0" applyNumberFormat="1" applyFont="1" applyFill="1" applyBorder="1" applyAlignment="1">
      <alignment horizontal="center"/>
    </xf>
    <xf numFmtId="165" fontId="12" fillId="4" borderId="32" xfId="0" applyNumberFormat="1" applyFont="1" applyFill="1" applyBorder="1" applyAlignment="1">
      <alignment horizontal="center"/>
    </xf>
    <xf numFmtId="165" fontId="12" fillId="0" borderId="27" xfId="0" applyNumberFormat="1" applyFont="1" applyFill="1" applyBorder="1" applyAlignment="1">
      <alignment horizontal="center"/>
    </xf>
    <xf numFmtId="165" fontId="12" fillId="0" borderId="31" xfId="0" applyNumberFormat="1" applyFont="1" applyFill="1" applyBorder="1" applyAlignment="1">
      <alignment horizontal="center"/>
    </xf>
    <xf numFmtId="165" fontId="12" fillId="0" borderId="27" xfId="0" applyNumberFormat="1" applyFont="1" applyBorder="1" applyAlignment="1">
      <alignment horizontal="center"/>
    </xf>
    <xf numFmtId="165" fontId="12" fillId="0" borderId="3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2" fillId="14" borderId="24" xfId="0" applyNumberFormat="1" applyFont="1" applyFill="1" applyBorder="1" applyAlignment="1">
      <alignment horizontal="center"/>
    </xf>
    <xf numFmtId="165" fontId="12" fillId="14" borderId="27" xfId="0" applyNumberFormat="1" applyFont="1" applyFill="1" applyBorder="1" applyAlignment="1">
      <alignment horizontal="center"/>
    </xf>
    <xf numFmtId="165" fontId="12" fillId="0" borderId="24" xfId="0" applyNumberFormat="1" applyFont="1" applyBorder="1" applyAlignment="1">
      <alignment horizontal="center"/>
    </xf>
    <xf numFmtId="165" fontId="12" fillId="4" borderId="27" xfId="0" applyNumberFormat="1" applyFont="1" applyFill="1" applyBorder="1" applyAlignment="1">
      <alignment horizontal="center"/>
    </xf>
    <xf numFmtId="165" fontId="12" fillId="4" borderId="24" xfId="0" applyNumberFormat="1" applyFont="1" applyFill="1" applyBorder="1" applyAlignment="1">
      <alignment horizontal="center"/>
    </xf>
    <xf numFmtId="165" fontId="12" fillId="4" borderId="25" xfId="0" applyNumberFormat="1" applyFont="1" applyFill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12" fillId="13" borderId="5" xfId="0" applyFont="1" applyFill="1" applyBorder="1" applyAlignment="1">
      <alignment horizontal="center" vertical="center" wrapText="1"/>
    </xf>
    <xf numFmtId="0" fontId="12" fillId="13" borderId="19" xfId="0" applyFont="1" applyFill="1" applyBorder="1"/>
    <xf numFmtId="165" fontId="12" fillId="0" borderId="37" xfId="0" applyNumberFormat="1" applyFont="1" applyFill="1" applyBorder="1" applyAlignment="1">
      <alignment horizontal="center"/>
    </xf>
    <xf numFmtId="0" fontId="12" fillId="13" borderId="26" xfId="0" applyFont="1" applyFill="1" applyBorder="1"/>
    <xf numFmtId="0" fontId="12" fillId="15" borderId="8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12" fillId="15" borderId="22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 vertical="center"/>
    </xf>
    <xf numFmtId="0" fontId="12" fillId="15" borderId="5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11" fillId="15" borderId="0" xfId="0" applyFont="1" applyFill="1"/>
    <xf numFmtId="0" fontId="11" fillId="15" borderId="16" xfId="0" applyFont="1" applyFill="1" applyBorder="1"/>
    <xf numFmtId="0" fontId="12" fillId="15" borderId="28" xfId="0" applyFont="1" applyFill="1" applyBorder="1" applyAlignment="1">
      <alignment horizontal="center"/>
    </xf>
    <xf numFmtId="0" fontId="12" fillId="15" borderId="26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12" fillId="15" borderId="0" xfId="0" applyFont="1" applyFill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" fontId="11" fillId="15" borderId="0" xfId="0" applyNumberFormat="1" applyFont="1" applyFill="1" applyAlignment="1">
      <alignment horizontal="center"/>
    </xf>
    <xf numFmtId="165" fontId="12" fillId="15" borderId="0" xfId="0" applyNumberFormat="1" applyFont="1" applyFill="1" applyAlignment="1">
      <alignment horizontal="center"/>
    </xf>
    <xf numFmtId="165" fontId="12" fillId="15" borderId="26" xfId="0" applyNumberFormat="1" applyFont="1" applyFill="1" applyBorder="1" applyAlignment="1">
      <alignment horizontal="center"/>
    </xf>
    <xf numFmtId="165" fontId="12" fillId="15" borderId="0" xfId="0" applyNumberFormat="1" applyFont="1" applyFill="1" applyBorder="1" applyAlignment="1">
      <alignment horizontal="center"/>
    </xf>
    <xf numFmtId="1" fontId="12" fillId="15" borderId="0" xfId="0" applyNumberFormat="1" applyFont="1" applyFill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4" borderId="9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65" fontId="12" fillId="4" borderId="15" xfId="0" applyNumberFormat="1" applyFont="1" applyFill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0" fontId="12" fillId="0" borderId="0" xfId="0" applyFont="1" applyBorder="1"/>
    <xf numFmtId="0" fontId="12" fillId="13" borderId="4" xfId="0" applyFont="1" applyFill="1" applyBorder="1" applyAlignment="1">
      <alignment horizontal="center"/>
    </xf>
    <xf numFmtId="1" fontId="3" fillId="13" borderId="0" xfId="0" applyNumberFormat="1" applyFont="1" applyFill="1" applyBorder="1" applyAlignment="1">
      <alignment horizontal="center"/>
    </xf>
    <xf numFmtId="1" fontId="12" fillId="13" borderId="0" xfId="0" applyNumberFormat="1" applyFont="1" applyFill="1" applyBorder="1" applyAlignment="1">
      <alignment horizontal="center"/>
    </xf>
    <xf numFmtId="165" fontId="3" fillId="14" borderId="20" xfId="0" applyNumberFormat="1" applyFont="1" applyFill="1" applyBorder="1" applyAlignment="1">
      <alignment horizontal="center"/>
    </xf>
    <xf numFmtId="165" fontId="11" fillId="15" borderId="21" xfId="0" applyNumberFormat="1" applyFont="1" applyFill="1" applyBorder="1" applyAlignment="1">
      <alignment horizontal="center"/>
    </xf>
    <xf numFmtId="0" fontId="12" fillId="15" borderId="4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/>
    </xf>
    <xf numFmtId="0" fontId="12" fillId="15" borderId="19" xfId="0" applyFont="1" applyFill="1" applyBorder="1"/>
    <xf numFmtId="0" fontId="12" fillId="15" borderId="26" xfId="0" applyFont="1" applyFill="1" applyBorder="1"/>
    <xf numFmtId="0" fontId="11" fillId="15" borderId="0" xfId="0" applyFont="1" applyFill="1" applyAlignment="1">
      <alignment horizontal="center"/>
    </xf>
    <xf numFmtId="165" fontId="12" fillId="15" borderId="25" xfId="0" applyNumberFormat="1" applyFont="1" applyFill="1" applyBorder="1" applyAlignment="1">
      <alignment horizontal="center"/>
    </xf>
    <xf numFmtId="0" fontId="12" fillId="16" borderId="10" xfId="0" applyFont="1" applyFill="1" applyBorder="1" applyAlignment="1">
      <alignment horizontal="right"/>
    </xf>
    <xf numFmtId="1" fontId="12" fillId="16" borderId="10" xfId="0" applyNumberFormat="1" applyFont="1" applyFill="1" applyBorder="1" applyAlignment="1">
      <alignment horizontal="center"/>
    </xf>
    <xf numFmtId="165" fontId="12" fillId="16" borderId="20" xfId="0" applyNumberFormat="1" applyFont="1" applyFill="1" applyBorder="1" applyAlignment="1">
      <alignment horizontal="center"/>
    </xf>
    <xf numFmtId="165" fontId="12" fillId="16" borderId="10" xfId="0" applyNumberFormat="1" applyFont="1" applyFill="1" applyBorder="1" applyAlignment="1">
      <alignment horizontal="center"/>
    </xf>
    <xf numFmtId="165" fontId="12" fillId="16" borderId="24" xfId="0" applyNumberFormat="1" applyFont="1" applyFill="1" applyBorder="1" applyAlignment="1">
      <alignment horizontal="center"/>
    </xf>
    <xf numFmtId="0" fontId="12" fillId="16" borderId="11" xfId="0" applyFont="1" applyFill="1" applyBorder="1" applyAlignment="1">
      <alignment horizontal="right"/>
    </xf>
    <xf numFmtId="0" fontId="12" fillId="16" borderId="9" xfId="0" applyFont="1" applyFill="1" applyBorder="1" applyAlignment="1">
      <alignment horizontal="right"/>
    </xf>
    <xf numFmtId="1" fontId="12" fillId="16" borderId="9" xfId="0" applyNumberFormat="1" applyFont="1" applyFill="1" applyBorder="1" applyAlignment="1">
      <alignment horizontal="center"/>
    </xf>
    <xf numFmtId="165" fontId="12" fillId="16" borderId="31" xfId="0" applyNumberFormat="1" applyFont="1" applyFill="1" applyBorder="1" applyAlignment="1">
      <alignment horizontal="center"/>
    </xf>
    <xf numFmtId="165" fontId="12" fillId="16" borderId="9" xfId="0" applyNumberFormat="1" applyFont="1" applyFill="1" applyBorder="1" applyAlignment="1">
      <alignment horizontal="center"/>
    </xf>
    <xf numFmtId="165" fontId="12" fillId="16" borderId="27" xfId="0" applyNumberFormat="1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12" fillId="16" borderId="9" xfId="0" applyFont="1" applyFill="1" applyBorder="1" applyAlignment="1">
      <alignment horizontal="center"/>
    </xf>
    <xf numFmtId="0" fontId="12" fillId="15" borderId="8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0" xfId="0" applyFont="1" applyFill="1"/>
    <xf numFmtId="0" fontId="12" fillId="0" borderId="11" xfId="0" applyFont="1" applyBorder="1" applyAlignment="1">
      <alignment horizontal="right"/>
    </xf>
    <xf numFmtId="0" fontId="12" fillId="15" borderId="4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/>
    </xf>
    <xf numFmtId="0" fontId="12" fillId="15" borderId="49" xfId="0" applyFont="1" applyFill="1" applyBorder="1"/>
    <xf numFmtId="165" fontId="12" fillId="0" borderId="42" xfId="0" applyNumberFormat="1" applyFont="1" applyBorder="1" applyAlignment="1">
      <alignment horizontal="center"/>
    </xf>
    <xf numFmtId="165" fontId="12" fillId="15" borderId="44" xfId="0" applyNumberFormat="1" applyFont="1" applyFill="1" applyBorder="1" applyAlignment="1">
      <alignment horizontal="center"/>
    </xf>
    <xf numFmtId="165" fontId="12" fillId="16" borderId="42" xfId="0" applyNumberFormat="1" applyFont="1" applyFill="1" applyBorder="1" applyAlignment="1">
      <alignment horizontal="center"/>
    </xf>
    <xf numFmtId="165" fontId="12" fillId="0" borderId="42" xfId="0" applyNumberFormat="1" applyFont="1" applyFill="1" applyBorder="1" applyAlignment="1">
      <alignment horizontal="center"/>
    </xf>
    <xf numFmtId="165" fontId="12" fillId="4" borderId="47" xfId="0" applyNumberFormat="1" applyFont="1" applyFill="1" applyBorder="1" applyAlignment="1">
      <alignment horizontal="center"/>
    </xf>
    <xf numFmtId="165" fontId="12" fillId="16" borderId="47" xfId="0" applyNumberFormat="1" applyFont="1" applyFill="1" applyBorder="1" applyAlignment="1">
      <alignment horizontal="center"/>
    </xf>
    <xf numFmtId="165" fontId="12" fillId="0" borderId="47" xfId="0" applyNumberFormat="1" applyFont="1" applyBorder="1" applyAlignment="1">
      <alignment horizontal="center"/>
    </xf>
    <xf numFmtId="165" fontId="12" fillId="4" borderId="48" xfId="0" applyNumberFormat="1" applyFont="1" applyFill="1" applyBorder="1" applyAlignment="1">
      <alignment horizontal="center"/>
    </xf>
    <xf numFmtId="165" fontId="12" fillId="0" borderId="43" xfId="0" applyNumberFormat="1" applyFont="1" applyBorder="1" applyAlignment="1">
      <alignment horizontal="center"/>
    </xf>
    <xf numFmtId="165" fontId="12" fillId="0" borderId="48" xfId="0" applyNumberFormat="1" applyFont="1" applyBorder="1" applyAlignment="1">
      <alignment horizontal="center"/>
    </xf>
    <xf numFmtId="0" fontId="11" fillId="15" borderId="2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0" fontId="11" fillId="15" borderId="5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2" fillId="15" borderId="40" xfId="0" applyFont="1" applyFill="1" applyBorder="1" applyAlignment="1">
      <alignment horizontal="center"/>
    </xf>
    <xf numFmtId="0" fontId="12" fillId="15" borderId="41" xfId="0" applyFont="1" applyFill="1" applyBorder="1" applyAlignment="1">
      <alignment horizontal="center"/>
    </xf>
    <xf numFmtId="0" fontId="12" fillId="15" borderId="16" xfId="0" applyFont="1" applyFill="1" applyBorder="1" applyAlignment="1">
      <alignment horizontal="center"/>
    </xf>
    <xf numFmtId="165" fontId="12" fillId="15" borderId="16" xfId="0" applyNumberFormat="1" applyFont="1" applyFill="1" applyBorder="1" applyAlignment="1">
      <alignment horizontal="center"/>
    </xf>
    <xf numFmtId="165" fontId="12" fillId="15" borderId="12" xfId="0" applyNumberFormat="1" applyFont="1" applyFill="1" applyBorder="1" applyAlignment="1">
      <alignment horizontal="center"/>
    </xf>
    <xf numFmtId="0" fontId="12" fillId="15" borderId="12" xfId="0" applyFont="1" applyFill="1" applyBorder="1" applyAlignment="1">
      <alignment horizontal="center"/>
    </xf>
    <xf numFmtId="0" fontId="12" fillId="15" borderId="30" xfId="0" applyFont="1" applyFill="1" applyBorder="1" applyAlignment="1">
      <alignment horizontal="center"/>
    </xf>
    <xf numFmtId="165" fontId="12" fillId="15" borderId="21" xfId="0" applyNumberFormat="1" applyFon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165" fontId="12" fillId="15" borderId="11" xfId="0" applyNumberFormat="1" applyFont="1" applyFill="1" applyBorder="1" applyAlignment="1">
      <alignment horizontal="center"/>
    </xf>
    <xf numFmtId="165" fontId="12" fillId="15" borderId="32" xfId="0" applyNumberFormat="1" applyFont="1" applyFill="1" applyBorder="1" applyAlignment="1">
      <alignment horizontal="center"/>
    </xf>
    <xf numFmtId="165" fontId="12" fillId="15" borderId="15" xfId="0" applyNumberFormat="1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1" fontId="12" fillId="11" borderId="9" xfId="0" applyNumberFormat="1" applyFont="1" applyFill="1" applyBorder="1" applyAlignment="1">
      <alignment horizontal="center"/>
    </xf>
    <xf numFmtId="165" fontId="12" fillId="0" borderId="47" xfId="0" applyNumberFormat="1" applyFont="1" applyFill="1" applyBorder="1" applyAlignment="1">
      <alignment horizontal="center"/>
    </xf>
    <xf numFmtId="165" fontId="12" fillId="0" borderId="51" xfId="0" applyNumberFormat="1" applyFont="1" applyFill="1" applyBorder="1" applyAlignment="1">
      <alignment horizontal="center"/>
    </xf>
    <xf numFmtId="165" fontId="12" fillId="0" borderId="45" xfId="0" applyNumberFormat="1" applyFont="1" applyFill="1" applyBorder="1" applyAlignment="1">
      <alignment horizontal="center"/>
    </xf>
    <xf numFmtId="165" fontId="12" fillId="0" borderId="51" xfId="0" applyNumberFormat="1" applyFont="1" applyBorder="1" applyAlignment="1">
      <alignment horizontal="center"/>
    </xf>
    <xf numFmtId="165" fontId="12" fillId="0" borderId="45" xfId="0" applyNumberFormat="1" applyFont="1" applyBorder="1" applyAlignment="1">
      <alignment horizontal="center"/>
    </xf>
    <xf numFmtId="165" fontId="12" fillId="0" borderId="38" xfId="0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54" xfId="0" applyNumberFormat="1" applyFont="1" applyBorder="1" applyAlignment="1">
      <alignment horizontal="center"/>
    </xf>
    <xf numFmtId="165" fontId="12" fillId="0" borderId="55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>
      <alignment horizontal="center"/>
    </xf>
    <xf numFmtId="165" fontId="12" fillId="0" borderId="57" xfId="0" applyNumberFormat="1" applyFont="1" applyFill="1" applyBorder="1" applyAlignment="1">
      <alignment horizontal="center"/>
    </xf>
    <xf numFmtId="165" fontId="12" fillId="0" borderId="57" xfId="0" applyNumberFormat="1" applyFont="1" applyBorder="1" applyAlignment="1">
      <alignment horizontal="center"/>
    </xf>
    <xf numFmtId="165" fontId="12" fillId="4" borderId="58" xfId="0" applyNumberFormat="1" applyFont="1" applyFill="1" applyBorder="1" applyAlignment="1">
      <alignment horizontal="center"/>
    </xf>
    <xf numFmtId="165" fontId="12" fillId="0" borderId="60" xfId="0" applyNumberFormat="1" applyFont="1" applyBorder="1" applyAlignment="1">
      <alignment horizontal="center"/>
    </xf>
    <xf numFmtId="165" fontId="12" fillId="0" borderId="61" xfId="0" applyNumberFormat="1" applyFont="1" applyBorder="1" applyAlignment="1">
      <alignment horizontal="center"/>
    </xf>
    <xf numFmtId="165" fontId="12" fillId="0" borderId="60" xfId="0" applyNumberFormat="1" applyFont="1" applyFill="1" applyBorder="1" applyAlignment="1">
      <alignment horizontal="center"/>
    </xf>
    <xf numFmtId="165" fontId="12" fillId="4" borderId="63" xfId="0" applyNumberFormat="1" applyFont="1" applyFill="1" applyBorder="1" applyAlignment="1">
      <alignment horizontal="center"/>
    </xf>
    <xf numFmtId="165" fontId="12" fillId="0" borderId="63" xfId="0" applyNumberFormat="1" applyFont="1" applyBorder="1" applyAlignment="1">
      <alignment horizontal="center"/>
    </xf>
    <xf numFmtId="165" fontId="12" fillId="4" borderId="64" xfId="0" applyNumberFormat="1" applyFont="1" applyFill="1" applyBorder="1" applyAlignment="1">
      <alignment horizontal="center"/>
    </xf>
    <xf numFmtId="165" fontId="12" fillId="0" borderId="48" xfId="0" applyNumberFormat="1" applyFont="1" applyFill="1" applyBorder="1" applyAlignment="1">
      <alignment horizontal="center"/>
    </xf>
    <xf numFmtId="165" fontId="12" fillId="0" borderId="64" xfId="0" applyNumberFormat="1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63" xfId="0" applyNumberFormat="1" applyFont="1" applyFill="1" applyBorder="1" applyAlignment="1">
      <alignment horizontal="center"/>
    </xf>
    <xf numFmtId="165" fontId="12" fillId="4" borderId="42" xfId="0" applyNumberFormat="1" applyFont="1" applyFill="1" applyBorder="1" applyAlignment="1">
      <alignment horizontal="center"/>
    </xf>
    <xf numFmtId="165" fontId="12" fillId="4" borderId="60" xfId="0" applyNumberFormat="1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/>
    </xf>
    <xf numFmtId="0" fontId="12" fillId="18" borderId="2" xfId="0" applyFont="1" applyFill="1" applyBorder="1" applyAlignment="1">
      <alignment horizontal="center" vertical="center"/>
    </xf>
    <xf numFmtId="0" fontId="11" fillId="18" borderId="0" xfId="0" applyFont="1" applyFill="1"/>
    <xf numFmtId="0" fontId="12" fillId="18" borderId="0" xfId="0" applyFont="1" applyFill="1" applyBorder="1" applyAlignment="1">
      <alignment horizontal="center"/>
    </xf>
    <xf numFmtId="0" fontId="12" fillId="18" borderId="0" xfId="0" applyFont="1" applyFill="1" applyAlignment="1">
      <alignment horizontal="center"/>
    </xf>
    <xf numFmtId="1" fontId="11" fillId="18" borderId="0" xfId="0" applyNumberFormat="1" applyFont="1" applyFill="1" applyAlignment="1">
      <alignment horizontal="center"/>
    </xf>
    <xf numFmtId="165" fontId="12" fillId="18" borderId="0" xfId="0" applyNumberFormat="1" applyFont="1" applyFill="1" applyAlignment="1">
      <alignment horizontal="center"/>
    </xf>
    <xf numFmtId="165" fontId="12" fillId="18" borderId="26" xfId="0" applyNumberFormat="1" applyFont="1" applyFill="1" applyBorder="1" applyAlignment="1">
      <alignment horizontal="center"/>
    </xf>
    <xf numFmtId="165" fontId="12" fillId="18" borderId="0" xfId="0" applyNumberFormat="1" applyFont="1" applyFill="1" applyBorder="1" applyAlignment="1">
      <alignment horizontal="center"/>
    </xf>
    <xf numFmtId="1" fontId="12" fillId="18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2" fillId="19" borderId="10" xfId="0" applyFont="1" applyFill="1" applyBorder="1" applyAlignment="1">
      <alignment horizontal="right"/>
    </xf>
    <xf numFmtId="1" fontId="12" fillId="19" borderId="10" xfId="0" applyNumberFormat="1" applyFont="1" applyFill="1" applyBorder="1" applyAlignment="1">
      <alignment horizontal="center"/>
    </xf>
    <xf numFmtId="165" fontId="12" fillId="19" borderId="10" xfId="0" applyNumberFormat="1" applyFont="1" applyFill="1" applyBorder="1" applyAlignment="1">
      <alignment horizontal="center"/>
    </xf>
    <xf numFmtId="165" fontId="12" fillId="19" borderId="24" xfId="0" applyNumberFormat="1" applyFont="1" applyFill="1" applyBorder="1" applyAlignment="1">
      <alignment horizontal="center"/>
    </xf>
    <xf numFmtId="0" fontId="12" fillId="19" borderId="11" xfId="0" applyFont="1" applyFill="1" applyBorder="1" applyAlignment="1">
      <alignment horizontal="right"/>
    </xf>
    <xf numFmtId="0" fontId="12" fillId="19" borderId="9" xfId="0" applyFont="1" applyFill="1" applyBorder="1" applyAlignment="1">
      <alignment horizontal="right"/>
    </xf>
    <xf numFmtId="1" fontId="12" fillId="19" borderId="9" xfId="0" applyNumberFormat="1" applyFont="1" applyFill="1" applyBorder="1" applyAlignment="1">
      <alignment horizontal="center"/>
    </xf>
    <xf numFmtId="165" fontId="12" fillId="19" borderId="9" xfId="0" applyNumberFormat="1" applyFont="1" applyFill="1" applyBorder="1" applyAlignment="1">
      <alignment horizontal="center"/>
    </xf>
    <xf numFmtId="165" fontId="12" fillId="19" borderId="27" xfId="0" applyNumberFormat="1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0" fontId="12" fillId="18" borderId="19" xfId="0" applyFont="1" applyFill="1" applyBorder="1"/>
    <xf numFmtId="0" fontId="12" fillId="18" borderId="26" xfId="0" applyFont="1" applyFill="1" applyBorder="1"/>
    <xf numFmtId="0" fontId="11" fillId="18" borderId="0" xfId="0" applyFont="1" applyFill="1" applyAlignment="1">
      <alignment horizontal="center"/>
    </xf>
    <xf numFmtId="165" fontId="12" fillId="18" borderId="25" xfId="0" applyNumberFormat="1" applyFont="1" applyFill="1" applyBorder="1" applyAlignment="1">
      <alignment horizontal="center"/>
    </xf>
    <xf numFmtId="0" fontId="12" fillId="19" borderId="10" xfId="0" applyFont="1" applyFill="1" applyBorder="1" applyAlignment="1">
      <alignment horizontal="center"/>
    </xf>
    <xf numFmtId="0" fontId="12" fillId="19" borderId="9" xfId="0" applyFont="1" applyFill="1" applyBorder="1" applyAlignment="1">
      <alignment horizontal="center"/>
    </xf>
    <xf numFmtId="0" fontId="12" fillId="18" borderId="8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0" xfId="0" applyFont="1" applyFill="1"/>
    <xf numFmtId="0" fontId="11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/>
    </xf>
    <xf numFmtId="0" fontId="11" fillId="18" borderId="39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165" fontId="12" fillId="18" borderId="16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165" fontId="12" fillId="18" borderId="21" xfId="0" applyNumberFormat="1" applyFont="1" applyFill="1" applyBorder="1" applyAlignment="1">
      <alignment horizontal="center"/>
    </xf>
    <xf numFmtId="0" fontId="11" fillId="18" borderId="11" xfId="0" applyFont="1" applyFill="1" applyBorder="1"/>
    <xf numFmtId="0" fontId="11" fillId="18" borderId="11" xfId="0" applyFont="1" applyFill="1" applyBorder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32" xfId="0" applyNumberFormat="1" applyFont="1" applyFill="1" applyBorder="1" applyAlignment="1">
      <alignment horizontal="center"/>
    </xf>
    <xf numFmtId="165" fontId="12" fillId="18" borderId="15" xfId="0" applyNumberFormat="1" applyFont="1" applyFill="1" applyBorder="1" applyAlignment="1">
      <alignment horizontal="center"/>
    </xf>
    <xf numFmtId="165" fontId="12" fillId="19" borderId="20" xfId="0" applyNumberFormat="1" applyFont="1" applyFill="1" applyBorder="1" applyAlignment="1">
      <alignment horizontal="center"/>
    </xf>
    <xf numFmtId="165" fontId="12" fillId="19" borderId="31" xfId="0" applyNumberFormat="1" applyFont="1" applyFill="1" applyBorder="1" applyAlignment="1">
      <alignment horizontal="center"/>
    </xf>
    <xf numFmtId="0" fontId="12" fillId="18" borderId="65" xfId="0" applyFont="1" applyFill="1" applyBorder="1" applyAlignment="1">
      <alignment horizontal="center" vertical="center"/>
    </xf>
    <xf numFmtId="0" fontId="11" fillId="18" borderId="53" xfId="0" applyFont="1" applyFill="1" applyBorder="1"/>
    <xf numFmtId="165" fontId="12" fillId="0" borderId="55" xfId="0" applyNumberFormat="1" applyFont="1" applyBorder="1" applyAlignment="1">
      <alignment horizontal="center"/>
    </xf>
    <xf numFmtId="165" fontId="11" fillId="18" borderId="56" xfId="0" applyNumberFormat="1" applyFont="1" applyFill="1" applyBorder="1" applyAlignment="1">
      <alignment horizontal="center"/>
    </xf>
    <xf numFmtId="165" fontId="12" fillId="19" borderId="54" xfId="0" applyNumberFormat="1" applyFont="1" applyFill="1" applyBorder="1" applyAlignment="1">
      <alignment horizontal="center"/>
    </xf>
    <xf numFmtId="165" fontId="12" fillId="19" borderId="57" xfId="0" applyNumberFormat="1" applyFont="1" applyFill="1" applyBorder="1" applyAlignment="1">
      <alignment horizontal="center"/>
    </xf>
    <xf numFmtId="0" fontId="12" fillId="18" borderId="66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12" fillId="18" borderId="67" xfId="0" applyFont="1" applyFill="1" applyBorder="1" applyAlignment="1">
      <alignment horizontal="center" vertical="center"/>
    </xf>
    <xf numFmtId="0" fontId="12" fillId="18" borderId="68" xfId="0" applyFont="1" applyFill="1" applyBorder="1" applyAlignment="1">
      <alignment horizontal="center" vertical="center"/>
    </xf>
    <xf numFmtId="0" fontId="12" fillId="18" borderId="44" xfId="0" applyFont="1" applyFill="1" applyBorder="1" applyAlignment="1">
      <alignment horizontal="center"/>
    </xf>
    <xf numFmtId="0" fontId="12" fillId="18" borderId="62" xfId="0" applyFont="1" applyFill="1" applyBorder="1" applyAlignment="1">
      <alignment horizontal="center"/>
    </xf>
    <xf numFmtId="165" fontId="12" fillId="18" borderId="44" xfId="0" applyNumberFormat="1" applyFont="1" applyFill="1" applyBorder="1" applyAlignment="1">
      <alignment horizontal="center"/>
    </xf>
    <xf numFmtId="165" fontId="12" fillId="18" borderId="62" xfId="0" applyNumberFormat="1" applyFont="1" applyFill="1" applyBorder="1" applyAlignment="1">
      <alignment horizontal="center"/>
    </xf>
    <xf numFmtId="165" fontId="12" fillId="19" borderId="42" xfId="0" applyNumberFormat="1" applyFont="1" applyFill="1" applyBorder="1" applyAlignment="1">
      <alignment horizontal="center"/>
    </xf>
    <xf numFmtId="165" fontId="12" fillId="19" borderId="60" xfId="0" applyNumberFormat="1" applyFont="1" applyFill="1" applyBorder="1" applyAlignment="1">
      <alignment horizontal="center"/>
    </xf>
    <xf numFmtId="165" fontId="12" fillId="19" borderId="47" xfId="0" applyNumberFormat="1" applyFont="1" applyFill="1" applyBorder="1" applyAlignment="1">
      <alignment horizontal="center"/>
    </xf>
    <xf numFmtId="165" fontId="12" fillId="19" borderId="63" xfId="0" applyNumberFormat="1" applyFont="1" applyFill="1" applyBorder="1" applyAlignment="1">
      <alignment horizontal="center"/>
    </xf>
    <xf numFmtId="0" fontId="12" fillId="18" borderId="65" xfId="0" applyFont="1" applyFill="1" applyBorder="1" applyAlignment="1">
      <alignment horizontal="center"/>
    </xf>
    <xf numFmtId="0" fontId="12" fillId="18" borderId="56" xfId="0" applyFont="1" applyFill="1" applyBorder="1"/>
    <xf numFmtId="165" fontId="12" fillId="18" borderId="56" xfId="0" applyNumberFormat="1" applyFont="1" applyFill="1" applyBorder="1" applyAlignment="1">
      <alignment horizontal="center"/>
    </xf>
    <xf numFmtId="0" fontId="12" fillId="18" borderId="49" xfId="0" applyFont="1" applyFill="1" applyBorder="1"/>
    <xf numFmtId="0" fontId="12" fillId="18" borderId="59" xfId="0" applyFont="1" applyFill="1" applyBorder="1"/>
    <xf numFmtId="0" fontId="11" fillId="18" borderId="33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9" fillId="12" borderId="3" xfId="0" applyNumberFormat="1" applyFont="1" applyFill="1" applyBorder="1" applyAlignment="1">
      <alignment horizontal="center"/>
    </xf>
    <xf numFmtId="165" fontId="0" fillId="0" borderId="0" xfId="0" applyNumberFormat="1"/>
    <xf numFmtId="1" fontId="3" fillId="0" borderId="0" xfId="0" applyNumberFormat="1" applyFont="1"/>
    <xf numFmtId="1" fontId="0" fillId="0" borderId="0" xfId="0" applyNumberFormat="1"/>
    <xf numFmtId="165" fontId="10" fillId="0" borderId="0" xfId="0" applyNumberFormat="1" applyFont="1" applyFill="1" applyBorder="1" applyAlignment="1">
      <alignment horizontal="left"/>
    </xf>
    <xf numFmtId="165" fontId="9" fillId="12" borderId="72" xfId="0" applyNumberFormat="1" applyFont="1" applyFill="1" applyBorder="1" applyAlignment="1">
      <alignment horizontal="center"/>
    </xf>
    <xf numFmtId="1" fontId="3" fillId="0" borderId="73" xfId="0" applyNumberFormat="1" applyFont="1" applyBorder="1" applyAlignment="1">
      <alignment horizontal="center"/>
    </xf>
    <xf numFmtId="165" fontId="3" fillId="0" borderId="74" xfId="0" applyNumberFormat="1" applyFont="1" applyBorder="1" applyAlignment="1">
      <alignment horizontal="center"/>
    </xf>
    <xf numFmtId="165" fontId="3" fillId="12" borderId="0" xfId="0" applyNumberFormat="1" applyFont="1" applyFill="1" applyBorder="1" applyAlignment="1">
      <alignment horizontal="center"/>
    </xf>
    <xf numFmtId="165" fontId="3" fillId="12" borderId="76" xfId="0" applyNumberFormat="1" applyFont="1" applyFill="1" applyBorder="1" applyAlignment="1">
      <alignment horizontal="center"/>
    </xf>
    <xf numFmtId="1" fontId="3" fillId="3" borderId="77" xfId="0" applyNumberFormat="1" applyFont="1" applyFill="1" applyBorder="1" applyAlignment="1">
      <alignment horizontal="center"/>
    </xf>
    <xf numFmtId="0" fontId="3" fillId="3" borderId="77" xfId="0" applyFont="1" applyFill="1" applyBorder="1" applyAlignment="1">
      <alignment horizontal="center"/>
    </xf>
    <xf numFmtId="1" fontId="3" fillId="2" borderId="75" xfId="0" applyNumberFormat="1" applyFont="1" applyFill="1" applyBorder="1" applyAlignment="1">
      <alignment horizontal="center"/>
    </xf>
    <xf numFmtId="1" fontId="3" fillId="0" borderId="77" xfId="0" applyNumberFormat="1" applyFont="1" applyBorder="1" applyAlignment="1">
      <alignment horizontal="center"/>
    </xf>
    <xf numFmtId="1" fontId="3" fillId="0" borderId="79" xfId="0" applyNumberFormat="1" applyFont="1" applyBorder="1" applyAlignment="1">
      <alignment horizontal="center"/>
    </xf>
    <xf numFmtId="165" fontId="3" fillId="12" borderId="75" xfId="0" applyNumberFormat="1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165" fontId="3" fillId="3" borderId="78" xfId="0" applyNumberFormat="1" applyFont="1" applyFill="1" applyBorder="1" applyAlignment="1">
      <alignment horizontal="center"/>
    </xf>
    <xf numFmtId="165" fontId="3" fillId="2" borderId="76" xfId="0" applyNumberFormat="1" applyFont="1" applyFill="1" applyBorder="1" applyAlignment="1">
      <alignment horizontal="center"/>
    </xf>
    <xf numFmtId="165" fontId="3" fillId="0" borderId="78" xfId="0" applyNumberFormat="1" applyFont="1" applyBorder="1" applyAlignment="1">
      <alignment horizontal="center"/>
    </xf>
    <xf numFmtId="165" fontId="3" fillId="0" borderId="81" xfId="0" applyNumberFormat="1" applyFont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12" borderId="82" xfId="0" applyFont="1" applyFill="1" applyBorder="1" applyAlignment="1">
      <alignment horizontal="center"/>
    </xf>
    <xf numFmtId="0" fontId="8" fillId="12" borderId="72" xfId="0" applyFont="1" applyFill="1" applyBorder="1" applyAlignment="1">
      <alignment horizontal="center"/>
    </xf>
    <xf numFmtId="0" fontId="3" fillId="12" borderId="83" xfId="0" applyFont="1" applyFill="1" applyBorder="1" applyAlignment="1">
      <alignment horizontal="center"/>
    </xf>
    <xf numFmtId="0" fontId="3" fillId="12" borderId="75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12" borderId="84" xfId="0" applyFont="1" applyFill="1" applyBorder="1" applyAlignment="1">
      <alignment horizontal="center"/>
    </xf>
    <xf numFmtId="165" fontId="3" fillId="12" borderId="23" xfId="0" applyNumberFormat="1" applyFont="1" applyFill="1" applyBorder="1" applyAlignment="1">
      <alignment horizontal="center"/>
    </xf>
    <xf numFmtId="165" fontId="3" fillId="3" borderId="85" xfId="0" applyNumberFormat="1" applyFont="1" applyFill="1" applyBorder="1" applyAlignment="1">
      <alignment horizontal="center"/>
    </xf>
    <xf numFmtId="165" fontId="3" fillId="0" borderId="85" xfId="0" applyNumberFormat="1" applyFont="1" applyBorder="1" applyAlignment="1">
      <alignment horizontal="center"/>
    </xf>
    <xf numFmtId="0" fontId="3" fillId="12" borderId="87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8" fillId="12" borderId="90" xfId="0" applyFont="1" applyFill="1" applyBorder="1" applyAlignment="1">
      <alignment horizontal="center"/>
    </xf>
    <xf numFmtId="0" fontId="8" fillId="12" borderId="91" xfId="0" applyFont="1" applyFill="1" applyBorder="1"/>
    <xf numFmtId="0" fontId="3" fillId="0" borderId="92" xfId="0" applyFont="1" applyFill="1" applyBorder="1" applyAlignment="1">
      <alignment horizontal="center"/>
    </xf>
    <xf numFmtId="0" fontId="8" fillId="12" borderId="91" xfId="0" applyFont="1" applyFill="1" applyBorder="1" applyAlignment="1">
      <alignment horizontal="center"/>
    </xf>
    <xf numFmtId="0" fontId="3" fillId="3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165" fontId="3" fillId="0" borderId="85" xfId="0" applyNumberFormat="1" applyFont="1" applyFill="1" applyBorder="1" applyAlignment="1">
      <alignment horizontal="center"/>
    </xf>
    <xf numFmtId="165" fontId="3" fillId="0" borderId="86" xfId="0" applyNumberFormat="1" applyFont="1" applyFill="1" applyBorder="1" applyAlignment="1">
      <alignment horizontal="center"/>
    </xf>
    <xf numFmtId="165" fontId="3" fillId="0" borderId="78" xfId="0" applyNumberFormat="1" applyFont="1" applyFill="1" applyBorder="1" applyAlignment="1">
      <alignment horizontal="center"/>
    </xf>
    <xf numFmtId="165" fontId="3" fillId="0" borderId="8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12" borderId="72" xfId="0" applyNumberFormat="1" applyFont="1" applyFill="1" applyBorder="1" applyAlignment="1">
      <alignment horizontal="center"/>
    </xf>
    <xf numFmtId="165" fontId="3" fillId="12" borderId="87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vertical="center"/>
    </xf>
    <xf numFmtId="165" fontId="8" fillId="12" borderId="76" xfId="0" applyNumberFormat="1" applyFont="1" applyFill="1" applyBorder="1"/>
    <xf numFmtId="165" fontId="8" fillId="12" borderId="76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9" fillId="12" borderId="2" xfId="0" applyNumberFormat="1" applyFont="1" applyFill="1" applyBorder="1" applyAlignment="1">
      <alignment horizontal="center"/>
    </xf>
    <xf numFmtId="165" fontId="9" fillId="12" borderId="2" xfId="0" applyNumberFormat="1" applyFont="1" applyFill="1" applyBorder="1" applyAlignment="1">
      <alignment horizontal="center"/>
    </xf>
    <xf numFmtId="0" fontId="8" fillId="12" borderId="5" xfId="0" applyFont="1" applyFill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97" xfId="0" applyFont="1" applyBorder="1" applyAlignment="1">
      <alignment horizontal="center"/>
    </xf>
    <xf numFmtId="164" fontId="3" fillId="0" borderId="9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4" fontId="3" fillId="0" borderId="63" xfId="0" applyNumberFormat="1" applyFont="1" applyBorder="1" applyAlignment="1">
      <alignment horizontal="center"/>
    </xf>
    <xf numFmtId="0" fontId="3" fillId="12" borderId="4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164" fontId="3" fillId="3" borderId="60" xfId="0" applyNumberFormat="1" applyFont="1" applyFill="1" applyBorder="1" applyAlignment="1">
      <alignment horizontal="center"/>
    </xf>
    <xf numFmtId="164" fontId="3" fillId="0" borderId="60" xfId="0" applyNumberFormat="1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164" fontId="3" fillId="2" borderId="62" xfId="0" applyNumberFormat="1" applyFont="1" applyFill="1" applyBorder="1" applyAlignment="1">
      <alignment horizontal="center"/>
    </xf>
    <xf numFmtId="0" fontId="3" fillId="12" borderId="56" xfId="0" applyFont="1" applyFill="1" applyBorder="1" applyAlignment="1">
      <alignment horizontal="center"/>
    </xf>
    <xf numFmtId="164" fontId="3" fillId="12" borderId="0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1" fontId="3" fillId="3" borderId="54" xfId="0" applyNumberFormat="1" applyFont="1" applyFill="1" applyBorder="1" applyAlignment="1">
      <alignment horizontal="center"/>
    </xf>
    <xf numFmtId="164" fontId="3" fillId="2" borderId="58" xfId="0" quotePrefix="1" applyNumberFormat="1" applyFont="1" applyFill="1" applyBorder="1" applyAlignment="1">
      <alignment horizontal="center"/>
    </xf>
    <xf numFmtId="164" fontId="3" fillId="0" borderId="54" xfId="0" quotePrefix="1" applyNumberFormat="1" applyFont="1" applyBorder="1" applyAlignment="1">
      <alignment horizontal="center"/>
    </xf>
    <xf numFmtId="9" fontId="3" fillId="12" borderId="62" xfId="0" applyNumberFormat="1" applyFont="1" applyFill="1" applyBorder="1" applyAlignment="1">
      <alignment horizontal="center"/>
    </xf>
    <xf numFmtId="10" fontId="3" fillId="0" borderId="27" xfId="0" applyNumberFormat="1" applyFont="1" applyBorder="1" applyAlignment="1">
      <alignment horizontal="center"/>
    </xf>
    <xf numFmtId="164" fontId="8" fillId="12" borderId="26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12" borderId="26" xfId="0" applyNumberFormat="1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5" fontId="3" fillId="3" borderId="1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0" borderId="80" xfId="0" applyNumberFormat="1" applyFont="1" applyBorder="1" applyAlignment="1">
      <alignment horizontal="center"/>
    </xf>
    <xf numFmtId="1" fontId="9" fillId="12" borderId="82" xfId="0" applyNumberFormat="1" applyFont="1" applyFill="1" applyBorder="1" applyAlignment="1">
      <alignment horizontal="center"/>
    </xf>
    <xf numFmtId="1" fontId="3" fillId="12" borderId="75" xfId="0" applyNumberFormat="1" applyFont="1" applyFill="1" applyBorder="1" applyAlignment="1">
      <alignment horizontal="center"/>
    </xf>
    <xf numFmtId="165" fontId="9" fillId="12" borderId="82" xfId="0" applyNumberFormat="1" applyFont="1" applyFill="1" applyBorder="1" applyAlignment="1">
      <alignment horizontal="center"/>
    </xf>
    <xf numFmtId="1" fontId="3" fillId="0" borderId="97" xfId="0" applyNumberFormat="1" applyFont="1" applyBorder="1" applyAlignment="1">
      <alignment horizontal="center"/>
    </xf>
    <xf numFmtId="1" fontId="3" fillId="0" borderId="47" xfId="0" applyNumberFormat="1" applyFont="1" applyBorder="1" applyAlignment="1">
      <alignment horizontal="center"/>
    </xf>
    <xf numFmtId="165" fontId="3" fillId="12" borderId="44" xfId="0" applyNumberFormat="1" applyFont="1" applyFill="1" applyBorder="1" applyAlignment="1">
      <alignment horizontal="center"/>
    </xf>
    <xf numFmtId="1" fontId="3" fillId="3" borderId="42" xfId="0" applyNumberFormat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1" fontId="3" fillId="0" borderId="42" xfId="0" applyNumberFormat="1" applyFont="1" applyBorder="1" applyAlignment="1">
      <alignment horizontal="center"/>
    </xf>
    <xf numFmtId="1" fontId="3" fillId="0" borderId="99" xfId="0" applyNumberFormat="1" applyFont="1" applyBorder="1" applyAlignment="1">
      <alignment horizontal="center"/>
    </xf>
    <xf numFmtId="1" fontId="3" fillId="12" borderId="44" xfId="0" applyNumberFormat="1" applyFont="1" applyFill="1" applyBorder="1" applyAlignment="1">
      <alignment horizontal="center"/>
    </xf>
    <xf numFmtId="165" fontId="3" fillId="0" borderId="66" xfId="0" applyNumberFormat="1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8" fillId="12" borderId="100" xfId="0" applyFont="1" applyFill="1" applyBorder="1" applyAlignment="1">
      <alignment horizontal="center" vertical="center" wrapText="1"/>
    </xf>
    <xf numFmtId="0" fontId="8" fillId="12" borderId="90" xfId="0" applyFont="1" applyFill="1" applyBorder="1" applyAlignment="1">
      <alignment horizontal="center" vertical="center" wrapText="1"/>
    </xf>
    <xf numFmtId="0" fontId="9" fillId="12" borderId="90" xfId="0" applyFon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1" fontId="3" fillId="0" borderId="101" xfId="0" applyNumberFormat="1" applyFont="1" applyBorder="1" applyAlignment="1">
      <alignment horizontal="center"/>
    </xf>
    <xf numFmtId="0" fontId="3" fillId="2" borderId="91" xfId="0" applyFont="1" applyFill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3" fillId="12" borderId="40" xfId="0" applyFont="1" applyFill="1" applyBorder="1" applyAlignment="1">
      <alignment horizontal="center"/>
    </xf>
    <xf numFmtId="0" fontId="3" fillId="12" borderId="41" xfId="0" applyFont="1" applyFill="1" applyBorder="1" applyAlignment="1">
      <alignment horizontal="center"/>
    </xf>
    <xf numFmtId="0" fontId="3" fillId="12" borderId="104" xfId="0" applyFont="1" applyFill="1" applyBorder="1" applyAlignment="1">
      <alignment horizontal="center"/>
    </xf>
    <xf numFmtId="0" fontId="3" fillId="12" borderId="105" xfId="0" applyFont="1" applyFill="1" applyBorder="1" applyAlignment="1">
      <alignment horizontal="center"/>
    </xf>
    <xf numFmtId="165" fontId="8" fillId="12" borderId="2" xfId="0" applyNumberFormat="1" applyFont="1" applyFill="1" applyBorder="1" applyAlignment="1">
      <alignment horizontal="center"/>
    </xf>
    <xf numFmtId="165" fontId="3" fillId="12" borderId="6" xfId="0" applyNumberFormat="1" applyFont="1" applyFill="1" applyBorder="1" applyAlignment="1">
      <alignment horizontal="center"/>
    </xf>
    <xf numFmtId="165" fontId="8" fillId="12" borderId="3" xfId="0" applyNumberFormat="1" applyFont="1" applyFill="1" applyBorder="1" applyAlignment="1">
      <alignment horizontal="center"/>
    </xf>
    <xf numFmtId="165" fontId="3" fillId="12" borderId="105" xfId="0" applyNumberFormat="1" applyFont="1" applyFill="1" applyBorder="1" applyAlignment="1">
      <alignment horizontal="center"/>
    </xf>
    <xf numFmtId="165" fontId="3" fillId="12" borderId="106" xfId="0" applyNumberFormat="1" applyFont="1" applyFill="1" applyBorder="1" applyAlignment="1">
      <alignment horizontal="center"/>
    </xf>
    <xf numFmtId="165" fontId="3" fillId="0" borderId="80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165" fontId="3" fillId="12" borderId="78" xfId="0" applyNumberFormat="1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/>
    </xf>
    <xf numFmtId="1" fontId="3" fillId="14" borderId="20" xfId="0" applyNumberFormat="1" applyFont="1" applyFill="1" applyBorder="1" applyAlignment="1">
      <alignment horizontal="center"/>
    </xf>
    <xf numFmtId="1" fontId="3" fillId="14" borderId="9" xfId="0" applyNumberFormat="1" applyFont="1" applyFill="1" applyBorder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65" fontId="11" fillId="13" borderId="0" xfId="0" applyNumberFormat="1" applyFont="1" applyFill="1"/>
    <xf numFmtId="1" fontId="3" fillId="0" borderId="24" xfId="0" applyNumberFormat="1" applyFont="1" applyBorder="1" applyAlignment="1">
      <alignment horizontal="center"/>
    </xf>
    <xf numFmtId="1" fontId="3" fillId="14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14" borderId="2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65" fontId="3" fillId="13" borderId="21" xfId="0" applyNumberFormat="1" applyFont="1" applyFill="1" applyBorder="1"/>
    <xf numFmtId="165" fontId="3" fillId="13" borderId="0" xfId="0" applyNumberFormat="1" applyFont="1" applyFill="1" applyBorder="1"/>
    <xf numFmtId="165" fontId="12" fillId="4" borderId="0" xfId="0" applyNumberFormat="1" applyFont="1" applyFill="1" applyBorder="1" applyAlignment="1">
      <alignment horizontal="center"/>
    </xf>
    <xf numFmtId="0" fontId="8" fillId="12" borderId="75" xfId="0" applyFont="1" applyFill="1" applyBorder="1" applyAlignment="1">
      <alignment horizontal="center"/>
    </xf>
    <xf numFmtId="0" fontId="3" fillId="12" borderId="18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12" borderId="112" xfId="0" applyFont="1" applyFill="1" applyBorder="1" applyAlignment="1">
      <alignment horizontal="center"/>
    </xf>
    <xf numFmtId="0" fontId="3" fillId="12" borderId="91" xfId="0" applyFont="1" applyFill="1" applyBorder="1" applyAlignment="1">
      <alignment horizontal="center"/>
    </xf>
    <xf numFmtId="0" fontId="3" fillId="17" borderId="111" xfId="0" applyFont="1" applyFill="1" applyBorder="1" applyAlignment="1">
      <alignment horizontal="center"/>
    </xf>
    <xf numFmtId="0" fontId="3" fillId="17" borderId="110" xfId="0" applyFont="1" applyFill="1" applyBorder="1" applyAlignment="1">
      <alignment horizontal="center"/>
    </xf>
    <xf numFmtId="0" fontId="3" fillId="17" borderId="113" xfId="0" applyFont="1" applyFill="1" applyBorder="1" applyAlignment="1">
      <alignment horizontal="center"/>
    </xf>
    <xf numFmtId="0" fontId="3" fillId="17" borderId="114" xfId="0" applyFont="1" applyFill="1" applyBorder="1" applyAlignment="1">
      <alignment horizontal="center"/>
    </xf>
    <xf numFmtId="0" fontId="3" fillId="17" borderId="112" xfId="0" applyFont="1" applyFill="1" applyBorder="1" applyAlignment="1">
      <alignment horizontal="center"/>
    </xf>
    <xf numFmtId="0" fontId="3" fillId="17" borderId="0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/>
    </xf>
    <xf numFmtId="0" fontId="3" fillId="17" borderId="9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2" fillId="0" borderId="6" xfId="0" applyNumberFormat="1" applyFont="1" applyFill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" fontId="12" fillId="14" borderId="24" xfId="0" applyNumberFormat="1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8" fillId="12" borderId="89" xfId="0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textRotation="90" wrapText="1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165" fontId="12" fillId="0" borderId="56" xfId="0" applyNumberFormat="1" applyFont="1" applyBorder="1" applyAlignment="1">
      <alignment horizontal="center"/>
    </xf>
    <xf numFmtId="165" fontId="12" fillId="0" borderId="44" xfId="0" applyNumberFormat="1" applyFont="1" applyBorder="1" applyAlignment="1">
      <alignment horizontal="center"/>
    </xf>
    <xf numFmtId="165" fontId="12" fillId="0" borderId="62" xfId="0" applyNumberFormat="1" applyFont="1" applyBorder="1" applyAlignment="1">
      <alignment horizontal="center"/>
    </xf>
    <xf numFmtId="0" fontId="11" fillId="15" borderId="33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21" borderId="0" xfId="0" applyFont="1" applyFill="1" applyAlignment="1"/>
    <xf numFmtId="0" fontId="16" fillId="22" borderId="0" xfId="0" applyFont="1" applyFill="1"/>
    <xf numFmtId="0" fontId="8" fillId="12" borderId="3" xfId="0" applyFont="1" applyFill="1" applyBorder="1" applyAlignment="1">
      <alignment horizontal="left"/>
    </xf>
    <xf numFmtId="165" fontId="14" fillId="20" borderId="0" xfId="2" applyNumberFormat="1"/>
    <xf numFmtId="1" fontId="14" fillId="20" borderId="0" xfId="2" applyNumberFormat="1"/>
    <xf numFmtId="0" fontId="7" fillId="0" borderId="0" xfId="0" applyFont="1"/>
    <xf numFmtId="0" fontId="3" fillId="0" borderId="0" xfId="0" applyFont="1" applyAlignment="1">
      <alignment wrapText="1"/>
    </xf>
    <xf numFmtId="0" fontId="11" fillId="0" borderId="0" xfId="0" applyFont="1" applyAlignment="1"/>
    <xf numFmtId="165" fontId="12" fillId="16" borderId="51" xfId="0" applyNumberFormat="1" applyFont="1" applyFill="1" applyBorder="1" applyAlignment="1">
      <alignment horizontal="center"/>
    </xf>
    <xf numFmtId="165" fontId="12" fillId="16" borderId="4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9" borderId="0" xfId="0" applyFont="1" applyFill="1"/>
    <xf numFmtId="0" fontId="11" fillId="9" borderId="50" xfId="0" applyFont="1" applyFill="1" applyBorder="1"/>
    <xf numFmtId="0" fontId="12" fillId="9" borderId="28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/>
    </xf>
    <xf numFmtId="0" fontId="12" fillId="9" borderId="0" xfId="0" applyFont="1" applyFill="1" applyAlignment="1">
      <alignment horizontal="center"/>
    </xf>
    <xf numFmtId="1" fontId="11" fillId="9" borderId="0" xfId="0" applyNumberFormat="1" applyFont="1" applyFill="1" applyAlignment="1">
      <alignment horizontal="center"/>
    </xf>
    <xf numFmtId="165" fontId="11" fillId="9" borderId="46" xfId="0" applyNumberFormat="1" applyFont="1" applyFill="1" applyBorder="1" applyAlignment="1">
      <alignment horizontal="center"/>
    </xf>
    <xf numFmtId="165" fontId="12" fillId="9" borderId="0" xfId="0" applyNumberFormat="1" applyFont="1" applyFill="1" applyAlignment="1">
      <alignment horizontal="center"/>
    </xf>
    <xf numFmtId="165" fontId="12" fillId="9" borderId="26" xfId="0" applyNumberFormat="1" applyFont="1" applyFill="1" applyBorder="1" applyAlignment="1">
      <alignment horizontal="center"/>
    </xf>
    <xf numFmtId="165" fontId="12" fillId="9" borderId="0" xfId="0" applyNumberFormat="1" applyFont="1" applyFill="1" applyBorder="1" applyAlignment="1">
      <alignment horizontal="center"/>
    </xf>
    <xf numFmtId="1" fontId="12" fillId="9" borderId="0" xfId="0" applyNumberFormat="1" applyFont="1" applyFill="1" applyAlignment="1">
      <alignment horizontal="center"/>
    </xf>
    <xf numFmtId="0" fontId="11" fillId="9" borderId="53" xfId="0" applyFont="1" applyFill="1" applyBorder="1"/>
    <xf numFmtId="0" fontId="12" fillId="9" borderId="66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12" fillId="9" borderId="62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165" fontId="11" fillId="9" borderId="56" xfId="0" applyNumberFormat="1" applyFont="1" applyFill="1" applyBorder="1" applyAlignment="1">
      <alignment horizontal="center"/>
    </xf>
    <xf numFmtId="165" fontId="12" fillId="9" borderId="44" xfId="0" applyNumberFormat="1" applyFont="1" applyFill="1" applyBorder="1" applyAlignment="1">
      <alignment horizontal="center"/>
    </xf>
    <xf numFmtId="165" fontId="12" fillId="9" borderId="62" xfId="0" applyNumberFormat="1" applyFont="1" applyFill="1" applyBorder="1" applyAlignment="1">
      <alignment horizontal="center"/>
    </xf>
    <xf numFmtId="165" fontId="12" fillId="16" borderId="54" xfId="0" applyNumberFormat="1" applyFont="1" applyFill="1" applyBorder="1" applyAlignment="1">
      <alignment horizontal="center"/>
    </xf>
    <xf numFmtId="165" fontId="12" fillId="16" borderId="60" xfId="0" applyNumberFormat="1" applyFont="1" applyFill="1" applyBorder="1" applyAlignment="1">
      <alignment horizontal="center"/>
    </xf>
    <xf numFmtId="165" fontId="12" fillId="16" borderId="57" xfId="0" applyNumberFormat="1" applyFont="1" applyFill="1" applyBorder="1" applyAlignment="1">
      <alignment horizontal="center"/>
    </xf>
    <xf numFmtId="165" fontId="12" fillId="16" borderId="63" xfId="0" applyNumberFormat="1" applyFont="1" applyFill="1" applyBorder="1" applyAlignment="1">
      <alignment horizontal="center"/>
    </xf>
    <xf numFmtId="0" fontId="8" fillId="9" borderId="0" xfId="0" applyFont="1" applyFill="1"/>
    <xf numFmtId="0" fontId="3" fillId="9" borderId="19" xfId="0" applyFont="1" applyFill="1" applyBorder="1"/>
    <xf numFmtId="0" fontId="11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26" xfId="0" applyFont="1" applyFill="1" applyBorder="1"/>
    <xf numFmtId="0" fontId="11" fillId="9" borderId="9" xfId="0" applyFont="1" applyFill="1" applyBorder="1"/>
    <xf numFmtId="0" fontId="11" fillId="9" borderId="9" xfId="0" applyFont="1" applyFill="1" applyBorder="1" applyAlignment="1">
      <alignment horizontal="center"/>
    </xf>
    <xf numFmtId="165" fontId="11" fillId="9" borderId="27" xfId="0" applyNumberFormat="1" applyFont="1" applyFill="1" applyBorder="1" applyAlignment="1">
      <alignment horizontal="center"/>
    </xf>
    <xf numFmtId="165" fontId="12" fillId="9" borderId="27" xfId="0" applyNumberFormat="1" applyFont="1" applyFill="1" applyBorder="1" applyAlignment="1">
      <alignment horizontal="center"/>
    </xf>
    <xf numFmtId="165" fontId="12" fillId="9" borderId="24" xfId="0" applyNumberFormat="1" applyFont="1" applyFill="1" applyBorder="1" applyAlignment="1">
      <alignment horizontal="center"/>
    </xf>
    <xf numFmtId="0" fontId="11" fillId="9" borderId="0" xfId="0" applyFont="1" applyFill="1" applyAlignment="1">
      <alignment horizontal="center"/>
    </xf>
    <xf numFmtId="165" fontId="12" fillId="9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9" borderId="5" xfId="0" applyFont="1" applyFill="1" applyBorder="1" applyAlignment="1">
      <alignment horizontal="center" vertical="center" wrapText="1"/>
    </xf>
    <xf numFmtId="0" fontId="12" fillId="9" borderId="19" xfId="0" applyFont="1" applyFill="1" applyBorder="1"/>
    <xf numFmtId="0" fontId="12" fillId="9" borderId="0" xfId="0" applyFont="1" applyFill="1"/>
    <xf numFmtId="0" fontId="3" fillId="9" borderId="0" xfId="0" applyFont="1" applyFill="1"/>
    <xf numFmtId="165" fontId="3" fillId="9" borderId="0" xfId="0" applyNumberFormat="1" applyFont="1" applyFill="1" applyAlignment="1">
      <alignment horizontal="center"/>
    </xf>
    <xf numFmtId="0" fontId="12" fillId="9" borderId="49" xfId="0" applyFont="1" applyFill="1" applyBorder="1"/>
    <xf numFmtId="0" fontId="12" fillId="9" borderId="59" xfId="0" applyFont="1" applyFill="1" applyBorder="1"/>
    <xf numFmtId="165" fontId="12" fillId="9" borderId="56" xfId="0" applyNumberFormat="1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/>
    </xf>
    <xf numFmtId="0" fontId="12" fillId="9" borderId="6" xfId="0" applyFont="1" applyFill="1" applyBorder="1"/>
    <xf numFmtId="0" fontId="12" fillId="9" borderId="25" xfId="0" applyFont="1" applyFill="1" applyBorder="1" applyAlignment="1">
      <alignment horizontal="center"/>
    </xf>
    <xf numFmtId="165" fontId="12" fillId="9" borderId="11" xfId="0" applyNumberFormat="1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30" xfId="0" applyFont="1" applyFill="1" applyBorder="1" applyAlignment="1">
      <alignment horizontal="center"/>
    </xf>
    <xf numFmtId="165" fontId="12" fillId="9" borderId="12" xfId="0" applyNumberFormat="1" applyFont="1" applyFill="1" applyBorder="1" applyAlignment="1">
      <alignment horizontal="center"/>
    </xf>
    <xf numFmtId="165" fontId="12" fillId="9" borderId="21" xfId="0" applyNumberFormat="1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65" fontId="12" fillId="9" borderId="15" xfId="0" applyNumberFormat="1" applyFont="1" applyFill="1" applyBorder="1" applyAlignment="1">
      <alignment horizontal="center"/>
    </xf>
    <xf numFmtId="165" fontId="12" fillId="9" borderId="32" xfId="0" applyNumberFormat="1" applyFont="1" applyFill="1" applyBorder="1" applyAlignment="1">
      <alignment horizontal="center"/>
    </xf>
    <xf numFmtId="165" fontId="12" fillId="16" borderId="14" xfId="0" applyNumberFormat="1" applyFont="1" applyFill="1" applyBorder="1" applyAlignment="1">
      <alignment horizontal="center"/>
    </xf>
    <xf numFmtId="165" fontId="12" fillId="16" borderId="13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2" fillId="9" borderId="49" xfId="0" applyFont="1" applyFill="1" applyBorder="1" applyAlignment="1">
      <alignment horizontal="center"/>
    </xf>
    <xf numFmtId="0" fontId="12" fillId="9" borderId="59" xfId="0" applyFont="1" applyFill="1" applyBorder="1" applyAlignment="1">
      <alignment horizontal="center"/>
    </xf>
    <xf numFmtId="165" fontId="12" fillId="9" borderId="6" xfId="0" applyNumberFormat="1" applyFont="1" applyFill="1" applyBorder="1" applyAlignment="1">
      <alignment horizontal="center"/>
    </xf>
    <xf numFmtId="165" fontId="12" fillId="9" borderId="48" xfId="0" applyNumberFormat="1" applyFont="1" applyFill="1" applyBorder="1" applyAlignment="1">
      <alignment horizontal="center"/>
    </xf>
    <xf numFmtId="165" fontId="12" fillId="9" borderId="64" xfId="0" applyNumberFormat="1" applyFont="1" applyFill="1" applyBorder="1" applyAlignment="1">
      <alignment horizontal="center"/>
    </xf>
    <xf numFmtId="0" fontId="12" fillId="9" borderId="17" xfId="0" applyFont="1" applyFill="1" applyBorder="1" applyAlignment="1">
      <alignment horizontal="center"/>
    </xf>
    <xf numFmtId="0" fontId="12" fillId="9" borderId="16" xfId="0" applyFont="1" applyFill="1" applyBorder="1" applyAlignment="1">
      <alignment horizontal="center"/>
    </xf>
    <xf numFmtId="165" fontId="12" fillId="9" borderId="16" xfId="0" applyNumberFormat="1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/>
    </xf>
    <xf numFmtId="165" fontId="11" fillId="13" borderId="0" xfId="0" applyNumberFormat="1" applyFont="1" applyFill="1" applyAlignment="1">
      <alignment horizontal="center"/>
    </xf>
    <xf numFmtId="164" fontId="3" fillId="13" borderId="26" xfId="0" applyNumberFormat="1" applyFont="1" applyFill="1" applyBorder="1" applyAlignment="1">
      <alignment horizontal="center"/>
    </xf>
    <xf numFmtId="164" fontId="3" fillId="13" borderId="0" xfId="0" applyNumberFormat="1" applyFont="1" applyFill="1" applyBorder="1" applyAlignment="1">
      <alignment horizontal="center"/>
    </xf>
    <xf numFmtId="10" fontId="3" fillId="13" borderId="0" xfId="0" quotePrefix="1" applyNumberFormat="1" applyFont="1" applyFill="1" applyBorder="1" applyAlignment="1">
      <alignment horizontal="center"/>
    </xf>
    <xf numFmtId="10" fontId="3" fillId="13" borderId="19" xfId="0" quotePrefix="1" applyNumberFormat="1" applyFont="1" applyFill="1" applyBorder="1" applyAlignment="1">
      <alignment horizontal="center"/>
    </xf>
    <xf numFmtId="0" fontId="7" fillId="13" borderId="28" xfId="0" quotePrefix="1" applyFont="1" applyFill="1" applyBorder="1" applyAlignment="1">
      <alignment horizontal="center"/>
    </xf>
    <xf numFmtId="164" fontId="8" fillId="13" borderId="0" xfId="0" applyNumberFormat="1" applyFont="1" applyFill="1"/>
    <xf numFmtId="164" fontId="3" fillId="13" borderId="19" xfId="0" applyNumberFormat="1" applyFont="1" applyFill="1" applyBorder="1" applyAlignment="1">
      <alignment horizontal="center"/>
    </xf>
    <xf numFmtId="164" fontId="3" fillId="13" borderId="19" xfId="0" quotePrefix="1" applyNumberFormat="1" applyFont="1" applyFill="1" applyBorder="1" applyAlignment="1">
      <alignment horizontal="center"/>
    </xf>
    <xf numFmtId="0" fontId="12" fillId="13" borderId="19" xfId="0" quotePrefix="1" applyFont="1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12" fillId="13" borderId="26" xfId="0" quotePrefix="1" applyFont="1" applyFill="1" applyBorder="1" applyAlignment="1">
      <alignment horizontal="center"/>
    </xf>
    <xf numFmtId="0" fontId="12" fillId="13" borderId="0" xfId="0" quotePrefix="1" applyFont="1" applyFill="1" applyAlignment="1">
      <alignment horizontal="center"/>
    </xf>
    <xf numFmtId="164" fontId="12" fillId="13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wrapText="1"/>
    </xf>
    <xf numFmtId="0" fontId="11" fillId="15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/>
    <xf numFmtId="49" fontId="3" fillId="0" borderId="0" xfId="0" applyNumberFormat="1" applyFont="1"/>
    <xf numFmtId="49" fontId="12" fillId="0" borderId="6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wrapText="1"/>
    </xf>
    <xf numFmtId="49" fontId="12" fillId="0" borderId="56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quotePrefix="1" applyNumberFormat="1" applyFont="1" applyBorder="1" applyAlignment="1">
      <alignment horizontal="center"/>
    </xf>
    <xf numFmtId="165" fontId="12" fillId="0" borderId="52" xfId="0" applyNumberFormat="1" applyFont="1" applyFill="1" applyBorder="1" applyAlignment="1">
      <alignment horizontal="center"/>
    </xf>
    <xf numFmtId="165" fontId="12" fillId="0" borderId="58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/>
    </xf>
    <xf numFmtId="0" fontId="3" fillId="0" borderId="0" xfId="0" quotePrefix="1" applyFont="1" applyAlignment="1">
      <alignment vertical="center" wrapText="1"/>
    </xf>
    <xf numFmtId="10" fontId="3" fillId="0" borderId="0" xfId="0" quotePrefix="1" applyNumberFormat="1" applyFont="1" applyAlignment="1">
      <alignment vertical="center" wrapText="1"/>
    </xf>
    <xf numFmtId="10" fontId="3" fillId="0" borderId="0" xfId="0" quotePrefix="1" applyNumberFormat="1" applyFont="1" applyBorder="1" applyAlignment="1">
      <alignment vertical="center" wrapText="1"/>
    </xf>
    <xf numFmtId="165" fontId="3" fillId="0" borderId="0" xfId="0" quotePrefix="1" applyNumberFormat="1" applyFont="1" applyBorder="1" applyAlignment="1">
      <alignment vertical="center" wrapText="1"/>
    </xf>
    <xf numFmtId="165" fontId="3" fillId="0" borderId="26" xfId="0" quotePrefix="1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12" fillId="0" borderId="21" xfId="0" quotePrefix="1" applyNumberFormat="1" applyFont="1" applyFill="1" applyBorder="1" applyAlignment="1">
      <alignment horizontal="center" vertical="center"/>
    </xf>
    <xf numFmtId="0" fontId="12" fillId="0" borderId="26" xfId="0" quotePrefix="1" applyNumberFormat="1" applyFont="1" applyBorder="1" applyAlignment="1">
      <alignment horizontal="center" vertical="center"/>
    </xf>
    <xf numFmtId="0" fontId="12" fillId="0" borderId="0" xfId="0" quotePrefix="1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/>
    </xf>
    <xf numFmtId="0" fontId="11" fillId="0" borderId="46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12" fillId="0" borderId="26" xfId="0" quotePrefix="1" applyNumberFormat="1" applyFont="1" applyBorder="1" applyAlignment="1">
      <alignment horizontal="center" vertical="center" wrapText="1"/>
    </xf>
    <xf numFmtId="0" fontId="11" fillId="0" borderId="56" xfId="0" applyNumberFormat="1" applyFont="1" applyFill="1" applyBorder="1" applyAlignment="1">
      <alignment horizontal="center"/>
    </xf>
    <xf numFmtId="0" fontId="12" fillId="0" borderId="0" xfId="0" quotePrefix="1" applyNumberFormat="1" applyFont="1" applyBorder="1" applyAlignment="1">
      <alignment horizontal="center" wrapText="1"/>
    </xf>
    <xf numFmtId="0" fontId="12" fillId="0" borderId="44" xfId="0" quotePrefix="1" applyNumberFormat="1" applyFont="1" applyBorder="1" applyAlignment="1">
      <alignment horizontal="center" wrapText="1"/>
    </xf>
    <xf numFmtId="0" fontId="12" fillId="0" borderId="62" xfId="0" quotePrefix="1" applyNumberFormat="1" applyFont="1" applyBorder="1" applyAlignment="1">
      <alignment horizontal="center" wrapText="1"/>
    </xf>
    <xf numFmtId="0" fontId="12" fillId="0" borderId="26" xfId="0" quotePrefix="1" applyNumberFormat="1" applyFont="1" applyBorder="1" applyAlignment="1">
      <alignment horizontal="center"/>
    </xf>
    <xf numFmtId="0" fontId="12" fillId="0" borderId="0" xfId="0" applyNumberFormat="1" applyFont="1"/>
    <xf numFmtId="0" fontId="12" fillId="0" borderId="26" xfId="0" quotePrefix="1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/>
    </xf>
    <xf numFmtId="0" fontId="4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2" fillId="10" borderId="117" xfId="0" applyFont="1" applyFill="1" applyBorder="1" applyAlignment="1">
      <alignment horizontal="center"/>
    </xf>
    <xf numFmtId="0" fontId="2" fillId="7" borderId="117" xfId="0" applyFont="1" applyFill="1" applyBorder="1" applyAlignment="1">
      <alignment horizontal="center"/>
    </xf>
    <xf numFmtId="0" fontId="2" fillId="5" borderId="117" xfId="0" applyFont="1" applyFill="1" applyBorder="1" applyAlignment="1">
      <alignment horizontal="center"/>
    </xf>
    <xf numFmtId="0" fontId="2" fillId="9" borderId="117" xfId="0" applyFont="1" applyFill="1" applyBorder="1" applyAlignment="1">
      <alignment horizontal="center"/>
    </xf>
    <xf numFmtId="0" fontId="2" fillId="6" borderId="117" xfId="0" applyFont="1" applyFill="1" applyBorder="1" applyAlignment="1">
      <alignment horizontal="center"/>
    </xf>
    <xf numFmtId="0" fontId="2" fillId="23" borderId="117" xfId="0" applyFont="1" applyFill="1" applyBorder="1" applyAlignment="1">
      <alignment horizontal="center"/>
    </xf>
    <xf numFmtId="0" fontId="2" fillId="8" borderId="117" xfId="0" applyFont="1" applyFill="1" applyBorder="1" applyAlignment="1">
      <alignment horizontal="center"/>
    </xf>
    <xf numFmtId="0" fontId="6" fillId="0" borderId="117" xfId="1" applyBorder="1" applyAlignment="1">
      <alignment vertical="center"/>
    </xf>
    <xf numFmtId="0" fontId="6" fillId="0" borderId="118" xfId="1" applyBorder="1" applyAlignment="1">
      <alignment vertical="center"/>
    </xf>
    <xf numFmtId="0" fontId="8" fillId="12" borderId="89" xfId="0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textRotation="90" wrapText="1"/>
    </xf>
    <xf numFmtId="0" fontId="15" fillId="21" borderId="0" xfId="0" applyFont="1" applyFill="1" applyAlignment="1">
      <alignment horizontal="center"/>
    </xf>
    <xf numFmtId="0" fontId="8" fillId="12" borderId="8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3" fillId="0" borderId="108" xfId="0" applyFont="1" applyBorder="1" applyAlignment="1">
      <alignment horizontal="right" vertical="center"/>
    </xf>
    <xf numFmtId="0" fontId="3" fillId="0" borderId="76" xfId="0" applyFont="1" applyBorder="1" applyAlignment="1">
      <alignment horizontal="right" vertical="center"/>
    </xf>
    <xf numFmtId="0" fontId="3" fillId="0" borderId="115" xfId="0" applyFont="1" applyBorder="1" applyAlignment="1">
      <alignment horizontal="right" vertical="center"/>
    </xf>
    <xf numFmtId="0" fontId="3" fillId="3" borderId="109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right" vertical="center"/>
    </xf>
    <xf numFmtId="0" fontId="3" fillId="2" borderId="108" xfId="0" applyFont="1" applyFill="1" applyBorder="1" applyAlignment="1">
      <alignment horizontal="right" vertical="center"/>
    </xf>
    <xf numFmtId="0" fontId="3" fillId="2" borderId="74" xfId="0" applyFont="1" applyFill="1" applyBorder="1" applyAlignment="1">
      <alignment horizontal="right" vertical="center"/>
    </xf>
    <xf numFmtId="0" fontId="3" fillId="2" borderId="7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3" fillId="0" borderId="75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 wrapText="1"/>
    </xf>
    <xf numFmtId="0" fontId="11" fillId="13" borderId="29" xfId="0" applyFont="1" applyFill="1" applyBorder="1" applyAlignment="1">
      <alignment horizontal="center" vertical="center" wrapText="1"/>
    </xf>
    <xf numFmtId="0" fontId="11" fillId="13" borderId="18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17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 wrapText="1"/>
    </xf>
    <xf numFmtId="0" fontId="18" fillId="0" borderId="117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center" vertical="center" wrapText="1"/>
    </xf>
    <xf numFmtId="0" fontId="11" fillId="15" borderId="17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11" fillId="15" borderId="120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121" xfId="0" applyFont="1" applyFill="1" applyBorder="1" applyAlignment="1">
      <alignment horizontal="center" vertical="center"/>
    </xf>
    <xf numFmtId="0" fontId="11" fillId="15" borderId="119" xfId="0" applyFont="1" applyFill="1" applyBorder="1" applyAlignment="1">
      <alignment horizontal="center" vertical="center" wrapText="1"/>
    </xf>
    <xf numFmtId="0" fontId="11" fillId="15" borderId="29" xfId="0" applyFont="1" applyFill="1" applyBorder="1" applyAlignment="1">
      <alignment horizontal="center" vertical="center" wrapText="1"/>
    </xf>
    <xf numFmtId="0" fontId="11" fillId="15" borderId="3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15" borderId="18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15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15" borderId="1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9" borderId="122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119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123" xfId="0" applyFont="1" applyFill="1" applyBorder="1" applyAlignment="1">
      <alignment horizontal="center" vertical="center"/>
    </xf>
    <xf numFmtId="0" fontId="11" fillId="9" borderId="124" xfId="0" applyFont="1" applyFill="1" applyBorder="1" applyAlignment="1">
      <alignment horizontal="center" vertical="center"/>
    </xf>
    <xf numFmtId="0" fontId="11" fillId="9" borderId="125" xfId="0" applyFont="1" applyFill="1" applyBorder="1" applyAlignment="1">
      <alignment horizontal="center" vertical="center"/>
    </xf>
    <xf numFmtId="1" fontId="8" fillId="12" borderId="82" xfId="0" applyNumberFormat="1" applyFont="1" applyFill="1" applyBorder="1" applyAlignment="1">
      <alignment horizontal="center" vertical="center" wrapText="1"/>
    </xf>
    <xf numFmtId="1" fontId="8" fillId="12" borderId="3" xfId="0" applyNumberFormat="1" applyFont="1" applyFill="1" applyBorder="1" applyAlignment="1">
      <alignment horizontal="center" vertical="center" wrapText="1"/>
    </xf>
    <xf numFmtId="1" fontId="8" fillId="12" borderId="2" xfId="0" applyNumberFormat="1" applyFont="1" applyFill="1" applyBorder="1" applyAlignment="1">
      <alignment horizontal="center" vertical="center" wrapText="1"/>
    </xf>
    <xf numFmtId="1" fontId="8" fillId="12" borderId="72" xfId="0" applyNumberFormat="1" applyFont="1" applyFill="1" applyBorder="1" applyAlignment="1">
      <alignment horizontal="center" vertical="center" wrapText="1"/>
    </xf>
    <xf numFmtId="1" fontId="8" fillId="12" borderId="69" xfId="0" applyNumberFormat="1" applyFont="1" applyFill="1" applyBorder="1" applyAlignment="1">
      <alignment horizontal="center" vertical="center" wrapText="1"/>
    </xf>
    <xf numFmtId="1" fontId="8" fillId="12" borderId="70" xfId="0" applyNumberFormat="1" applyFont="1" applyFill="1" applyBorder="1" applyAlignment="1">
      <alignment horizontal="center" vertical="center" wrapText="1"/>
    </xf>
    <xf numFmtId="1" fontId="8" fillId="12" borderId="71" xfId="0" applyNumberFormat="1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textRotation="90"/>
    </xf>
    <xf numFmtId="0" fontId="8" fillId="12" borderId="70" xfId="0" applyFont="1" applyFill="1" applyBorder="1" applyAlignment="1">
      <alignment horizontal="center" vertical="center" textRotation="90"/>
    </xf>
    <xf numFmtId="0" fontId="9" fillId="12" borderId="102" xfId="0" applyFont="1" applyFill="1" applyBorder="1" applyAlignment="1">
      <alignment horizontal="center" vertical="center" textRotation="90"/>
    </xf>
    <xf numFmtId="0" fontId="9" fillId="12" borderId="103" xfId="0" applyFont="1" applyFill="1" applyBorder="1" applyAlignment="1">
      <alignment horizontal="center" vertical="center" textRotation="90"/>
    </xf>
    <xf numFmtId="0" fontId="9" fillId="12" borderId="70" xfId="0" applyFont="1" applyFill="1" applyBorder="1" applyAlignment="1">
      <alignment horizontal="center" vertical="center" textRotation="90"/>
    </xf>
    <xf numFmtId="0" fontId="9" fillId="12" borderId="71" xfId="0" applyFont="1" applyFill="1" applyBorder="1" applyAlignment="1">
      <alignment horizontal="center" vertical="center" textRotation="90"/>
    </xf>
    <xf numFmtId="0" fontId="8" fillId="12" borderId="71" xfId="0" applyFont="1" applyFill="1" applyBorder="1" applyAlignment="1">
      <alignment horizontal="center" vertical="center" textRotation="90"/>
    </xf>
    <xf numFmtId="0" fontId="8" fillId="12" borderId="94" xfId="0" applyFont="1" applyFill="1" applyBorder="1" applyAlignment="1">
      <alignment horizontal="center" vertical="center"/>
    </xf>
    <xf numFmtId="0" fontId="8" fillId="12" borderId="95" xfId="0" applyFont="1" applyFill="1" applyBorder="1" applyAlignment="1">
      <alignment horizontal="center" vertical="center"/>
    </xf>
    <xf numFmtId="0" fontId="8" fillId="12" borderId="96" xfId="0" applyFont="1" applyFill="1" applyBorder="1" applyAlignment="1">
      <alignment horizontal="center" vertical="center"/>
    </xf>
    <xf numFmtId="0" fontId="8" fillId="12" borderId="88" xfId="0" applyFont="1" applyFill="1" applyBorder="1" applyAlignment="1">
      <alignment horizontal="center" vertical="center" wrapText="1"/>
    </xf>
    <xf numFmtId="0" fontId="8" fillId="12" borderId="89" xfId="0" applyFont="1" applyFill="1" applyBorder="1" applyAlignment="1">
      <alignment horizontal="center" vertical="center" wrapText="1"/>
    </xf>
    <xf numFmtId="0" fontId="9" fillId="12" borderId="88" xfId="0" applyFont="1" applyFill="1" applyBorder="1" applyAlignment="1">
      <alignment horizontal="center" vertical="center" wrapText="1"/>
    </xf>
    <xf numFmtId="0" fontId="9" fillId="12" borderId="89" xfId="0" applyFont="1" applyFill="1" applyBorder="1" applyAlignment="1">
      <alignment horizontal="center" vertical="center" wrapText="1"/>
    </xf>
    <xf numFmtId="0" fontId="8" fillId="12" borderId="69" xfId="0" applyFont="1" applyFill="1" applyBorder="1" applyAlignment="1">
      <alignment horizontal="center" vertical="center" textRotation="90" wrapText="1"/>
    </xf>
    <xf numFmtId="0" fontId="8" fillId="12" borderId="70" xfId="0" applyFont="1" applyFill="1" applyBorder="1" applyAlignment="1">
      <alignment horizontal="center" vertical="center" textRotation="90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8" borderId="18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11" fillId="18" borderId="17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18" borderId="33" xfId="0" applyFont="1" applyFill="1" applyBorder="1" applyAlignment="1">
      <alignment horizontal="center" vertical="center" wrapText="1"/>
    </xf>
    <xf numFmtId="0" fontId="11" fillId="18" borderId="29" xfId="0" applyFont="1" applyFill="1" applyBorder="1" applyAlignment="1">
      <alignment horizontal="center" vertical="center" wrapText="1"/>
    </xf>
    <xf numFmtId="0" fontId="11" fillId="18" borderId="17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 wrapText="1"/>
    </xf>
    <xf numFmtId="0" fontId="11" fillId="18" borderId="8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</cellXfs>
  <cellStyles count="3">
    <cellStyle name="Bad" xfId="2" builtinId="27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2B2B2"/>
      <color rgb="FFE96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4%20Publications\Reports\National\2021\RESULTS\them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4%20Publications\Reports\National\2021\RESULTS\theme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4%20Publications\Reports\National\2021\RESULTS\theme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T 2"/>
      <sheetName val="T 3"/>
      <sheetName val="T 4"/>
      <sheetName val="T 5"/>
      <sheetName val="T 6"/>
      <sheetName val="T 7"/>
      <sheetName val="T 8"/>
      <sheetName val="T 9"/>
      <sheetName val="T 10"/>
      <sheetName val="T 11"/>
      <sheetName val="T 12"/>
      <sheetName val="T 13"/>
      <sheetName val="T 14"/>
      <sheetName val="T 15"/>
      <sheetName val="T 16"/>
      <sheetName val="T 17"/>
      <sheetName val="T 18"/>
      <sheetName val="T 19"/>
      <sheetName val="T 20"/>
      <sheetName val="T 21"/>
      <sheetName val="T 22"/>
      <sheetName val="T 23"/>
      <sheetName val="T 24"/>
      <sheetName val="T 25"/>
      <sheetName val="T 26"/>
      <sheetName val="T 27"/>
      <sheetName val="T 28"/>
      <sheetName val="T 29"/>
      <sheetName val="T 30"/>
      <sheetName val="T 31"/>
      <sheetName val="T 32"/>
      <sheetName val="T 33"/>
      <sheetName val="T 34"/>
      <sheetName val="T 35"/>
      <sheetName val="T 36"/>
      <sheetName val="T 37"/>
      <sheetName val="T 38"/>
      <sheetName val="T 39"/>
      <sheetName val="T 40"/>
      <sheetName val="T 41"/>
      <sheetName val="T 42"/>
    </sheetNames>
    <sheetDataSet>
      <sheetData sheetId="0">
        <row r="3">
          <cell r="C3" t="str">
            <v>Nombre d'épisodes de traitement</v>
          </cell>
        </row>
        <row r="4">
          <cell r="B4" t="str">
            <v>N</v>
          </cell>
        </row>
        <row r="5">
          <cell r="A5" t="str">
            <v>Par année d'enregistrement</v>
          </cell>
        </row>
        <row r="10">
          <cell r="A10">
            <v>2015</v>
          </cell>
          <cell r="C10">
            <v>28539</v>
          </cell>
        </row>
        <row r="11">
          <cell r="A11">
            <v>2016</v>
          </cell>
          <cell r="C11">
            <v>29383</v>
          </cell>
        </row>
        <row r="12">
          <cell r="A12">
            <v>2017</v>
          </cell>
          <cell r="C12">
            <v>29093</v>
          </cell>
        </row>
        <row r="13">
          <cell r="A13">
            <v>2018</v>
          </cell>
          <cell r="C13">
            <v>28657</v>
          </cell>
        </row>
        <row r="14">
          <cell r="A14">
            <v>2019</v>
          </cell>
          <cell r="C14">
            <v>28907</v>
          </cell>
        </row>
      </sheetData>
      <sheetData sheetId="1">
        <row r="5">
          <cell r="A5" t="str">
            <v>Par province/région</v>
          </cell>
        </row>
        <row r="7">
          <cell r="A7" t="str">
            <v>TOTAL FLANDRE</v>
          </cell>
        </row>
        <row r="8">
          <cell r="A8" t="str">
            <v>Anvers</v>
          </cell>
        </row>
        <row r="9">
          <cell r="A9" t="str">
            <v>Brabant flamand</v>
          </cell>
        </row>
        <row r="10">
          <cell r="A10" t="str">
            <v>Flandre occidentale</v>
          </cell>
        </row>
        <row r="11">
          <cell r="A11" t="str">
            <v>Flandre orientale</v>
          </cell>
        </row>
        <row r="12">
          <cell r="A12" t="str">
            <v>Limbourg</v>
          </cell>
        </row>
        <row r="13">
          <cell r="A13" t="str">
            <v>TOTAL WALLONIE</v>
          </cell>
        </row>
        <row r="14">
          <cell r="A14" t="str">
            <v>Liège</v>
          </cell>
        </row>
        <row r="15">
          <cell r="A15" t="str">
            <v>Hainaut</v>
          </cell>
        </row>
        <row r="16">
          <cell r="A16" t="str">
            <v>Luxembourg</v>
          </cell>
        </row>
        <row r="17">
          <cell r="A17" t="str">
            <v>Namur</v>
          </cell>
        </row>
        <row r="18">
          <cell r="A18" t="str">
            <v>Brabant wallon</v>
          </cell>
        </row>
        <row r="19">
          <cell r="A19" t="str">
            <v>TOTAL BRUXELLES</v>
          </cell>
        </row>
        <row r="20">
          <cell r="A20" t="str">
            <v>Par type d'unité</v>
          </cell>
        </row>
        <row r="21">
          <cell r="A21" t="str">
            <v>Total Ambulatoire</v>
          </cell>
        </row>
        <row r="22">
          <cell r="A22" t="str">
            <v>Consultations ambulatoires</v>
          </cell>
        </row>
        <row r="23">
          <cell r="A23" t="str">
            <v>Centre de jour</v>
          </cell>
        </row>
        <row r="24">
          <cell r="A24" t="str">
            <v>Service de Santé Mentale</v>
          </cell>
        </row>
        <row r="25">
          <cell r="A25" t="str">
            <v>Total Résidentiel</v>
          </cell>
        </row>
        <row r="26">
          <cell r="A26" t="str">
            <v>Unité de crise</v>
          </cell>
        </row>
        <row r="27">
          <cell r="A27" t="str">
            <v>Communauté thérapeutique</v>
          </cell>
        </row>
        <row r="28">
          <cell r="A28" t="str">
            <v>Hôpital général</v>
          </cell>
        </row>
        <row r="29">
          <cell r="A29" t="str">
            <v>Hôpital psychiatrique</v>
          </cell>
        </row>
      </sheetData>
      <sheetData sheetId="2">
        <row r="1">
          <cell r="A1" t="str">
            <v>Tableau 1.2. Description des patients, Belgique, 2021</v>
          </cell>
        </row>
        <row r="3">
          <cell r="C3" t="str">
            <v>Sexe</v>
          </cell>
          <cell r="I3" t="str">
            <v>Age</v>
          </cell>
          <cell r="AA3" t="str">
            <v>Traitements antécédents</v>
          </cell>
        </row>
        <row r="4">
          <cell r="C4" t="str">
            <v>Homme</v>
          </cell>
          <cell r="E4" t="str">
            <v>Femme</v>
          </cell>
          <cell r="G4" t="str">
            <v>Inconnu</v>
          </cell>
          <cell r="I4" t="str">
            <v>&lt;20</v>
          </cell>
          <cell r="K4" t="str">
            <v>20-29</v>
          </cell>
          <cell r="M4" t="str">
            <v>30-39</v>
          </cell>
          <cell r="O4" t="str">
            <v>40+</v>
          </cell>
          <cell r="Q4" t="str">
            <v>Inconnu</v>
          </cell>
          <cell r="AC4" t="str">
            <v>Oui</v>
          </cell>
          <cell r="AE4" t="str">
            <v>Non</v>
          </cell>
          <cell r="AG4" t="str">
            <v>Inconnu</v>
          </cell>
        </row>
        <row r="5">
          <cell r="C5" t="str">
            <v>n</v>
          </cell>
          <cell r="D5" t="str">
            <v>%</v>
          </cell>
          <cell r="E5" t="str">
            <v>n</v>
          </cell>
          <cell r="F5" t="str">
            <v>%</v>
          </cell>
          <cell r="G5" t="str">
            <v>n</v>
          </cell>
          <cell r="H5" t="str">
            <v>%</v>
          </cell>
          <cell r="I5" t="str">
            <v>n</v>
          </cell>
          <cell r="J5" t="str">
            <v>%</v>
          </cell>
          <cell r="K5" t="str">
            <v>n</v>
          </cell>
          <cell r="L5" t="str">
            <v>%</v>
          </cell>
          <cell r="M5" t="str">
            <v>n</v>
          </cell>
          <cell r="N5" t="str">
            <v>%</v>
          </cell>
          <cell r="O5" t="str">
            <v>n</v>
          </cell>
          <cell r="P5" t="str">
            <v>%</v>
          </cell>
          <cell r="Q5" t="str">
            <v>n</v>
          </cell>
          <cell r="R5" t="str">
            <v>%</v>
          </cell>
          <cell r="AC5" t="str">
            <v>n</v>
          </cell>
          <cell r="AD5" t="str">
            <v>%</v>
          </cell>
          <cell r="AE5" t="str">
            <v>n</v>
          </cell>
          <cell r="AF5" t="str">
            <v>%</v>
          </cell>
          <cell r="AG5" t="str">
            <v>n</v>
          </cell>
          <cell r="AH5" t="str">
            <v>%</v>
          </cell>
        </row>
        <row r="6">
          <cell r="C6">
            <v>20612</v>
          </cell>
          <cell r="D6">
            <v>72.22</v>
          </cell>
          <cell r="E6">
            <v>7917</v>
          </cell>
          <cell r="F6">
            <v>27.74</v>
          </cell>
          <cell r="G6">
            <v>10</v>
          </cell>
          <cell r="H6">
            <v>0.04</v>
          </cell>
          <cell r="I6">
            <v>1430</v>
          </cell>
          <cell r="J6">
            <v>5.01</v>
          </cell>
          <cell r="K6">
            <v>5414</v>
          </cell>
          <cell r="L6">
            <v>18.97</v>
          </cell>
          <cell r="M6">
            <v>7820</v>
          </cell>
          <cell r="N6">
            <v>27.4</v>
          </cell>
          <cell r="O6">
            <v>13749</v>
          </cell>
          <cell r="P6">
            <v>48.18</v>
          </cell>
          <cell r="Q6">
            <v>126</v>
          </cell>
          <cell r="R6">
            <v>0.44</v>
          </cell>
          <cell r="S6">
            <v>6870</v>
          </cell>
          <cell r="T6">
            <v>24.07</v>
          </cell>
          <cell r="U6">
            <v>14437</v>
          </cell>
          <cell r="V6">
            <v>50.59</v>
          </cell>
          <cell r="W6">
            <v>4063</v>
          </cell>
          <cell r="X6">
            <v>14.24</v>
          </cell>
          <cell r="Y6">
            <v>3169</v>
          </cell>
          <cell r="Z6">
            <v>11.1</v>
          </cell>
          <cell r="AC6">
            <v>19040</v>
          </cell>
          <cell r="AD6">
            <v>66.72</v>
          </cell>
          <cell r="AE6">
            <v>8633</v>
          </cell>
          <cell r="AF6">
            <v>30.25</v>
          </cell>
          <cell r="AG6">
            <v>866</v>
          </cell>
          <cell r="AH6">
            <v>3.03</v>
          </cell>
        </row>
        <row r="8">
          <cell r="C8">
            <v>21097</v>
          </cell>
          <cell r="D8">
            <v>71.8</v>
          </cell>
          <cell r="E8">
            <v>8250</v>
          </cell>
          <cell r="F8">
            <v>28.08</v>
          </cell>
          <cell r="G8">
            <v>36</v>
          </cell>
          <cell r="H8">
            <v>0.12</v>
          </cell>
          <cell r="I8">
            <v>1340</v>
          </cell>
          <cell r="J8">
            <v>4.5599999999999996</v>
          </cell>
          <cell r="K8">
            <v>5609</v>
          </cell>
          <cell r="L8">
            <v>19.09</v>
          </cell>
          <cell r="M8">
            <v>8399</v>
          </cell>
          <cell r="N8">
            <v>28.58</v>
          </cell>
          <cell r="O8">
            <v>13945</v>
          </cell>
          <cell r="P8">
            <v>47.46</v>
          </cell>
          <cell r="Q8">
            <v>90</v>
          </cell>
          <cell r="R8">
            <v>0.31</v>
          </cell>
          <cell r="S8">
            <v>6819</v>
          </cell>
          <cell r="T8">
            <v>23.21</v>
          </cell>
          <cell r="U8">
            <v>14406</v>
          </cell>
          <cell r="V8">
            <v>49.03</v>
          </cell>
          <cell r="W8">
            <v>4447</v>
          </cell>
          <cell r="X8">
            <v>15.13</v>
          </cell>
          <cell r="Y8">
            <v>3711</v>
          </cell>
          <cell r="Z8">
            <v>12.63</v>
          </cell>
          <cell r="AC8">
            <v>19924</v>
          </cell>
          <cell r="AD8">
            <v>67.81</v>
          </cell>
          <cell r="AE8">
            <v>8390</v>
          </cell>
          <cell r="AF8">
            <v>28.55</v>
          </cell>
          <cell r="AG8">
            <v>1069</v>
          </cell>
          <cell r="AH8">
            <v>3.64</v>
          </cell>
        </row>
        <row r="9">
          <cell r="C9">
            <v>20943</v>
          </cell>
          <cell r="D9">
            <v>71.989999999999995</v>
          </cell>
          <cell r="E9">
            <v>8103</v>
          </cell>
          <cell r="F9">
            <v>27.85</v>
          </cell>
          <cell r="G9">
            <v>47</v>
          </cell>
          <cell r="H9">
            <v>0.16</v>
          </cell>
          <cell r="I9">
            <v>1382</v>
          </cell>
          <cell r="J9">
            <v>4.75</v>
          </cell>
          <cell r="K9">
            <v>5560</v>
          </cell>
          <cell r="L9">
            <v>19.11</v>
          </cell>
          <cell r="M9">
            <v>8226</v>
          </cell>
          <cell r="N9">
            <v>28.27</v>
          </cell>
          <cell r="O9">
            <v>13859</v>
          </cell>
          <cell r="P9">
            <v>47.64</v>
          </cell>
          <cell r="Q9">
            <v>66</v>
          </cell>
          <cell r="R9">
            <v>0.23</v>
          </cell>
          <cell r="S9">
            <v>6616</v>
          </cell>
          <cell r="T9">
            <v>22.74</v>
          </cell>
          <cell r="U9">
            <v>14377</v>
          </cell>
          <cell r="V9">
            <v>49.42</v>
          </cell>
          <cell r="W9">
            <v>4311</v>
          </cell>
          <cell r="X9">
            <v>14.82</v>
          </cell>
          <cell r="Y9">
            <v>3789</v>
          </cell>
          <cell r="Z9">
            <v>13.02</v>
          </cell>
          <cell r="AC9">
            <v>19919</v>
          </cell>
          <cell r="AD9">
            <v>68.47</v>
          </cell>
          <cell r="AE9">
            <v>8251</v>
          </cell>
          <cell r="AF9">
            <v>28.36</v>
          </cell>
          <cell r="AG9">
            <v>923</v>
          </cell>
          <cell r="AH9">
            <v>3.17</v>
          </cell>
        </row>
        <row r="10">
          <cell r="C10">
            <v>20559</v>
          </cell>
          <cell r="D10">
            <v>71.739999999999995</v>
          </cell>
          <cell r="E10">
            <v>8047</v>
          </cell>
          <cell r="F10">
            <v>28.08</v>
          </cell>
          <cell r="G10">
            <v>51</v>
          </cell>
          <cell r="H10">
            <v>0.18</v>
          </cell>
          <cell r="I10">
            <v>1546</v>
          </cell>
          <cell r="J10">
            <v>5.39</v>
          </cell>
          <cell r="K10">
            <v>5083</v>
          </cell>
          <cell r="L10">
            <v>17.739999999999998</v>
          </cell>
          <cell r="M10">
            <v>8087</v>
          </cell>
          <cell r="N10">
            <v>28.22</v>
          </cell>
          <cell r="O10">
            <v>13849</v>
          </cell>
          <cell r="P10">
            <v>48.33</v>
          </cell>
          <cell r="Q10">
            <v>92</v>
          </cell>
          <cell r="R10">
            <v>0.32</v>
          </cell>
          <cell r="S10">
            <v>6369</v>
          </cell>
          <cell r="T10">
            <v>22.22</v>
          </cell>
          <cell r="U10">
            <v>14540</v>
          </cell>
          <cell r="V10">
            <v>50.74</v>
          </cell>
          <cell r="W10">
            <v>4317</v>
          </cell>
          <cell r="X10">
            <v>15.06</v>
          </cell>
          <cell r="Y10">
            <v>3431</v>
          </cell>
          <cell r="Z10">
            <v>11.97</v>
          </cell>
          <cell r="AC10">
            <v>19434</v>
          </cell>
          <cell r="AD10">
            <v>67.819999999999993</v>
          </cell>
          <cell r="AE10">
            <v>8400</v>
          </cell>
          <cell r="AF10">
            <v>29.31</v>
          </cell>
          <cell r="AG10">
            <v>823</v>
          </cell>
          <cell r="AH10">
            <v>2.87</v>
          </cell>
        </row>
        <row r="11">
          <cell r="C11">
            <v>20419</v>
          </cell>
          <cell r="D11">
            <v>70.64</v>
          </cell>
          <cell r="E11">
            <v>8286</v>
          </cell>
          <cell r="F11">
            <v>28.66</v>
          </cell>
          <cell r="G11">
            <v>202</v>
          </cell>
          <cell r="H11">
            <v>0.7</v>
          </cell>
          <cell r="I11">
            <v>1276</v>
          </cell>
          <cell r="J11">
            <v>4.41</v>
          </cell>
          <cell r="K11">
            <v>5034</v>
          </cell>
          <cell r="L11">
            <v>17.41</v>
          </cell>
          <cell r="M11">
            <v>8227</v>
          </cell>
          <cell r="N11">
            <v>28.46</v>
          </cell>
          <cell r="O11">
            <v>14133</v>
          </cell>
          <cell r="P11">
            <v>48.89</v>
          </cell>
          <cell r="Q11">
            <v>237</v>
          </cell>
          <cell r="R11">
            <v>0.82</v>
          </cell>
          <cell r="S11">
            <v>5800</v>
          </cell>
          <cell r="T11">
            <v>20.059999999999999</v>
          </cell>
          <cell r="U11">
            <v>14807</v>
          </cell>
          <cell r="V11">
            <v>51.22</v>
          </cell>
          <cell r="W11">
            <v>4312</v>
          </cell>
          <cell r="X11">
            <v>14.92</v>
          </cell>
          <cell r="Y11">
            <v>3988</v>
          </cell>
          <cell r="Z11">
            <v>13.8</v>
          </cell>
          <cell r="AC11">
            <v>19626</v>
          </cell>
          <cell r="AD11">
            <v>67.89</v>
          </cell>
          <cell r="AE11">
            <v>8137</v>
          </cell>
          <cell r="AF11">
            <v>28.15</v>
          </cell>
          <cell r="AG11">
            <v>1144</v>
          </cell>
          <cell r="AH11">
            <v>3.96</v>
          </cell>
        </row>
      </sheetData>
      <sheetData sheetId="3">
        <row r="3">
          <cell r="S3" t="str">
            <v>Education</v>
          </cell>
        </row>
        <row r="4">
          <cell r="S4" t="str">
            <v>Aucun ou primaire</v>
          </cell>
          <cell r="U4" t="str">
            <v>Secondaire</v>
          </cell>
          <cell r="W4" t="str">
            <v>Supérieur</v>
          </cell>
          <cell r="Y4" t="str">
            <v>Autre/Inconnu</v>
          </cell>
        </row>
        <row r="5">
          <cell r="S5" t="str">
            <v>n</v>
          </cell>
          <cell r="T5" t="str">
            <v>%</v>
          </cell>
          <cell r="U5" t="str">
            <v>n</v>
          </cell>
          <cell r="V5" t="str">
            <v>%</v>
          </cell>
          <cell r="W5" t="str">
            <v>n</v>
          </cell>
          <cell r="X5" t="str">
            <v>%</v>
          </cell>
          <cell r="Y5" t="str">
            <v>n</v>
          </cell>
          <cell r="Z5" t="str">
            <v>%</v>
          </cell>
        </row>
        <row r="8">
          <cell r="B8">
            <v>16759</v>
          </cell>
          <cell r="C8">
            <v>11638</v>
          </cell>
          <cell r="D8">
            <v>69.44</v>
          </cell>
          <cell r="E8">
            <v>4860</v>
          </cell>
          <cell r="F8">
            <v>29</v>
          </cell>
          <cell r="G8">
            <v>261</v>
          </cell>
          <cell r="H8">
            <v>1.56</v>
          </cell>
          <cell r="I8">
            <v>883</v>
          </cell>
          <cell r="J8">
            <v>5.27</v>
          </cell>
          <cell r="K8">
            <v>3340</v>
          </cell>
          <cell r="L8">
            <v>19.93</v>
          </cell>
          <cell r="M8">
            <v>5029</v>
          </cell>
          <cell r="N8">
            <v>30.01</v>
          </cell>
          <cell r="O8">
            <v>7243</v>
          </cell>
          <cell r="P8">
            <v>43.22</v>
          </cell>
          <cell r="Q8">
            <v>264</v>
          </cell>
          <cell r="R8">
            <v>1.58</v>
          </cell>
          <cell r="S8">
            <v>3203</v>
          </cell>
          <cell r="T8">
            <v>19.11</v>
          </cell>
          <cell r="U8">
            <v>9095</v>
          </cell>
          <cell r="V8">
            <v>54.27</v>
          </cell>
          <cell r="W8">
            <v>2085</v>
          </cell>
          <cell r="X8">
            <v>12.44</v>
          </cell>
          <cell r="Y8">
            <v>2376</v>
          </cell>
          <cell r="Z8">
            <v>14.18</v>
          </cell>
          <cell r="AC8">
            <v>11936</v>
          </cell>
          <cell r="AD8">
            <v>71.22</v>
          </cell>
          <cell r="AE8">
            <v>4619</v>
          </cell>
          <cell r="AF8">
            <v>27.56</v>
          </cell>
          <cell r="AG8">
            <v>204</v>
          </cell>
          <cell r="AH8">
            <v>1.22</v>
          </cell>
        </row>
        <row r="9">
          <cell r="B9">
            <v>2802</v>
          </cell>
          <cell r="C9">
            <v>1979</v>
          </cell>
          <cell r="D9">
            <v>70.63</v>
          </cell>
          <cell r="E9">
            <v>821</v>
          </cell>
          <cell r="F9">
            <v>29.3</v>
          </cell>
          <cell r="G9">
            <v>2</v>
          </cell>
          <cell r="H9">
            <v>7.0000000000000007E-2</v>
          </cell>
          <cell r="I9">
            <v>198</v>
          </cell>
          <cell r="J9">
            <v>7.07</v>
          </cell>
          <cell r="K9">
            <v>519</v>
          </cell>
          <cell r="L9">
            <v>18.52</v>
          </cell>
          <cell r="M9">
            <v>835</v>
          </cell>
          <cell r="N9">
            <v>29.8</v>
          </cell>
          <cell r="O9">
            <v>1246</v>
          </cell>
          <cell r="P9">
            <v>44.47</v>
          </cell>
          <cell r="Q9">
            <v>4</v>
          </cell>
          <cell r="R9">
            <v>0.14000000000000001</v>
          </cell>
          <cell r="S9">
            <v>455</v>
          </cell>
          <cell r="T9">
            <v>16.239999999999998</v>
          </cell>
          <cell r="U9">
            <v>1260</v>
          </cell>
          <cell r="V9">
            <v>44.97</v>
          </cell>
          <cell r="W9">
            <v>309</v>
          </cell>
          <cell r="X9">
            <v>11.03</v>
          </cell>
          <cell r="Y9">
            <v>778</v>
          </cell>
          <cell r="Z9">
            <v>27.77</v>
          </cell>
          <cell r="AC9">
            <v>2048</v>
          </cell>
          <cell r="AD9">
            <v>73.09</v>
          </cell>
          <cell r="AE9">
            <v>701</v>
          </cell>
          <cell r="AF9">
            <v>25.02</v>
          </cell>
          <cell r="AG9">
            <v>53</v>
          </cell>
          <cell r="AH9">
            <v>1.89</v>
          </cell>
        </row>
        <row r="10">
          <cell r="B10">
            <v>1713</v>
          </cell>
          <cell r="C10">
            <v>1144</v>
          </cell>
          <cell r="D10">
            <v>66.78</v>
          </cell>
          <cell r="E10">
            <v>393</v>
          </cell>
          <cell r="F10">
            <v>22.94</v>
          </cell>
          <cell r="G10">
            <v>176</v>
          </cell>
          <cell r="H10">
            <v>10.27</v>
          </cell>
          <cell r="I10">
            <v>79</v>
          </cell>
          <cell r="J10">
            <v>4.6100000000000003</v>
          </cell>
          <cell r="K10">
            <v>355</v>
          </cell>
          <cell r="L10">
            <v>20.72</v>
          </cell>
          <cell r="M10">
            <v>498</v>
          </cell>
          <cell r="N10">
            <v>29.07</v>
          </cell>
          <cell r="O10">
            <v>604</v>
          </cell>
          <cell r="P10">
            <v>35.26</v>
          </cell>
          <cell r="Q10">
            <v>177</v>
          </cell>
          <cell r="R10">
            <v>10.33</v>
          </cell>
          <cell r="S10">
            <v>434</v>
          </cell>
          <cell r="T10">
            <v>25.34</v>
          </cell>
          <cell r="U10">
            <v>772</v>
          </cell>
          <cell r="V10">
            <v>45.07</v>
          </cell>
          <cell r="W10">
            <v>316</v>
          </cell>
          <cell r="X10">
            <v>18.45</v>
          </cell>
          <cell r="Y10">
            <v>191</v>
          </cell>
          <cell r="Z10">
            <v>11.15</v>
          </cell>
          <cell r="AC10">
            <v>1150</v>
          </cell>
          <cell r="AD10">
            <v>67.13</v>
          </cell>
          <cell r="AE10">
            <v>547</v>
          </cell>
          <cell r="AF10">
            <v>31.93</v>
          </cell>
          <cell r="AG10">
            <v>16</v>
          </cell>
          <cell r="AH10">
            <v>0.93</v>
          </cell>
        </row>
        <row r="11">
          <cell r="B11">
            <v>4418</v>
          </cell>
          <cell r="C11">
            <v>2842</v>
          </cell>
          <cell r="D11">
            <v>64.33</v>
          </cell>
          <cell r="E11">
            <v>1555</v>
          </cell>
          <cell r="F11">
            <v>35.200000000000003</v>
          </cell>
          <cell r="G11">
            <v>21</v>
          </cell>
          <cell r="H11">
            <v>0.48</v>
          </cell>
          <cell r="I11">
            <v>167</v>
          </cell>
          <cell r="J11">
            <v>3.78</v>
          </cell>
          <cell r="K11">
            <v>841</v>
          </cell>
          <cell r="L11">
            <v>19.04</v>
          </cell>
          <cell r="M11">
            <v>1241</v>
          </cell>
          <cell r="N11">
            <v>28.09</v>
          </cell>
          <cell r="O11">
            <v>2159</v>
          </cell>
          <cell r="P11">
            <v>48.87</v>
          </cell>
          <cell r="Q11">
            <v>10</v>
          </cell>
          <cell r="R11">
            <v>0.23</v>
          </cell>
          <cell r="S11">
            <v>741</v>
          </cell>
          <cell r="T11">
            <v>16.77</v>
          </cell>
          <cell r="U11">
            <v>2689</v>
          </cell>
          <cell r="V11">
            <v>60.86</v>
          </cell>
          <cell r="W11">
            <v>572</v>
          </cell>
          <cell r="X11">
            <v>12.95</v>
          </cell>
          <cell r="Y11">
            <v>416</v>
          </cell>
          <cell r="Z11">
            <v>9.42</v>
          </cell>
          <cell r="AC11">
            <v>3409</v>
          </cell>
          <cell r="AD11">
            <v>77.16</v>
          </cell>
          <cell r="AE11">
            <v>976</v>
          </cell>
          <cell r="AF11">
            <v>22.09</v>
          </cell>
          <cell r="AG11">
            <v>33</v>
          </cell>
          <cell r="AH11">
            <v>0.75</v>
          </cell>
        </row>
        <row r="12">
          <cell r="B12">
            <v>3241</v>
          </cell>
          <cell r="C12">
            <v>2289</v>
          </cell>
          <cell r="D12">
            <v>70.63</v>
          </cell>
          <cell r="E12">
            <v>914</v>
          </cell>
          <cell r="F12">
            <v>28.2</v>
          </cell>
          <cell r="G12">
            <v>38</v>
          </cell>
          <cell r="H12">
            <v>1.17</v>
          </cell>
          <cell r="I12">
            <v>167</v>
          </cell>
          <cell r="J12">
            <v>5.15</v>
          </cell>
          <cell r="K12">
            <v>535</v>
          </cell>
          <cell r="L12">
            <v>16.510000000000002</v>
          </cell>
          <cell r="M12">
            <v>1020</v>
          </cell>
          <cell r="N12">
            <v>31.47</v>
          </cell>
          <cell r="O12">
            <v>1519</v>
          </cell>
          <cell r="P12">
            <v>46.87</v>
          </cell>
          <cell r="Q12">
            <v>0</v>
          </cell>
          <cell r="R12">
            <v>0</v>
          </cell>
          <cell r="S12">
            <v>587</v>
          </cell>
          <cell r="T12">
            <v>18.11</v>
          </cell>
          <cell r="U12">
            <v>1811</v>
          </cell>
          <cell r="V12">
            <v>55.88</v>
          </cell>
          <cell r="W12">
            <v>409</v>
          </cell>
          <cell r="X12">
            <v>12.62</v>
          </cell>
          <cell r="Y12">
            <v>434</v>
          </cell>
          <cell r="Z12">
            <v>13.39</v>
          </cell>
          <cell r="AC12">
            <v>2428</v>
          </cell>
          <cell r="AD12">
            <v>74.92</v>
          </cell>
          <cell r="AE12">
            <v>786</v>
          </cell>
          <cell r="AF12">
            <v>24.25</v>
          </cell>
          <cell r="AG12">
            <v>27</v>
          </cell>
          <cell r="AH12">
            <v>0.83</v>
          </cell>
        </row>
        <row r="13">
          <cell r="B13">
            <v>3140</v>
          </cell>
          <cell r="C13">
            <v>2156</v>
          </cell>
          <cell r="D13">
            <v>68.66</v>
          </cell>
          <cell r="E13">
            <v>960</v>
          </cell>
          <cell r="F13">
            <v>30.57</v>
          </cell>
          <cell r="G13">
            <v>24</v>
          </cell>
          <cell r="H13">
            <v>0.76</v>
          </cell>
          <cell r="I13">
            <v>117</v>
          </cell>
          <cell r="J13">
            <v>3.73</v>
          </cell>
          <cell r="K13">
            <v>608</v>
          </cell>
          <cell r="L13">
            <v>19.36</v>
          </cell>
          <cell r="M13">
            <v>930</v>
          </cell>
          <cell r="N13">
            <v>29.62</v>
          </cell>
          <cell r="O13">
            <v>1412</v>
          </cell>
          <cell r="P13">
            <v>44.97</v>
          </cell>
          <cell r="Q13">
            <v>73</v>
          </cell>
          <cell r="R13">
            <v>2.3199999999999998</v>
          </cell>
          <cell r="S13">
            <v>440</v>
          </cell>
          <cell r="T13">
            <v>14.01</v>
          </cell>
          <cell r="U13">
            <v>1994</v>
          </cell>
          <cell r="V13">
            <v>63.5</v>
          </cell>
          <cell r="W13">
            <v>375</v>
          </cell>
          <cell r="X13">
            <v>11.94</v>
          </cell>
          <cell r="Y13">
            <v>331</v>
          </cell>
          <cell r="Z13">
            <v>10.54</v>
          </cell>
          <cell r="AC13">
            <v>2097</v>
          </cell>
          <cell r="AD13">
            <v>66.78</v>
          </cell>
          <cell r="AE13">
            <v>984</v>
          </cell>
          <cell r="AF13">
            <v>31.34</v>
          </cell>
          <cell r="AG13">
            <v>59</v>
          </cell>
          <cell r="AH13">
            <v>1.88</v>
          </cell>
        </row>
        <row r="14">
          <cell r="B14">
            <v>6307</v>
          </cell>
          <cell r="C14">
            <v>4311</v>
          </cell>
          <cell r="D14">
            <v>68.349999999999994</v>
          </cell>
          <cell r="E14">
            <v>1985</v>
          </cell>
          <cell r="F14">
            <v>31.47</v>
          </cell>
          <cell r="G14">
            <v>11</v>
          </cell>
          <cell r="H14">
            <v>0.17</v>
          </cell>
          <cell r="I14">
            <v>125</v>
          </cell>
          <cell r="J14">
            <v>1.98</v>
          </cell>
          <cell r="K14">
            <v>817</v>
          </cell>
          <cell r="L14">
            <v>12.95</v>
          </cell>
          <cell r="M14">
            <v>1798</v>
          </cell>
          <cell r="N14">
            <v>28.51</v>
          </cell>
          <cell r="O14">
            <v>3543</v>
          </cell>
          <cell r="P14">
            <v>56.18</v>
          </cell>
          <cell r="Q14">
            <v>24</v>
          </cell>
          <cell r="R14">
            <v>0.38</v>
          </cell>
          <cell r="S14">
            <v>1289</v>
          </cell>
          <cell r="T14">
            <v>20.440000000000001</v>
          </cell>
          <cell r="U14">
            <v>3179</v>
          </cell>
          <cell r="V14">
            <v>50.4</v>
          </cell>
          <cell r="W14">
            <v>1124</v>
          </cell>
          <cell r="X14">
            <v>17.82</v>
          </cell>
          <cell r="Y14">
            <v>715</v>
          </cell>
          <cell r="Z14">
            <v>11.34</v>
          </cell>
          <cell r="AC14">
            <v>3995</v>
          </cell>
          <cell r="AD14">
            <v>63.34</v>
          </cell>
          <cell r="AE14">
            <v>1974</v>
          </cell>
          <cell r="AF14">
            <v>31.3</v>
          </cell>
          <cell r="AG14">
            <v>338</v>
          </cell>
          <cell r="AH14">
            <v>5.36</v>
          </cell>
        </row>
        <row r="15">
          <cell r="B15">
            <v>2328</v>
          </cell>
          <cell r="C15">
            <v>1578</v>
          </cell>
          <cell r="D15">
            <v>67.78</v>
          </cell>
          <cell r="E15">
            <v>741</v>
          </cell>
          <cell r="F15">
            <v>31.83</v>
          </cell>
          <cell r="G15">
            <v>9</v>
          </cell>
          <cell r="H15">
            <v>0.39</v>
          </cell>
          <cell r="I15">
            <v>42</v>
          </cell>
          <cell r="J15">
            <v>1.8</v>
          </cell>
          <cell r="K15">
            <v>293</v>
          </cell>
          <cell r="L15">
            <v>12.59</v>
          </cell>
          <cell r="M15">
            <v>657</v>
          </cell>
          <cell r="N15">
            <v>28.22</v>
          </cell>
          <cell r="O15">
            <v>1315</v>
          </cell>
          <cell r="P15">
            <v>56.49</v>
          </cell>
          <cell r="Q15">
            <v>21</v>
          </cell>
          <cell r="R15">
            <v>0.9</v>
          </cell>
          <cell r="S15">
            <v>549</v>
          </cell>
          <cell r="T15">
            <v>23.58</v>
          </cell>
          <cell r="U15">
            <v>1144</v>
          </cell>
          <cell r="V15">
            <v>49.14</v>
          </cell>
          <cell r="W15">
            <v>423</v>
          </cell>
          <cell r="X15">
            <v>18.170000000000002</v>
          </cell>
          <cell r="Y15">
            <v>212</v>
          </cell>
          <cell r="Z15">
            <v>9.11</v>
          </cell>
          <cell r="AC15">
            <v>1587</v>
          </cell>
          <cell r="AD15">
            <v>68.17</v>
          </cell>
          <cell r="AE15">
            <v>720</v>
          </cell>
          <cell r="AF15">
            <v>30.93</v>
          </cell>
          <cell r="AG15">
            <v>21</v>
          </cell>
          <cell r="AH15">
            <v>0.9</v>
          </cell>
        </row>
        <row r="16">
          <cell r="B16">
            <v>1933</v>
          </cell>
          <cell r="C16">
            <v>1399</v>
          </cell>
          <cell r="D16">
            <v>72.37</v>
          </cell>
          <cell r="E16">
            <v>532</v>
          </cell>
          <cell r="F16">
            <v>27.52</v>
          </cell>
          <cell r="G16">
            <v>2</v>
          </cell>
          <cell r="H16">
            <v>0.1</v>
          </cell>
          <cell r="I16">
            <v>30</v>
          </cell>
          <cell r="J16">
            <v>1.55</v>
          </cell>
          <cell r="K16">
            <v>205</v>
          </cell>
          <cell r="L16">
            <v>10.61</v>
          </cell>
          <cell r="M16">
            <v>575</v>
          </cell>
          <cell r="N16">
            <v>29.75</v>
          </cell>
          <cell r="O16">
            <v>1121</v>
          </cell>
          <cell r="P16">
            <v>57.99</v>
          </cell>
          <cell r="Q16">
            <v>2</v>
          </cell>
          <cell r="R16">
            <v>0.1</v>
          </cell>
          <cell r="S16">
            <v>426</v>
          </cell>
          <cell r="T16">
            <v>22.04</v>
          </cell>
          <cell r="U16">
            <v>1039</v>
          </cell>
          <cell r="V16">
            <v>53.75</v>
          </cell>
          <cell r="W16">
            <v>286</v>
          </cell>
          <cell r="X16">
            <v>14.8</v>
          </cell>
          <cell r="Y16">
            <v>182</v>
          </cell>
          <cell r="Z16">
            <v>9.42</v>
          </cell>
          <cell r="AC16">
            <v>1196</v>
          </cell>
          <cell r="AD16">
            <v>61.87</v>
          </cell>
          <cell r="AE16">
            <v>707</v>
          </cell>
          <cell r="AF16">
            <v>36.58</v>
          </cell>
          <cell r="AG16">
            <v>30</v>
          </cell>
          <cell r="AH16">
            <v>1.55</v>
          </cell>
        </row>
        <row r="17">
          <cell r="B17">
            <v>495</v>
          </cell>
          <cell r="C17">
            <v>341</v>
          </cell>
          <cell r="D17">
            <v>68.89</v>
          </cell>
          <cell r="E17">
            <v>154</v>
          </cell>
          <cell r="F17">
            <v>31.11</v>
          </cell>
          <cell r="G17">
            <v>0</v>
          </cell>
          <cell r="H17">
            <v>0</v>
          </cell>
          <cell r="I17">
            <v>14</v>
          </cell>
          <cell r="J17">
            <v>2.83</v>
          </cell>
          <cell r="K17">
            <v>80</v>
          </cell>
          <cell r="L17">
            <v>16.16</v>
          </cell>
          <cell r="M17">
            <v>126</v>
          </cell>
          <cell r="N17">
            <v>25.45</v>
          </cell>
          <cell r="O17">
            <v>274</v>
          </cell>
          <cell r="P17">
            <v>55.35</v>
          </cell>
          <cell r="Q17">
            <v>1</v>
          </cell>
          <cell r="R17">
            <v>0.2</v>
          </cell>
          <cell r="S17">
            <v>58</v>
          </cell>
          <cell r="T17">
            <v>11.72</v>
          </cell>
          <cell r="U17">
            <v>178</v>
          </cell>
          <cell r="V17">
            <v>35.96</v>
          </cell>
          <cell r="W17">
            <v>87</v>
          </cell>
          <cell r="X17">
            <v>17.579999999999998</v>
          </cell>
          <cell r="Y17">
            <v>172</v>
          </cell>
          <cell r="Z17">
            <v>34.75</v>
          </cell>
          <cell r="AC17">
            <v>164</v>
          </cell>
          <cell r="AD17">
            <v>33.130000000000003</v>
          </cell>
          <cell r="AE17">
            <v>52</v>
          </cell>
          <cell r="AF17">
            <v>10.51</v>
          </cell>
          <cell r="AG17">
            <v>279</v>
          </cell>
          <cell r="AH17">
            <v>56.36</v>
          </cell>
        </row>
        <row r="18">
          <cell r="B18">
            <v>1208</v>
          </cell>
          <cell r="C18">
            <v>778</v>
          </cell>
          <cell r="D18">
            <v>64.400000000000006</v>
          </cell>
          <cell r="E18">
            <v>430</v>
          </cell>
          <cell r="F18">
            <v>35.6</v>
          </cell>
          <cell r="G18">
            <v>0</v>
          </cell>
          <cell r="H18">
            <v>0</v>
          </cell>
          <cell r="I18">
            <v>36</v>
          </cell>
          <cell r="J18">
            <v>2.98</v>
          </cell>
          <cell r="K18">
            <v>203</v>
          </cell>
          <cell r="L18">
            <v>16.8</v>
          </cell>
          <cell r="M18">
            <v>356</v>
          </cell>
          <cell r="N18">
            <v>29.47</v>
          </cell>
          <cell r="O18">
            <v>613</v>
          </cell>
          <cell r="P18">
            <v>50.75</v>
          </cell>
          <cell r="Q18">
            <v>0</v>
          </cell>
          <cell r="R18">
            <v>0</v>
          </cell>
          <cell r="S18">
            <v>208</v>
          </cell>
          <cell r="T18">
            <v>17.22</v>
          </cell>
          <cell r="U18">
            <v>659</v>
          </cell>
          <cell r="V18">
            <v>54.55</v>
          </cell>
          <cell r="W18">
            <v>221</v>
          </cell>
          <cell r="X18">
            <v>18.29</v>
          </cell>
          <cell r="Y18">
            <v>120</v>
          </cell>
          <cell r="Z18">
            <v>9.93</v>
          </cell>
          <cell r="AC18">
            <v>804</v>
          </cell>
          <cell r="AD18">
            <v>66.56</v>
          </cell>
          <cell r="AE18">
            <v>396</v>
          </cell>
          <cell r="AF18">
            <v>32.78</v>
          </cell>
          <cell r="AG18">
            <v>8</v>
          </cell>
          <cell r="AH18">
            <v>0.66</v>
          </cell>
        </row>
        <row r="19">
          <cell r="B19">
            <v>343</v>
          </cell>
          <cell r="C19">
            <v>215</v>
          </cell>
          <cell r="D19">
            <v>62.68</v>
          </cell>
          <cell r="E19">
            <v>128</v>
          </cell>
          <cell r="F19">
            <v>37.32</v>
          </cell>
          <cell r="G19">
            <v>0</v>
          </cell>
          <cell r="H19">
            <v>0</v>
          </cell>
          <cell r="I19">
            <v>3</v>
          </cell>
          <cell r="J19">
            <v>0.87</v>
          </cell>
          <cell r="K19">
            <v>36</v>
          </cell>
          <cell r="L19">
            <v>10.5</v>
          </cell>
          <cell r="M19">
            <v>84</v>
          </cell>
          <cell r="N19">
            <v>24.49</v>
          </cell>
          <cell r="O19">
            <v>220</v>
          </cell>
          <cell r="P19">
            <v>64.14</v>
          </cell>
          <cell r="Q19">
            <v>0</v>
          </cell>
          <cell r="R19">
            <v>0</v>
          </cell>
          <cell r="S19">
            <v>48</v>
          </cell>
          <cell r="T19">
            <v>13.99</v>
          </cell>
          <cell r="U19">
            <v>159</v>
          </cell>
          <cell r="V19">
            <v>46.36</v>
          </cell>
          <cell r="W19">
            <v>107</v>
          </cell>
          <cell r="X19">
            <v>31.2</v>
          </cell>
          <cell r="Y19">
            <v>29</v>
          </cell>
          <cell r="Z19">
            <v>8.4499999999999993</v>
          </cell>
          <cell r="AC19">
            <v>244</v>
          </cell>
          <cell r="AD19">
            <v>71.14</v>
          </cell>
          <cell r="AE19">
            <v>99</v>
          </cell>
          <cell r="AF19">
            <v>28.86</v>
          </cell>
          <cell r="AG19">
            <v>0</v>
          </cell>
          <cell r="AH19">
            <v>0</v>
          </cell>
        </row>
        <row r="20">
          <cell r="B20">
            <v>2988</v>
          </cell>
          <cell r="C20">
            <v>2383</v>
          </cell>
          <cell r="D20">
            <v>79.75</v>
          </cell>
          <cell r="E20">
            <v>596</v>
          </cell>
          <cell r="F20">
            <v>19.95</v>
          </cell>
          <cell r="G20">
            <v>9</v>
          </cell>
          <cell r="H20">
            <v>0.3</v>
          </cell>
          <cell r="I20">
            <v>47</v>
          </cell>
          <cell r="J20">
            <v>1.57</v>
          </cell>
          <cell r="K20">
            <v>384</v>
          </cell>
          <cell r="L20">
            <v>12.85</v>
          </cell>
          <cell r="M20">
            <v>907</v>
          </cell>
          <cell r="N20">
            <v>30.35</v>
          </cell>
          <cell r="O20">
            <v>1635</v>
          </cell>
          <cell r="P20">
            <v>54.72</v>
          </cell>
          <cell r="Q20">
            <v>15</v>
          </cell>
          <cell r="R20">
            <v>0.5</v>
          </cell>
          <cell r="S20">
            <v>521</v>
          </cell>
          <cell r="T20">
            <v>17.440000000000001</v>
          </cell>
          <cell r="U20">
            <v>1250</v>
          </cell>
          <cell r="V20">
            <v>41.83</v>
          </cell>
          <cell r="W20">
            <v>577</v>
          </cell>
          <cell r="X20">
            <v>19.309999999999999</v>
          </cell>
          <cell r="Y20">
            <v>640</v>
          </cell>
          <cell r="Z20">
            <v>21.42</v>
          </cell>
          <cell r="AC20">
            <v>1854</v>
          </cell>
          <cell r="AD20">
            <v>62.05</v>
          </cell>
          <cell r="AE20">
            <v>767</v>
          </cell>
          <cell r="AF20">
            <v>25.67</v>
          </cell>
          <cell r="AG20">
            <v>367</v>
          </cell>
          <cell r="AH20">
            <v>12.28</v>
          </cell>
        </row>
        <row r="21">
          <cell r="B21">
            <v>9870</v>
          </cell>
          <cell r="C21">
            <v>7606</v>
          </cell>
          <cell r="D21">
            <v>77.06</v>
          </cell>
          <cell r="E21">
            <v>2195</v>
          </cell>
          <cell r="F21">
            <v>22.24</v>
          </cell>
          <cell r="G21">
            <v>69</v>
          </cell>
          <cell r="H21">
            <v>0.7</v>
          </cell>
          <cell r="I21">
            <v>792</v>
          </cell>
          <cell r="J21">
            <v>8.02</v>
          </cell>
          <cell r="K21">
            <v>2360</v>
          </cell>
          <cell r="L21">
            <v>23.91</v>
          </cell>
          <cell r="M21">
            <v>3226</v>
          </cell>
          <cell r="N21">
            <v>32.68</v>
          </cell>
          <cell r="O21">
            <v>3442</v>
          </cell>
          <cell r="P21">
            <v>34.869999999999997</v>
          </cell>
          <cell r="Q21">
            <v>50</v>
          </cell>
          <cell r="R21">
            <v>0.51</v>
          </cell>
          <cell r="S21">
            <v>2124</v>
          </cell>
          <cell r="T21">
            <v>21.52</v>
          </cell>
          <cell r="U21">
            <v>4596</v>
          </cell>
          <cell r="V21">
            <v>46.57</v>
          </cell>
          <cell r="W21">
            <v>1005</v>
          </cell>
          <cell r="X21">
            <v>10.18</v>
          </cell>
          <cell r="Y21">
            <v>2145</v>
          </cell>
          <cell r="Z21">
            <v>21.73</v>
          </cell>
          <cell r="AC21">
            <v>5602</v>
          </cell>
          <cell r="AD21">
            <v>56.76</v>
          </cell>
          <cell r="AE21">
            <v>3575</v>
          </cell>
          <cell r="AF21">
            <v>36.22</v>
          </cell>
          <cell r="AG21">
            <v>693</v>
          </cell>
          <cell r="AH21">
            <v>7.02</v>
          </cell>
        </row>
        <row r="23">
          <cell r="B23">
            <v>4747</v>
          </cell>
          <cell r="C23">
            <v>3666</v>
          </cell>
          <cell r="D23">
            <v>77.23</v>
          </cell>
          <cell r="E23">
            <v>1067</v>
          </cell>
          <cell r="F23">
            <v>22.48</v>
          </cell>
          <cell r="G23">
            <v>14</v>
          </cell>
          <cell r="H23">
            <v>0.28999999999999998</v>
          </cell>
          <cell r="I23">
            <v>209</v>
          </cell>
          <cell r="J23">
            <v>4.4000000000000004</v>
          </cell>
          <cell r="K23">
            <v>1051</v>
          </cell>
          <cell r="L23">
            <v>22.14</v>
          </cell>
          <cell r="M23">
            <v>1602</v>
          </cell>
          <cell r="N23">
            <v>33.75</v>
          </cell>
          <cell r="O23">
            <v>1870</v>
          </cell>
          <cell r="P23">
            <v>39.39</v>
          </cell>
          <cell r="Q23">
            <v>15</v>
          </cell>
          <cell r="R23">
            <v>0.32</v>
          </cell>
          <cell r="S23">
            <v>1286</v>
          </cell>
          <cell r="T23">
            <v>27.09</v>
          </cell>
          <cell r="U23">
            <v>2024</v>
          </cell>
          <cell r="V23">
            <v>42.64</v>
          </cell>
          <cell r="W23">
            <v>540</v>
          </cell>
          <cell r="X23">
            <v>11.38</v>
          </cell>
          <cell r="Y23">
            <v>897</v>
          </cell>
          <cell r="Z23">
            <v>18.899999999999999</v>
          </cell>
          <cell r="AC23">
            <v>2721</v>
          </cell>
          <cell r="AD23">
            <v>57.32</v>
          </cell>
          <cell r="AE23">
            <v>1583</v>
          </cell>
          <cell r="AF23">
            <v>33.35</v>
          </cell>
          <cell r="AG23">
            <v>443</v>
          </cell>
          <cell r="AH23">
            <v>9.33</v>
          </cell>
        </row>
        <row r="24">
          <cell r="B24">
            <v>3277</v>
          </cell>
          <cell r="C24">
            <v>2628</v>
          </cell>
          <cell r="D24">
            <v>80.2</v>
          </cell>
          <cell r="E24">
            <v>598</v>
          </cell>
          <cell r="F24">
            <v>18.25</v>
          </cell>
          <cell r="G24">
            <v>51</v>
          </cell>
          <cell r="H24">
            <v>1.56</v>
          </cell>
          <cell r="I24">
            <v>251</v>
          </cell>
          <cell r="J24">
            <v>7.66</v>
          </cell>
          <cell r="K24">
            <v>977</v>
          </cell>
          <cell r="L24">
            <v>29.81</v>
          </cell>
          <cell r="M24">
            <v>1196</v>
          </cell>
          <cell r="N24">
            <v>36.5</v>
          </cell>
          <cell r="O24">
            <v>840</v>
          </cell>
          <cell r="P24">
            <v>25.63</v>
          </cell>
          <cell r="Q24">
            <v>13</v>
          </cell>
          <cell r="R24">
            <v>0.4</v>
          </cell>
          <cell r="S24">
            <v>741</v>
          </cell>
          <cell r="T24">
            <v>22.61</v>
          </cell>
          <cell r="U24">
            <v>1559</v>
          </cell>
          <cell r="V24">
            <v>47.57</v>
          </cell>
          <cell r="W24">
            <v>281</v>
          </cell>
          <cell r="X24">
            <v>8.57</v>
          </cell>
          <cell r="Y24">
            <v>696</v>
          </cell>
          <cell r="Z24">
            <v>21.24</v>
          </cell>
          <cell r="AC24">
            <v>2023</v>
          </cell>
          <cell r="AD24">
            <v>61.73</v>
          </cell>
          <cell r="AE24">
            <v>1071</v>
          </cell>
          <cell r="AF24">
            <v>32.68</v>
          </cell>
          <cell r="AG24">
            <v>183</v>
          </cell>
          <cell r="AH24">
            <v>5.58</v>
          </cell>
        </row>
        <row r="25">
          <cell r="B25">
            <v>1846</v>
          </cell>
          <cell r="C25">
            <v>1312</v>
          </cell>
          <cell r="D25">
            <v>71.069999999999993</v>
          </cell>
          <cell r="E25">
            <v>530</v>
          </cell>
          <cell r="F25">
            <v>28.71</v>
          </cell>
          <cell r="G25">
            <v>4</v>
          </cell>
          <cell r="H25">
            <v>0.22</v>
          </cell>
          <cell r="I25">
            <v>332</v>
          </cell>
          <cell r="J25">
            <v>17.98</v>
          </cell>
          <cell r="K25">
            <v>332</v>
          </cell>
          <cell r="L25">
            <v>17.98</v>
          </cell>
          <cell r="M25">
            <v>428</v>
          </cell>
          <cell r="N25">
            <v>23.19</v>
          </cell>
          <cell r="O25">
            <v>732</v>
          </cell>
          <cell r="P25">
            <v>39.65</v>
          </cell>
          <cell r="Q25">
            <v>22</v>
          </cell>
          <cell r="R25">
            <v>1.19</v>
          </cell>
          <cell r="S25">
            <v>97</v>
          </cell>
          <cell r="T25">
            <v>5.25</v>
          </cell>
          <cell r="U25">
            <v>1013</v>
          </cell>
          <cell r="V25">
            <v>54.88</v>
          </cell>
          <cell r="W25">
            <v>184</v>
          </cell>
          <cell r="X25">
            <v>9.9700000000000006</v>
          </cell>
          <cell r="Y25">
            <v>552</v>
          </cell>
          <cell r="Z25">
            <v>29.9</v>
          </cell>
          <cell r="AC25">
            <v>858</v>
          </cell>
          <cell r="AD25">
            <v>46.48</v>
          </cell>
          <cell r="AE25">
            <v>921</v>
          </cell>
          <cell r="AF25">
            <v>49.89</v>
          </cell>
          <cell r="AG25">
            <v>67</v>
          </cell>
          <cell r="AH25">
            <v>3.63</v>
          </cell>
        </row>
        <row r="26">
          <cell r="B26">
            <v>16184</v>
          </cell>
          <cell r="C26">
            <v>10726</v>
          </cell>
          <cell r="D26">
            <v>66.28</v>
          </cell>
          <cell r="E26">
            <v>5246</v>
          </cell>
          <cell r="F26">
            <v>32.409999999999997</v>
          </cell>
          <cell r="G26">
            <v>212</v>
          </cell>
          <cell r="H26">
            <v>1.31</v>
          </cell>
          <cell r="I26">
            <v>263</v>
          </cell>
          <cell r="J26">
            <v>1.63</v>
          </cell>
          <cell r="K26">
            <v>2181</v>
          </cell>
          <cell r="L26">
            <v>13.48</v>
          </cell>
          <cell r="M26">
            <v>4508</v>
          </cell>
          <cell r="N26">
            <v>27.85</v>
          </cell>
          <cell r="O26">
            <v>8979</v>
          </cell>
          <cell r="P26">
            <v>55.48</v>
          </cell>
          <cell r="Q26">
            <v>253</v>
          </cell>
          <cell r="R26">
            <v>1.56</v>
          </cell>
          <cell r="S26">
            <v>2889</v>
          </cell>
          <cell r="T26">
            <v>17.850000000000001</v>
          </cell>
          <cell r="U26">
            <v>8928</v>
          </cell>
          <cell r="V26">
            <v>55.17</v>
          </cell>
          <cell r="W26">
            <v>2781</v>
          </cell>
          <cell r="X26">
            <v>17.18</v>
          </cell>
          <cell r="Y26">
            <v>1586</v>
          </cell>
          <cell r="Z26">
            <v>9.8000000000000007</v>
          </cell>
          <cell r="AC26">
            <v>12183</v>
          </cell>
          <cell r="AD26">
            <v>75.28</v>
          </cell>
          <cell r="AE26">
            <v>3785</v>
          </cell>
          <cell r="AF26">
            <v>23.39</v>
          </cell>
          <cell r="AG26">
            <v>216</v>
          </cell>
          <cell r="AH26">
            <v>1.33</v>
          </cell>
        </row>
        <row r="27">
          <cell r="B27">
            <v>1139</v>
          </cell>
          <cell r="C27">
            <v>933</v>
          </cell>
          <cell r="D27">
            <v>81.91</v>
          </cell>
          <cell r="E27">
            <v>206</v>
          </cell>
          <cell r="F27">
            <v>18.09</v>
          </cell>
          <cell r="G27">
            <v>0</v>
          </cell>
          <cell r="H27">
            <v>0</v>
          </cell>
          <cell r="I27">
            <v>20</v>
          </cell>
          <cell r="J27">
            <v>1.76</v>
          </cell>
          <cell r="K27">
            <v>253</v>
          </cell>
          <cell r="L27">
            <v>22.21</v>
          </cell>
          <cell r="M27">
            <v>488</v>
          </cell>
          <cell r="N27">
            <v>42.84</v>
          </cell>
          <cell r="O27">
            <v>377</v>
          </cell>
          <cell r="P27">
            <v>33.1</v>
          </cell>
          <cell r="Q27">
            <v>1</v>
          </cell>
          <cell r="R27">
            <v>0.09</v>
          </cell>
          <cell r="S27">
            <v>250</v>
          </cell>
          <cell r="T27">
            <v>21.95</v>
          </cell>
          <cell r="U27">
            <v>489</v>
          </cell>
          <cell r="V27">
            <v>42.93</v>
          </cell>
          <cell r="W27">
            <v>49</v>
          </cell>
          <cell r="X27">
            <v>4.3</v>
          </cell>
          <cell r="Y27">
            <v>351</v>
          </cell>
          <cell r="Z27">
            <v>30.82</v>
          </cell>
          <cell r="AC27">
            <v>978</v>
          </cell>
          <cell r="AD27">
            <v>85.86</v>
          </cell>
          <cell r="AE27">
            <v>99</v>
          </cell>
          <cell r="AF27">
            <v>8.69</v>
          </cell>
          <cell r="AG27">
            <v>62</v>
          </cell>
          <cell r="AH27">
            <v>5.44</v>
          </cell>
        </row>
        <row r="28">
          <cell r="B28">
            <v>677</v>
          </cell>
          <cell r="C28">
            <v>552</v>
          </cell>
          <cell r="D28">
            <v>81.540000000000006</v>
          </cell>
          <cell r="E28">
            <v>125</v>
          </cell>
          <cell r="F28">
            <v>18.46</v>
          </cell>
          <cell r="G28">
            <v>0</v>
          </cell>
          <cell r="H28">
            <v>0</v>
          </cell>
          <cell r="I28">
            <v>30</v>
          </cell>
          <cell r="J28">
            <v>4.43</v>
          </cell>
          <cell r="K28">
            <v>122</v>
          </cell>
          <cell r="L28">
            <v>18.02</v>
          </cell>
          <cell r="M28">
            <v>264</v>
          </cell>
          <cell r="N28">
            <v>39</v>
          </cell>
          <cell r="O28">
            <v>260</v>
          </cell>
          <cell r="P28">
            <v>38.4</v>
          </cell>
          <cell r="Q28">
            <v>1</v>
          </cell>
          <cell r="R28">
            <v>0.15</v>
          </cell>
          <cell r="S28">
            <v>216</v>
          </cell>
          <cell r="T28">
            <v>31.91</v>
          </cell>
          <cell r="U28">
            <v>353</v>
          </cell>
          <cell r="V28">
            <v>52.14</v>
          </cell>
          <cell r="W28">
            <v>74</v>
          </cell>
          <cell r="X28">
            <v>10.93</v>
          </cell>
          <cell r="Y28">
            <v>34</v>
          </cell>
          <cell r="Z28">
            <v>5.0199999999999996</v>
          </cell>
          <cell r="AC28">
            <v>627</v>
          </cell>
          <cell r="AD28">
            <v>92.61</v>
          </cell>
          <cell r="AE28">
            <v>49</v>
          </cell>
          <cell r="AF28">
            <v>7.24</v>
          </cell>
          <cell r="AG28">
            <v>1</v>
          </cell>
          <cell r="AH28">
            <v>0.15</v>
          </cell>
        </row>
        <row r="29">
          <cell r="B29">
            <v>7563</v>
          </cell>
          <cell r="C29">
            <v>4658</v>
          </cell>
          <cell r="D29">
            <v>61.59</v>
          </cell>
          <cell r="E29">
            <v>2695</v>
          </cell>
          <cell r="F29">
            <v>35.630000000000003</v>
          </cell>
          <cell r="G29">
            <v>210</v>
          </cell>
          <cell r="H29">
            <v>2.78</v>
          </cell>
          <cell r="I29">
            <v>135</v>
          </cell>
          <cell r="J29">
            <v>1.79</v>
          </cell>
          <cell r="K29">
            <v>915</v>
          </cell>
          <cell r="L29">
            <v>12.1</v>
          </cell>
          <cell r="M29">
            <v>1822</v>
          </cell>
          <cell r="N29">
            <v>24.09</v>
          </cell>
          <cell r="O29">
            <v>4502</v>
          </cell>
          <cell r="P29">
            <v>59.53</v>
          </cell>
          <cell r="Q29">
            <v>189</v>
          </cell>
          <cell r="R29">
            <v>2.5</v>
          </cell>
          <cell r="S29">
            <v>1147</v>
          </cell>
          <cell r="T29">
            <v>15.17</v>
          </cell>
          <cell r="U29">
            <v>4320</v>
          </cell>
          <cell r="V29">
            <v>57.12</v>
          </cell>
          <cell r="W29">
            <v>1420</v>
          </cell>
          <cell r="X29">
            <v>18.78</v>
          </cell>
          <cell r="Y29">
            <v>676</v>
          </cell>
          <cell r="Z29">
            <v>8.94</v>
          </cell>
          <cell r="AC29">
            <v>5376</v>
          </cell>
          <cell r="AD29">
            <v>71.08</v>
          </cell>
          <cell r="AE29">
            <v>2089</v>
          </cell>
          <cell r="AF29">
            <v>27.62</v>
          </cell>
          <cell r="AG29">
            <v>98</v>
          </cell>
          <cell r="AH29">
            <v>1.3</v>
          </cell>
        </row>
        <row r="30">
          <cell r="B30">
            <v>6805</v>
          </cell>
          <cell r="C30">
            <v>4583</v>
          </cell>
          <cell r="D30">
            <v>67.349999999999994</v>
          </cell>
          <cell r="E30">
            <v>2220</v>
          </cell>
          <cell r="F30">
            <v>32.619999999999997</v>
          </cell>
          <cell r="G30">
            <v>2</v>
          </cell>
          <cell r="H30">
            <v>0.03</v>
          </cell>
          <cell r="I30">
            <v>78</v>
          </cell>
          <cell r="J30">
            <v>1.1499999999999999</v>
          </cell>
          <cell r="K30">
            <v>891</v>
          </cell>
          <cell r="L30">
            <v>13.09</v>
          </cell>
          <cell r="M30">
            <v>1934</v>
          </cell>
          <cell r="N30">
            <v>28.42</v>
          </cell>
          <cell r="O30">
            <v>3840</v>
          </cell>
          <cell r="P30">
            <v>56.43</v>
          </cell>
          <cell r="Q30">
            <v>62</v>
          </cell>
          <cell r="R30">
            <v>0.91</v>
          </cell>
          <cell r="S30">
            <v>1276</v>
          </cell>
          <cell r="T30">
            <v>18.75</v>
          </cell>
          <cell r="U30">
            <v>3766</v>
          </cell>
          <cell r="V30">
            <v>55.34</v>
          </cell>
          <cell r="W30">
            <v>1238</v>
          </cell>
          <cell r="X30">
            <v>18.190000000000001</v>
          </cell>
          <cell r="Y30">
            <v>525</v>
          </cell>
          <cell r="Z30">
            <v>7.71</v>
          </cell>
          <cell r="AC30">
            <v>5202</v>
          </cell>
          <cell r="AD30">
            <v>76.44</v>
          </cell>
          <cell r="AE30">
            <v>1548</v>
          </cell>
          <cell r="AF30">
            <v>22.75</v>
          </cell>
          <cell r="AG30">
            <v>55</v>
          </cell>
          <cell r="AH30">
            <v>0.81</v>
          </cell>
        </row>
      </sheetData>
      <sheetData sheetId="4">
        <row r="11">
          <cell r="A11">
            <v>2015</v>
          </cell>
          <cell r="B11">
            <v>28539</v>
          </cell>
          <cell r="E11">
            <v>4607</v>
          </cell>
          <cell r="F11">
            <v>16.14</v>
          </cell>
          <cell r="I11">
            <v>3941</v>
          </cell>
          <cell r="J11">
            <v>13.81</v>
          </cell>
          <cell r="M11">
            <v>814</v>
          </cell>
          <cell r="N11">
            <v>2.85</v>
          </cell>
          <cell r="Q11">
            <v>75</v>
          </cell>
          <cell r="R11">
            <v>0.26</v>
          </cell>
          <cell r="U11">
            <v>20</v>
          </cell>
          <cell r="V11">
            <v>7.0000000000000007E-2</v>
          </cell>
          <cell r="Y11">
            <v>164</v>
          </cell>
          <cell r="Z11">
            <v>0.56999999999999995</v>
          </cell>
          <cell r="AC11">
            <v>5386</v>
          </cell>
          <cell r="AD11">
            <v>18.87</v>
          </cell>
          <cell r="AG11">
            <v>3737</v>
          </cell>
          <cell r="AH11">
            <v>13.09</v>
          </cell>
          <cell r="AK11">
            <v>806</v>
          </cell>
          <cell r="AL11">
            <v>2.82</v>
          </cell>
          <cell r="AO11">
            <v>92</v>
          </cell>
          <cell r="AP11">
            <v>0.32</v>
          </cell>
          <cell r="AS11">
            <v>3136</v>
          </cell>
          <cell r="AT11">
            <v>10.99</v>
          </cell>
          <cell r="AW11">
            <v>2720</v>
          </cell>
          <cell r="AX11">
            <v>9.5299999999999994</v>
          </cell>
          <cell r="BA11">
            <v>77</v>
          </cell>
          <cell r="BB11">
            <v>0.27</v>
          </cell>
          <cell r="BE11">
            <v>536</v>
          </cell>
          <cell r="BF11">
            <v>1.88</v>
          </cell>
          <cell r="BI11">
            <v>24</v>
          </cell>
          <cell r="BJ11">
            <v>0.08</v>
          </cell>
          <cell r="BM11">
            <v>52</v>
          </cell>
          <cell r="BN11">
            <v>0.18</v>
          </cell>
          <cell r="BQ11">
            <v>3616</v>
          </cell>
          <cell r="BR11">
            <v>12.67</v>
          </cell>
          <cell r="BU11">
            <v>62</v>
          </cell>
          <cell r="BV11">
            <v>0.22</v>
          </cell>
          <cell r="BY11">
            <v>3049</v>
          </cell>
          <cell r="BZ11">
            <v>10.68</v>
          </cell>
          <cell r="CC11">
            <v>465</v>
          </cell>
          <cell r="CD11">
            <v>1.63</v>
          </cell>
          <cell r="CG11">
            <v>28</v>
          </cell>
          <cell r="CH11">
            <v>0.1</v>
          </cell>
          <cell r="CK11">
            <v>357</v>
          </cell>
          <cell r="CL11">
            <v>1.25</v>
          </cell>
          <cell r="CO11">
            <v>179</v>
          </cell>
          <cell r="CP11">
            <v>0.63</v>
          </cell>
          <cell r="CS11">
            <v>177</v>
          </cell>
          <cell r="CT11">
            <v>0.62</v>
          </cell>
          <cell r="CW11">
            <v>32</v>
          </cell>
          <cell r="CX11">
            <v>0.11</v>
          </cell>
          <cell r="DA11">
            <v>44</v>
          </cell>
          <cell r="DB11">
            <v>0.15</v>
          </cell>
          <cell r="DE11">
            <v>8105</v>
          </cell>
          <cell r="DF11">
            <v>28.4</v>
          </cell>
          <cell r="DI11">
            <v>5154</v>
          </cell>
          <cell r="DJ11">
            <v>18.059999999999999</v>
          </cell>
          <cell r="DM11">
            <v>1065</v>
          </cell>
          <cell r="DN11">
            <v>3.73</v>
          </cell>
          <cell r="DQ11">
            <v>11</v>
          </cell>
          <cell r="DR11">
            <v>0.04</v>
          </cell>
          <cell r="DU11">
            <v>18395</v>
          </cell>
          <cell r="DV11">
            <v>64.459999999999994</v>
          </cell>
          <cell r="DY11">
            <v>80</v>
          </cell>
          <cell r="DZ11">
            <v>0.28000000000000003</v>
          </cell>
        </row>
        <row r="12">
          <cell r="A12">
            <v>2016</v>
          </cell>
          <cell r="B12">
            <v>29383</v>
          </cell>
          <cell r="E12">
            <v>4560</v>
          </cell>
          <cell r="F12">
            <v>15.52</v>
          </cell>
          <cell r="I12">
            <v>3892</v>
          </cell>
          <cell r="J12">
            <v>13.25</v>
          </cell>
          <cell r="M12">
            <v>711</v>
          </cell>
          <cell r="N12">
            <v>2.42</v>
          </cell>
          <cell r="Q12">
            <v>105</v>
          </cell>
          <cell r="R12">
            <v>0.36</v>
          </cell>
          <cell r="U12">
            <v>32</v>
          </cell>
          <cell r="V12">
            <v>0.11</v>
          </cell>
          <cell r="Y12">
            <v>189</v>
          </cell>
          <cell r="Z12">
            <v>0.64</v>
          </cell>
          <cell r="AC12">
            <v>6191</v>
          </cell>
          <cell r="AD12">
            <v>21.07</v>
          </cell>
          <cell r="AG12">
            <v>4141</v>
          </cell>
          <cell r="AH12">
            <v>14.09</v>
          </cell>
          <cell r="AK12">
            <v>1014</v>
          </cell>
          <cell r="AL12">
            <v>3.45</v>
          </cell>
          <cell r="AO12">
            <v>23</v>
          </cell>
          <cell r="AP12">
            <v>0.08</v>
          </cell>
          <cell r="AS12">
            <v>3104</v>
          </cell>
          <cell r="AT12">
            <v>10.56</v>
          </cell>
          <cell r="AW12">
            <v>2694</v>
          </cell>
          <cell r="AX12">
            <v>9.17</v>
          </cell>
          <cell r="BA12">
            <v>120</v>
          </cell>
          <cell r="BB12">
            <v>0.41</v>
          </cell>
          <cell r="BE12">
            <v>573</v>
          </cell>
          <cell r="BF12">
            <v>1.95</v>
          </cell>
          <cell r="BI12">
            <v>50</v>
          </cell>
          <cell r="BJ12">
            <v>0.17</v>
          </cell>
          <cell r="BM12">
            <v>76</v>
          </cell>
          <cell r="BN12">
            <v>0.26</v>
          </cell>
          <cell r="BQ12">
            <v>3440</v>
          </cell>
          <cell r="BR12">
            <v>11.71</v>
          </cell>
          <cell r="BU12">
            <v>80</v>
          </cell>
          <cell r="BV12">
            <v>0.27</v>
          </cell>
          <cell r="BY12">
            <v>2888</v>
          </cell>
          <cell r="BZ12">
            <v>9.83</v>
          </cell>
          <cell r="CC12">
            <v>425</v>
          </cell>
          <cell r="CD12">
            <v>1.45</v>
          </cell>
          <cell r="CG12">
            <v>19</v>
          </cell>
          <cell r="CH12">
            <v>0.06</v>
          </cell>
          <cell r="CK12">
            <v>462</v>
          </cell>
          <cell r="CL12">
            <v>1.57</v>
          </cell>
          <cell r="CO12">
            <v>239</v>
          </cell>
          <cell r="CP12">
            <v>0.81</v>
          </cell>
          <cell r="CS12">
            <v>267</v>
          </cell>
          <cell r="CT12">
            <v>0.91</v>
          </cell>
          <cell r="CW12">
            <v>58</v>
          </cell>
          <cell r="CX12">
            <v>0.2</v>
          </cell>
          <cell r="DA12">
            <v>42</v>
          </cell>
          <cell r="DB12">
            <v>0.14000000000000001</v>
          </cell>
          <cell r="DE12">
            <v>8372</v>
          </cell>
          <cell r="DF12">
            <v>28.49</v>
          </cell>
          <cell r="DI12">
            <v>4974</v>
          </cell>
          <cell r="DJ12">
            <v>16.93</v>
          </cell>
          <cell r="DM12">
            <v>1118</v>
          </cell>
          <cell r="DN12">
            <v>3.8</v>
          </cell>
          <cell r="DQ12">
            <v>17</v>
          </cell>
          <cell r="DR12">
            <v>0.06</v>
          </cell>
          <cell r="DU12">
            <v>19351</v>
          </cell>
          <cell r="DV12">
            <v>65.86</v>
          </cell>
          <cell r="DY12">
            <v>151</v>
          </cell>
          <cell r="DZ12">
            <v>0.51</v>
          </cell>
        </row>
        <row r="13">
          <cell r="A13">
            <v>2017</v>
          </cell>
          <cell r="B13">
            <v>29093</v>
          </cell>
          <cell r="E13">
            <v>4085</v>
          </cell>
          <cell r="F13">
            <v>14.04</v>
          </cell>
          <cell r="I13">
            <v>3438</v>
          </cell>
          <cell r="J13">
            <v>11.82</v>
          </cell>
          <cell r="M13">
            <v>690</v>
          </cell>
          <cell r="N13">
            <v>2.37</v>
          </cell>
          <cell r="Q13">
            <v>73</v>
          </cell>
          <cell r="R13">
            <v>0.25</v>
          </cell>
          <cell r="U13">
            <v>34</v>
          </cell>
          <cell r="V13">
            <v>0.12</v>
          </cell>
          <cell r="Y13">
            <v>185</v>
          </cell>
          <cell r="Z13">
            <v>0.64</v>
          </cell>
          <cell r="AC13">
            <v>6617</v>
          </cell>
          <cell r="AD13">
            <v>22.74</v>
          </cell>
          <cell r="AG13">
            <v>4158</v>
          </cell>
          <cell r="AH13">
            <v>14.29</v>
          </cell>
          <cell r="AK13">
            <v>1139</v>
          </cell>
          <cell r="AL13">
            <v>3.92</v>
          </cell>
          <cell r="AO13">
            <v>19</v>
          </cell>
          <cell r="AP13">
            <v>7.0000000000000007E-2</v>
          </cell>
          <cell r="AS13">
            <v>3245</v>
          </cell>
          <cell r="AT13">
            <v>11.15</v>
          </cell>
          <cell r="AW13">
            <v>2681</v>
          </cell>
          <cell r="AX13">
            <v>9.2200000000000006</v>
          </cell>
          <cell r="BA13">
            <v>149</v>
          </cell>
          <cell r="BB13">
            <v>0.51</v>
          </cell>
          <cell r="BE13">
            <v>668</v>
          </cell>
          <cell r="BF13">
            <v>2.2999999999999998</v>
          </cell>
          <cell r="BI13">
            <v>71</v>
          </cell>
          <cell r="BJ13">
            <v>0.24</v>
          </cell>
          <cell r="BM13">
            <v>57</v>
          </cell>
          <cell r="BN13">
            <v>0.2</v>
          </cell>
          <cell r="BQ13">
            <v>3237</v>
          </cell>
          <cell r="BR13">
            <v>11.13</v>
          </cell>
          <cell r="BU13">
            <v>58</v>
          </cell>
          <cell r="BV13">
            <v>0.2</v>
          </cell>
          <cell r="BY13">
            <v>2682</v>
          </cell>
          <cell r="BZ13">
            <v>9.2200000000000006</v>
          </cell>
          <cell r="CC13">
            <v>463</v>
          </cell>
          <cell r="CD13">
            <v>1.59</v>
          </cell>
          <cell r="CG13">
            <v>23</v>
          </cell>
          <cell r="CH13">
            <v>0.08</v>
          </cell>
          <cell r="CK13">
            <v>606</v>
          </cell>
          <cell r="CL13">
            <v>2.08</v>
          </cell>
          <cell r="CO13">
            <v>239</v>
          </cell>
          <cell r="CP13">
            <v>0.82</v>
          </cell>
          <cell r="CS13">
            <v>405</v>
          </cell>
          <cell r="CT13">
            <v>1.39</v>
          </cell>
          <cell r="CW13">
            <v>50</v>
          </cell>
          <cell r="CX13">
            <v>0.17</v>
          </cell>
          <cell r="DA13">
            <v>63</v>
          </cell>
          <cell r="DB13">
            <v>0.22</v>
          </cell>
          <cell r="DE13">
            <v>8626</v>
          </cell>
          <cell r="DF13">
            <v>29.65</v>
          </cell>
          <cell r="DI13">
            <v>4974</v>
          </cell>
          <cell r="DJ13">
            <v>17.100000000000001</v>
          </cell>
          <cell r="DM13">
            <v>1046</v>
          </cell>
          <cell r="DN13">
            <v>3.6</v>
          </cell>
          <cell r="DQ13">
            <v>13</v>
          </cell>
          <cell r="DR13">
            <v>0.04</v>
          </cell>
          <cell r="DU13">
            <v>18858</v>
          </cell>
          <cell r="DV13">
            <v>64.819999999999993</v>
          </cell>
          <cell r="DY13">
            <v>98</v>
          </cell>
          <cell r="DZ13">
            <v>0.34</v>
          </cell>
        </row>
        <row r="14">
          <cell r="A14">
            <v>2018</v>
          </cell>
          <cell r="B14">
            <v>28657</v>
          </cell>
          <cell r="E14">
            <v>3896</v>
          </cell>
          <cell r="F14">
            <v>13.6</v>
          </cell>
          <cell r="I14">
            <v>3242</v>
          </cell>
          <cell r="J14">
            <v>11.31</v>
          </cell>
          <cell r="M14">
            <v>633</v>
          </cell>
          <cell r="N14">
            <v>2.21</v>
          </cell>
          <cell r="Q14">
            <v>45</v>
          </cell>
          <cell r="R14">
            <v>0.16</v>
          </cell>
          <cell r="U14">
            <v>35</v>
          </cell>
          <cell r="V14">
            <v>0.12</v>
          </cell>
          <cell r="Y14">
            <v>191</v>
          </cell>
          <cell r="Z14">
            <v>0.67</v>
          </cell>
          <cell r="AC14">
            <v>6751</v>
          </cell>
          <cell r="AD14">
            <v>23.56</v>
          </cell>
          <cell r="AG14">
            <v>4132</v>
          </cell>
          <cell r="AH14">
            <v>14.42</v>
          </cell>
          <cell r="AK14">
            <v>1402</v>
          </cell>
          <cell r="AL14">
            <v>4.8899999999999997</v>
          </cell>
          <cell r="AO14">
            <v>10</v>
          </cell>
          <cell r="AP14">
            <v>0.03</v>
          </cell>
          <cell r="AS14">
            <v>3117</v>
          </cell>
          <cell r="AT14">
            <v>10.88</v>
          </cell>
          <cell r="AW14">
            <v>2614</v>
          </cell>
          <cell r="AX14">
            <v>9.1199999999999992</v>
          </cell>
          <cell r="BA14">
            <v>143</v>
          </cell>
          <cell r="BB14">
            <v>0.5</v>
          </cell>
          <cell r="BE14">
            <v>564</v>
          </cell>
          <cell r="BF14">
            <v>1.97</v>
          </cell>
          <cell r="BI14">
            <v>60</v>
          </cell>
          <cell r="BJ14">
            <v>0.21</v>
          </cell>
          <cell r="BM14">
            <v>67</v>
          </cell>
          <cell r="BN14">
            <v>0.23</v>
          </cell>
          <cell r="BQ14">
            <v>3099</v>
          </cell>
          <cell r="BR14">
            <v>10.81</v>
          </cell>
          <cell r="BU14">
            <v>50</v>
          </cell>
          <cell r="BV14">
            <v>0.17</v>
          </cell>
          <cell r="BY14">
            <v>2564</v>
          </cell>
          <cell r="BZ14">
            <v>8.9499999999999993</v>
          </cell>
          <cell r="CC14">
            <v>459</v>
          </cell>
          <cell r="CD14">
            <v>1.6</v>
          </cell>
          <cell r="CG14">
            <v>14</v>
          </cell>
          <cell r="CH14">
            <v>0.05</v>
          </cell>
          <cell r="CK14">
            <v>627</v>
          </cell>
          <cell r="CL14">
            <v>2.19</v>
          </cell>
          <cell r="CO14">
            <v>206</v>
          </cell>
          <cell r="CP14">
            <v>0.72</v>
          </cell>
          <cell r="CS14">
            <v>457</v>
          </cell>
          <cell r="CT14">
            <v>1.59</v>
          </cell>
          <cell r="CW14">
            <v>49</v>
          </cell>
          <cell r="CX14">
            <v>0.17</v>
          </cell>
          <cell r="DA14">
            <v>63</v>
          </cell>
          <cell r="DB14">
            <v>0.22</v>
          </cell>
          <cell r="DE14">
            <v>8549</v>
          </cell>
          <cell r="DF14">
            <v>29.83</v>
          </cell>
          <cell r="DI14">
            <v>4752</v>
          </cell>
          <cell r="DJ14">
            <v>16.579999999999998</v>
          </cell>
          <cell r="DM14">
            <v>955</v>
          </cell>
          <cell r="DN14">
            <v>3.33</v>
          </cell>
          <cell r="DQ14">
            <v>10</v>
          </cell>
          <cell r="DR14">
            <v>0.03</v>
          </cell>
          <cell r="DU14">
            <v>18492</v>
          </cell>
          <cell r="DV14">
            <v>64.53</v>
          </cell>
          <cell r="DY14">
            <v>140</v>
          </cell>
          <cell r="DZ14">
            <v>0.49</v>
          </cell>
        </row>
        <row r="15">
          <cell r="A15">
            <v>2019</v>
          </cell>
          <cell r="B15">
            <v>28907</v>
          </cell>
          <cell r="E15">
            <v>3822</v>
          </cell>
          <cell r="F15">
            <v>13.22</v>
          </cell>
          <cell r="I15">
            <v>3115</v>
          </cell>
          <cell r="J15">
            <v>10.78</v>
          </cell>
          <cell r="M15">
            <v>612</v>
          </cell>
          <cell r="N15">
            <v>2.12</v>
          </cell>
          <cell r="Q15">
            <v>67</v>
          </cell>
          <cell r="R15">
            <v>0.23</v>
          </cell>
          <cell r="U15">
            <v>51</v>
          </cell>
          <cell r="V15">
            <v>0.18</v>
          </cell>
          <cell r="Y15">
            <v>190</v>
          </cell>
          <cell r="Z15">
            <v>0.66</v>
          </cell>
          <cell r="AC15">
            <v>7185</v>
          </cell>
          <cell r="AD15">
            <v>24.86</v>
          </cell>
          <cell r="AG15">
            <v>4097</v>
          </cell>
          <cell r="AH15">
            <v>14.17</v>
          </cell>
          <cell r="AK15">
            <v>1577</v>
          </cell>
          <cell r="AL15">
            <v>5.46</v>
          </cell>
          <cell r="AO15">
            <v>25</v>
          </cell>
          <cell r="AP15">
            <v>0.09</v>
          </cell>
          <cell r="AS15">
            <v>3098</v>
          </cell>
          <cell r="AT15">
            <v>10.72</v>
          </cell>
          <cell r="AW15">
            <v>2552</v>
          </cell>
          <cell r="AX15">
            <v>8.83</v>
          </cell>
          <cell r="BA15">
            <v>162</v>
          </cell>
          <cell r="BB15">
            <v>0.56000000000000005</v>
          </cell>
          <cell r="BE15">
            <v>575</v>
          </cell>
          <cell r="BF15">
            <v>1.99</v>
          </cell>
          <cell r="BI15">
            <v>107</v>
          </cell>
          <cell r="BJ15">
            <v>0.37</v>
          </cell>
          <cell r="BM15">
            <v>63</v>
          </cell>
          <cell r="BN15">
            <v>0.22</v>
          </cell>
          <cell r="BQ15">
            <v>3029</v>
          </cell>
          <cell r="BR15">
            <v>10.48</v>
          </cell>
          <cell r="BU15">
            <v>57</v>
          </cell>
          <cell r="BV15">
            <v>0.2</v>
          </cell>
          <cell r="BY15">
            <v>2551</v>
          </cell>
          <cell r="BZ15">
            <v>8.82</v>
          </cell>
          <cell r="CC15">
            <v>389</v>
          </cell>
          <cell r="CD15">
            <v>1.35</v>
          </cell>
          <cell r="CG15">
            <v>23</v>
          </cell>
          <cell r="CH15">
            <v>0.08</v>
          </cell>
          <cell r="CK15">
            <v>688</v>
          </cell>
          <cell r="CL15">
            <v>2.38</v>
          </cell>
          <cell r="CO15">
            <v>224</v>
          </cell>
          <cell r="CP15">
            <v>0.77</v>
          </cell>
          <cell r="CS15">
            <v>492</v>
          </cell>
          <cell r="CT15">
            <v>1.7</v>
          </cell>
          <cell r="CW15">
            <v>50</v>
          </cell>
          <cell r="CX15">
            <v>0.17</v>
          </cell>
          <cell r="DA15">
            <v>87</v>
          </cell>
          <cell r="DB15">
            <v>0.3</v>
          </cell>
          <cell r="DE15">
            <v>8396</v>
          </cell>
          <cell r="DF15">
            <v>29.04</v>
          </cell>
          <cell r="DI15">
            <v>4244</v>
          </cell>
          <cell r="DJ15">
            <v>14.68</v>
          </cell>
          <cell r="DM15">
            <v>980</v>
          </cell>
          <cell r="DN15">
            <v>3.39</v>
          </cell>
          <cell r="DQ15">
            <v>36</v>
          </cell>
          <cell r="DR15">
            <v>0.12</v>
          </cell>
          <cell r="DU15">
            <v>18478</v>
          </cell>
          <cell r="DV15">
            <v>63.92</v>
          </cell>
          <cell r="DY15">
            <v>116</v>
          </cell>
          <cell r="DZ15">
            <v>0.4</v>
          </cell>
        </row>
        <row r="16">
          <cell r="A16">
            <v>2020</v>
          </cell>
          <cell r="B16">
            <v>24197</v>
          </cell>
          <cell r="E16">
            <v>2986</v>
          </cell>
          <cell r="F16">
            <v>12.34</v>
          </cell>
          <cell r="I16">
            <v>2373</v>
          </cell>
          <cell r="J16">
            <v>9.81</v>
          </cell>
          <cell r="M16">
            <v>509</v>
          </cell>
          <cell r="N16">
            <v>2.1</v>
          </cell>
          <cell r="Q16">
            <v>75</v>
          </cell>
          <cell r="R16">
            <v>0.31</v>
          </cell>
          <cell r="U16">
            <v>33</v>
          </cell>
          <cell r="V16">
            <v>0.14000000000000001</v>
          </cell>
          <cell r="Y16">
            <v>190</v>
          </cell>
          <cell r="Z16">
            <v>0.79</v>
          </cell>
          <cell r="AC16">
            <v>5904</v>
          </cell>
          <cell r="AD16">
            <v>24.4</v>
          </cell>
          <cell r="AG16">
            <v>3202</v>
          </cell>
          <cell r="AH16">
            <v>13.23</v>
          </cell>
          <cell r="AK16">
            <v>1401</v>
          </cell>
          <cell r="AL16">
            <v>5.79</v>
          </cell>
          <cell r="AO16">
            <v>25</v>
          </cell>
          <cell r="AP16">
            <v>0.1</v>
          </cell>
          <cell r="AS16">
            <v>2821</v>
          </cell>
          <cell r="AT16">
            <v>11.66</v>
          </cell>
          <cell r="AW16">
            <v>2369</v>
          </cell>
          <cell r="AX16">
            <v>9.7899999999999991</v>
          </cell>
          <cell r="BA16">
            <v>131</v>
          </cell>
          <cell r="BB16">
            <v>0.54</v>
          </cell>
          <cell r="BE16">
            <v>454</v>
          </cell>
          <cell r="BF16">
            <v>1.88</v>
          </cell>
          <cell r="BI16">
            <v>132</v>
          </cell>
          <cell r="BJ16">
            <v>0.55000000000000004</v>
          </cell>
          <cell r="BM16">
            <v>79</v>
          </cell>
          <cell r="BN16">
            <v>0.33</v>
          </cell>
          <cell r="BQ16">
            <v>2674</v>
          </cell>
          <cell r="BR16">
            <v>11.05</v>
          </cell>
          <cell r="BU16">
            <v>43</v>
          </cell>
          <cell r="BV16">
            <v>0.18</v>
          </cell>
          <cell r="BY16">
            <v>2179</v>
          </cell>
          <cell r="BZ16">
            <v>9.01</v>
          </cell>
          <cell r="CC16">
            <v>419</v>
          </cell>
          <cell r="CD16">
            <v>1.73</v>
          </cell>
          <cell r="CG16">
            <v>5</v>
          </cell>
          <cell r="CH16">
            <v>0.02</v>
          </cell>
          <cell r="CK16">
            <v>672</v>
          </cell>
          <cell r="CL16">
            <v>2.78</v>
          </cell>
          <cell r="CO16">
            <v>169</v>
          </cell>
          <cell r="CP16">
            <v>0.7</v>
          </cell>
          <cell r="CS16">
            <v>527</v>
          </cell>
          <cell r="CT16">
            <v>2.1800000000000002</v>
          </cell>
          <cell r="CW16">
            <v>40</v>
          </cell>
          <cell r="CX16">
            <v>0.17</v>
          </cell>
          <cell r="DA16">
            <v>78</v>
          </cell>
          <cell r="DB16">
            <v>0.32</v>
          </cell>
          <cell r="DE16">
            <v>6946</v>
          </cell>
          <cell r="DF16">
            <v>28.71</v>
          </cell>
          <cell r="DI16">
            <v>3462</v>
          </cell>
          <cell r="DJ16">
            <v>14.31</v>
          </cell>
          <cell r="DM16">
            <v>629</v>
          </cell>
          <cell r="DN16">
            <v>2.6</v>
          </cell>
          <cell r="DQ16">
            <v>26</v>
          </cell>
          <cell r="DR16">
            <v>0.11</v>
          </cell>
          <cell r="DU16">
            <v>15459</v>
          </cell>
          <cell r="DV16">
            <v>63.89</v>
          </cell>
          <cell r="DY16">
            <v>106</v>
          </cell>
          <cell r="DZ16">
            <v>0.44</v>
          </cell>
        </row>
        <row r="17">
          <cell r="A17">
            <v>2021</v>
          </cell>
          <cell r="B17">
            <v>26054</v>
          </cell>
          <cell r="E17">
            <v>3196</v>
          </cell>
          <cell r="F17">
            <v>12.27</v>
          </cell>
          <cell r="I17">
            <v>2574</v>
          </cell>
          <cell r="J17">
            <v>9.8800000000000008</v>
          </cell>
          <cell r="M17">
            <v>476</v>
          </cell>
          <cell r="N17">
            <v>1.83</v>
          </cell>
          <cell r="Q17">
            <v>64</v>
          </cell>
          <cell r="R17">
            <v>0.25</v>
          </cell>
          <cell r="U17">
            <v>51</v>
          </cell>
          <cell r="V17">
            <v>0.2</v>
          </cell>
          <cell r="Y17">
            <v>184</v>
          </cell>
          <cell r="Z17">
            <v>0.71</v>
          </cell>
          <cell r="AC17">
            <v>6778</v>
          </cell>
          <cell r="AD17">
            <v>26.02</v>
          </cell>
          <cell r="AG17">
            <v>3728</v>
          </cell>
          <cell r="AH17">
            <v>14.31</v>
          </cell>
          <cell r="AK17">
            <v>1626</v>
          </cell>
          <cell r="AL17">
            <v>6.24</v>
          </cell>
          <cell r="AO17">
            <v>25</v>
          </cell>
          <cell r="AP17">
            <v>0.1</v>
          </cell>
          <cell r="AS17">
            <v>3015</v>
          </cell>
          <cell r="AT17">
            <v>11.57</v>
          </cell>
          <cell r="AW17">
            <v>2434</v>
          </cell>
          <cell r="AX17">
            <v>9.34</v>
          </cell>
          <cell r="BA17">
            <v>143</v>
          </cell>
          <cell r="BB17">
            <v>0.55000000000000004</v>
          </cell>
          <cell r="BE17">
            <v>464</v>
          </cell>
          <cell r="BF17">
            <v>1.78</v>
          </cell>
          <cell r="BI17">
            <v>173</v>
          </cell>
          <cell r="BJ17">
            <v>0.66</v>
          </cell>
          <cell r="BM17">
            <v>88</v>
          </cell>
          <cell r="BN17">
            <v>0.34</v>
          </cell>
          <cell r="BQ17">
            <v>2687</v>
          </cell>
          <cell r="BR17">
            <v>10.31</v>
          </cell>
          <cell r="BU17">
            <v>46</v>
          </cell>
          <cell r="BV17">
            <v>0.18</v>
          </cell>
          <cell r="BY17">
            <v>2188</v>
          </cell>
          <cell r="BZ17">
            <v>8.4</v>
          </cell>
          <cell r="CC17">
            <v>417</v>
          </cell>
          <cell r="CD17">
            <v>1.6</v>
          </cell>
          <cell r="CG17">
            <v>17</v>
          </cell>
          <cell r="CH17">
            <v>7.0000000000000007E-2</v>
          </cell>
          <cell r="CK17">
            <v>761</v>
          </cell>
          <cell r="CL17">
            <v>2.92</v>
          </cell>
          <cell r="CO17">
            <v>170</v>
          </cell>
          <cell r="CP17">
            <v>0.65</v>
          </cell>
          <cell r="CS17">
            <v>595</v>
          </cell>
          <cell r="CT17">
            <v>2.2799999999999998</v>
          </cell>
          <cell r="CW17">
            <v>47</v>
          </cell>
          <cell r="CX17">
            <v>0.18</v>
          </cell>
          <cell r="DA17">
            <v>83</v>
          </cell>
          <cell r="DB17">
            <v>0.32</v>
          </cell>
          <cell r="DE17">
            <v>7454</v>
          </cell>
          <cell r="DF17">
            <v>28.61</v>
          </cell>
          <cell r="DI17">
            <v>3990</v>
          </cell>
          <cell r="DJ17">
            <v>15.31</v>
          </cell>
          <cell r="DM17">
            <v>574</v>
          </cell>
          <cell r="DN17">
            <v>2.2000000000000002</v>
          </cell>
          <cell r="DQ17">
            <v>32</v>
          </cell>
          <cell r="DR17">
            <v>0.12</v>
          </cell>
          <cell r="DU17">
            <v>16221</v>
          </cell>
          <cell r="DV17">
            <v>62.26</v>
          </cell>
          <cell r="DY17">
            <v>135</v>
          </cell>
          <cell r="DZ17">
            <v>0.52</v>
          </cell>
        </row>
      </sheetData>
      <sheetData sheetId="5">
        <row r="1">
          <cell r="A1" t="str">
            <v>Tableau 1.3. Description des substances problématiques, Belgique, 2021</v>
          </cell>
        </row>
        <row r="3">
          <cell r="B3" t="str">
            <v>Nombre d'épisodes de traitement</v>
          </cell>
          <cell r="C3" t="str">
            <v>Opiacés (catégorie)</v>
          </cell>
          <cell r="G3" t="str">
            <v>Héroïne</v>
          </cell>
          <cell r="K3" t="str">
            <v>Méthadone (détourné)</v>
          </cell>
          <cell r="O3" t="str">
            <v>Buprénorphine (détourné)</v>
          </cell>
          <cell r="S3" t="str">
            <v>Fentanyl (illégal/détourné)</v>
          </cell>
          <cell r="W3" t="str">
            <v>Autre opiacé</v>
          </cell>
          <cell r="AA3" t="str">
            <v>Cocaïne (catégorie)</v>
          </cell>
          <cell r="AE3" t="str">
            <v>Cocaïne en poudre</v>
          </cell>
          <cell r="AI3" t="str">
            <v>Crack</v>
          </cell>
          <cell r="AM3" t="str">
            <v>Autre cocaïne</v>
          </cell>
          <cell r="AQ3" t="str">
            <v>Stimulants autres que cocaïne (catégorie)</v>
          </cell>
          <cell r="AU3" t="str">
            <v>Amphétamine</v>
          </cell>
          <cell r="AY3" t="str">
            <v>Méthamphétamine</v>
          </cell>
          <cell r="BC3" t="str">
            <v>MDMA ou dérivés</v>
          </cell>
          <cell r="BG3" t="str">
            <v>Méphédrone</v>
          </cell>
          <cell r="BK3" t="str">
            <v>Autre stimulant</v>
          </cell>
          <cell r="BO3" t="str">
            <v>Hypnotiques ou sédatifs (catégorie)</v>
          </cell>
          <cell r="BS3" t="str">
            <v>Barbiturique</v>
          </cell>
          <cell r="BW3" t="str">
            <v>Benzodiazépine</v>
          </cell>
          <cell r="CA3" t="str">
            <v>GHB/GBL</v>
          </cell>
          <cell r="CE3" t="str">
            <v>Autre hypnotique</v>
          </cell>
          <cell r="CI3" t="str">
            <v>Hallucinogènes (catégorie)</v>
          </cell>
          <cell r="CM3" t="str">
            <v>LSD</v>
          </cell>
          <cell r="CQ3" t="str">
            <v>Kétamine</v>
          </cell>
          <cell r="CU3" t="str">
            <v>Autre hallucinogène</v>
          </cell>
          <cell r="CY3" t="str">
            <v>Inhalants volatils</v>
          </cell>
          <cell r="DC3" t="str">
            <v>Cannabis (catégorie)</v>
          </cell>
          <cell r="DG3" t="str">
            <v>Marijuana (herbe)</v>
          </cell>
          <cell r="DK3" t="str">
            <v>Haschisch (résine)</v>
          </cell>
          <cell r="DO3" t="str">
            <v>Autre cannabis</v>
          </cell>
          <cell r="DS3" t="str">
            <v>Alcool</v>
          </cell>
          <cell r="DW3" t="str">
            <v>Autre substance</v>
          </cell>
        </row>
        <row r="5">
          <cell r="B5" t="str">
            <v>N</v>
          </cell>
          <cell r="C5" t="str">
            <v>n</v>
          </cell>
          <cell r="D5" t="str">
            <v>%</v>
          </cell>
          <cell r="E5" t="str">
            <v>n</v>
          </cell>
          <cell r="F5" t="str">
            <v>%</v>
          </cell>
          <cell r="G5" t="str">
            <v>n</v>
          </cell>
          <cell r="H5" t="str">
            <v>%</v>
          </cell>
          <cell r="I5" t="str">
            <v>n</v>
          </cell>
          <cell r="J5" t="str">
            <v>%</v>
          </cell>
          <cell r="K5" t="str">
            <v>n</v>
          </cell>
          <cell r="L5" t="str">
            <v>%</v>
          </cell>
          <cell r="M5" t="str">
            <v>n</v>
          </cell>
          <cell r="N5" t="str">
            <v>%</v>
          </cell>
          <cell r="O5" t="str">
            <v>n</v>
          </cell>
          <cell r="P5" t="str">
            <v>%</v>
          </cell>
          <cell r="Q5" t="str">
            <v>n</v>
          </cell>
          <cell r="R5" t="str">
            <v>%</v>
          </cell>
          <cell r="S5" t="str">
            <v>n</v>
          </cell>
          <cell r="T5" t="str">
            <v>%</v>
          </cell>
          <cell r="U5" t="str">
            <v>n</v>
          </cell>
          <cell r="V5" t="str">
            <v>%</v>
          </cell>
          <cell r="W5" t="str">
            <v>n</v>
          </cell>
          <cell r="X5" t="str">
            <v>%</v>
          </cell>
          <cell r="Y5" t="str">
            <v>n</v>
          </cell>
          <cell r="Z5" t="str">
            <v>%</v>
          </cell>
          <cell r="AA5" t="str">
            <v>n</v>
          </cell>
          <cell r="AB5" t="str">
            <v>%</v>
          </cell>
          <cell r="AC5" t="str">
            <v>n</v>
          </cell>
          <cell r="AD5" t="str">
            <v>%</v>
          </cell>
          <cell r="AE5" t="str">
            <v>n</v>
          </cell>
          <cell r="AF5" t="str">
            <v>%</v>
          </cell>
          <cell r="AG5" t="str">
            <v>n</v>
          </cell>
          <cell r="AH5" t="str">
            <v>%</v>
          </cell>
          <cell r="AI5" t="str">
            <v>n</v>
          </cell>
          <cell r="AJ5" t="str">
            <v>%</v>
          </cell>
          <cell r="AK5" t="str">
            <v>n</v>
          </cell>
          <cell r="AL5" t="str">
            <v>%</v>
          </cell>
          <cell r="AM5" t="str">
            <v>n</v>
          </cell>
          <cell r="AN5" t="str">
            <v>%</v>
          </cell>
          <cell r="AO5" t="str">
            <v>n</v>
          </cell>
          <cell r="AP5" t="str">
            <v>%</v>
          </cell>
          <cell r="AQ5" t="str">
            <v>n</v>
          </cell>
          <cell r="AR5" t="str">
            <v>%</v>
          </cell>
          <cell r="AS5" t="str">
            <v>n</v>
          </cell>
          <cell r="AT5" t="str">
            <v>%</v>
          </cell>
          <cell r="AU5" t="str">
            <v>n</v>
          </cell>
          <cell r="AV5" t="str">
            <v>%</v>
          </cell>
          <cell r="AW5" t="str">
            <v>n</v>
          </cell>
          <cell r="AX5" t="str">
            <v>%</v>
          </cell>
          <cell r="AY5" t="str">
            <v>n</v>
          </cell>
          <cell r="AZ5" t="str">
            <v>%</v>
          </cell>
          <cell r="BA5" t="str">
            <v>n</v>
          </cell>
          <cell r="BB5" t="str">
            <v>%</v>
          </cell>
          <cell r="BC5" t="str">
            <v>n</v>
          </cell>
          <cell r="BD5" t="str">
            <v>%</v>
          </cell>
          <cell r="BE5" t="str">
            <v>n</v>
          </cell>
          <cell r="BF5" t="str">
            <v>%</v>
          </cell>
          <cell r="BG5" t="str">
            <v>n</v>
          </cell>
          <cell r="BH5" t="str">
            <v>%</v>
          </cell>
          <cell r="BI5" t="str">
            <v>n</v>
          </cell>
          <cell r="BJ5" t="str">
            <v>%</v>
          </cell>
          <cell r="BK5" t="str">
            <v>n</v>
          </cell>
          <cell r="BL5" t="str">
            <v>%</v>
          </cell>
          <cell r="BM5" t="str">
            <v>n</v>
          </cell>
          <cell r="BN5" t="str">
            <v>%</v>
          </cell>
        </row>
        <row r="8">
          <cell r="A8" t="str">
            <v>TOTAL FLANDRE</v>
          </cell>
          <cell r="B8">
            <v>16759</v>
          </cell>
          <cell r="E8">
            <v>1620</v>
          </cell>
          <cell r="F8">
            <v>9.67</v>
          </cell>
          <cell r="I8">
            <v>1278</v>
          </cell>
          <cell r="J8">
            <v>7.63</v>
          </cell>
          <cell r="M8">
            <v>171</v>
          </cell>
          <cell r="N8">
            <v>1.02</v>
          </cell>
          <cell r="Q8">
            <v>32</v>
          </cell>
          <cell r="R8">
            <v>0.19</v>
          </cell>
          <cell r="U8">
            <v>42</v>
          </cell>
          <cell r="V8">
            <v>0.25</v>
          </cell>
          <cell r="Y8">
            <v>103</v>
          </cell>
          <cell r="Z8">
            <v>0.61</v>
          </cell>
          <cell r="AC8">
            <v>4121</v>
          </cell>
          <cell r="AD8">
            <v>24.59</v>
          </cell>
          <cell r="AG8">
            <v>2322</v>
          </cell>
          <cell r="AH8">
            <v>13.86</v>
          </cell>
          <cell r="AK8">
            <v>620</v>
          </cell>
          <cell r="AL8">
            <v>3.7</v>
          </cell>
          <cell r="AO8">
            <v>23</v>
          </cell>
          <cell r="AP8">
            <v>0.14000000000000001</v>
          </cell>
          <cell r="AS8">
            <v>2711</v>
          </cell>
          <cell r="AT8">
            <v>16.18</v>
          </cell>
          <cell r="AW8">
            <v>2250</v>
          </cell>
          <cell r="AX8">
            <v>13.43</v>
          </cell>
          <cell r="BA8">
            <v>91</v>
          </cell>
          <cell r="BB8">
            <v>0.54</v>
          </cell>
          <cell r="BE8">
            <v>358</v>
          </cell>
          <cell r="BF8">
            <v>2.14</v>
          </cell>
          <cell r="BI8">
            <v>169</v>
          </cell>
          <cell r="BJ8">
            <v>1.01</v>
          </cell>
          <cell r="BM8">
            <v>76</v>
          </cell>
          <cell r="BN8">
            <v>0.45</v>
          </cell>
          <cell r="BQ8">
            <v>1851</v>
          </cell>
          <cell r="BR8">
            <v>11.04</v>
          </cell>
          <cell r="BU8">
            <v>24</v>
          </cell>
          <cell r="BV8">
            <v>0.14000000000000001</v>
          </cell>
          <cell r="BY8">
            <v>1448</v>
          </cell>
          <cell r="BZ8">
            <v>8.64</v>
          </cell>
          <cell r="CC8">
            <v>379</v>
          </cell>
          <cell r="CD8">
            <v>2.2599999999999998</v>
          </cell>
          <cell r="CG8">
            <v>7</v>
          </cell>
          <cell r="CH8">
            <v>0.04</v>
          </cell>
          <cell r="CK8">
            <v>592</v>
          </cell>
          <cell r="CL8">
            <v>3.53</v>
          </cell>
          <cell r="CO8">
            <v>110</v>
          </cell>
          <cell r="CP8">
            <v>0.66</v>
          </cell>
          <cell r="CS8">
            <v>482</v>
          </cell>
          <cell r="CT8">
            <v>2.88</v>
          </cell>
          <cell r="CW8">
            <v>33</v>
          </cell>
          <cell r="CX8">
            <v>0.2</v>
          </cell>
          <cell r="DA8">
            <v>67</v>
          </cell>
          <cell r="DB8">
            <v>0.4</v>
          </cell>
          <cell r="DE8">
            <v>5393</v>
          </cell>
          <cell r="DF8">
            <v>32.18</v>
          </cell>
          <cell r="DI8">
            <v>2779</v>
          </cell>
          <cell r="DJ8">
            <v>16.579999999999998</v>
          </cell>
          <cell r="DM8">
            <v>265</v>
          </cell>
          <cell r="DN8">
            <v>1.58</v>
          </cell>
          <cell r="DQ8">
            <v>16</v>
          </cell>
          <cell r="DR8">
            <v>0.1</v>
          </cell>
          <cell r="DU8">
            <v>9841</v>
          </cell>
          <cell r="DV8">
            <v>58.72</v>
          </cell>
          <cell r="DY8">
            <v>53</v>
          </cell>
          <cell r="DZ8">
            <v>0.32</v>
          </cell>
        </row>
        <row r="9">
          <cell r="A9" t="str">
            <v>Anvers</v>
          </cell>
          <cell r="B9">
            <v>2802</v>
          </cell>
          <cell r="E9">
            <v>354</v>
          </cell>
          <cell r="F9">
            <v>12.63</v>
          </cell>
          <cell r="I9">
            <v>253</v>
          </cell>
          <cell r="J9">
            <v>9.0299999999999994</v>
          </cell>
          <cell r="M9">
            <v>56</v>
          </cell>
          <cell r="N9">
            <v>2</v>
          </cell>
          <cell r="Q9">
            <v>7</v>
          </cell>
          <cell r="R9">
            <v>0.25</v>
          </cell>
          <cell r="U9">
            <v>8</v>
          </cell>
          <cell r="V9">
            <v>0.28999999999999998</v>
          </cell>
          <cell r="Y9">
            <v>14</v>
          </cell>
          <cell r="Z9">
            <v>0.5</v>
          </cell>
          <cell r="AC9">
            <v>736</v>
          </cell>
          <cell r="AD9">
            <v>26.27</v>
          </cell>
          <cell r="AG9">
            <v>601</v>
          </cell>
          <cell r="AH9">
            <v>21.45</v>
          </cell>
          <cell r="AK9">
            <v>132</v>
          </cell>
          <cell r="AL9">
            <v>4.71</v>
          </cell>
          <cell r="AO9">
            <v>5</v>
          </cell>
          <cell r="AP9">
            <v>0.18</v>
          </cell>
          <cell r="AS9">
            <v>482</v>
          </cell>
          <cell r="AT9">
            <v>17.2</v>
          </cell>
          <cell r="AW9">
            <v>431</v>
          </cell>
          <cell r="AX9">
            <v>15.38</v>
          </cell>
          <cell r="BA9">
            <v>11</v>
          </cell>
          <cell r="BB9">
            <v>0.39</v>
          </cell>
          <cell r="BE9">
            <v>49</v>
          </cell>
          <cell r="BF9">
            <v>1.75</v>
          </cell>
          <cell r="BI9">
            <v>2</v>
          </cell>
          <cell r="BJ9">
            <v>7.0000000000000007E-2</v>
          </cell>
          <cell r="BM9">
            <v>19</v>
          </cell>
          <cell r="BN9">
            <v>0.68</v>
          </cell>
          <cell r="BQ9">
            <v>442</v>
          </cell>
          <cell r="BR9">
            <v>15.77</v>
          </cell>
          <cell r="BU9">
            <v>3</v>
          </cell>
          <cell r="BV9">
            <v>0.11</v>
          </cell>
          <cell r="BY9">
            <v>358</v>
          </cell>
          <cell r="BZ9">
            <v>12.78</v>
          </cell>
          <cell r="CC9">
            <v>86</v>
          </cell>
          <cell r="CD9">
            <v>3.07</v>
          </cell>
          <cell r="CG9">
            <v>3</v>
          </cell>
          <cell r="CH9">
            <v>0.11</v>
          </cell>
          <cell r="CK9">
            <v>99</v>
          </cell>
          <cell r="CL9">
            <v>3.53</v>
          </cell>
          <cell r="CO9">
            <v>20</v>
          </cell>
          <cell r="CP9">
            <v>0.71</v>
          </cell>
          <cell r="CS9">
            <v>85</v>
          </cell>
          <cell r="CT9">
            <v>3.03</v>
          </cell>
          <cell r="CW9">
            <v>4</v>
          </cell>
          <cell r="CX9">
            <v>0.14000000000000001</v>
          </cell>
          <cell r="DA9">
            <v>10</v>
          </cell>
          <cell r="DB9">
            <v>0.36</v>
          </cell>
          <cell r="DE9">
            <v>1009</v>
          </cell>
          <cell r="DF9">
            <v>36.01</v>
          </cell>
          <cell r="DI9">
            <v>576</v>
          </cell>
          <cell r="DJ9">
            <v>20.56</v>
          </cell>
          <cell r="DM9">
            <v>85</v>
          </cell>
          <cell r="DN9">
            <v>3.03</v>
          </cell>
          <cell r="DQ9">
            <v>1</v>
          </cell>
          <cell r="DR9">
            <v>0.04</v>
          </cell>
          <cell r="DU9">
            <v>1693</v>
          </cell>
          <cell r="DV9">
            <v>60.42</v>
          </cell>
          <cell r="DY9">
            <v>12</v>
          </cell>
          <cell r="DZ9">
            <v>0.43</v>
          </cell>
        </row>
        <row r="10">
          <cell r="A10" t="str">
            <v>Brabant flamand</v>
          </cell>
          <cell r="B10">
            <v>1713</v>
          </cell>
          <cell r="E10">
            <v>141</v>
          </cell>
          <cell r="F10">
            <v>8.23</v>
          </cell>
          <cell r="I10">
            <v>91</v>
          </cell>
          <cell r="J10">
            <v>5.31</v>
          </cell>
          <cell r="M10">
            <v>19</v>
          </cell>
          <cell r="N10">
            <v>1.1100000000000001</v>
          </cell>
          <cell r="Q10">
            <v>4</v>
          </cell>
          <cell r="R10">
            <v>0.23</v>
          </cell>
          <cell r="U10">
            <v>5</v>
          </cell>
          <cell r="V10">
            <v>0.28999999999999998</v>
          </cell>
          <cell r="Y10">
            <v>36</v>
          </cell>
          <cell r="Z10">
            <v>2.1</v>
          </cell>
          <cell r="AC10">
            <v>487</v>
          </cell>
          <cell r="AD10">
            <v>28.43</v>
          </cell>
          <cell r="AG10">
            <v>151</v>
          </cell>
          <cell r="AH10">
            <v>8.81</v>
          </cell>
          <cell r="AK10">
            <v>75</v>
          </cell>
          <cell r="AL10">
            <v>4.38</v>
          </cell>
          <cell r="AO10">
            <v>1</v>
          </cell>
          <cell r="AP10">
            <v>0.06</v>
          </cell>
          <cell r="AS10">
            <v>313</v>
          </cell>
          <cell r="AT10">
            <v>18.27</v>
          </cell>
          <cell r="AW10">
            <v>248</v>
          </cell>
          <cell r="AX10">
            <v>14.48</v>
          </cell>
          <cell r="BA10">
            <v>10</v>
          </cell>
          <cell r="BB10">
            <v>0.57999999999999996</v>
          </cell>
          <cell r="BE10">
            <v>66</v>
          </cell>
          <cell r="BF10">
            <v>3.85</v>
          </cell>
          <cell r="BI10">
            <v>2</v>
          </cell>
          <cell r="BJ10">
            <v>0.12</v>
          </cell>
          <cell r="BM10">
            <v>13</v>
          </cell>
          <cell r="BN10">
            <v>0.76</v>
          </cell>
          <cell r="BQ10">
            <v>199</v>
          </cell>
          <cell r="BR10">
            <v>11.62</v>
          </cell>
          <cell r="BU10">
            <v>1</v>
          </cell>
          <cell r="BV10">
            <v>0.06</v>
          </cell>
          <cell r="BY10">
            <v>129</v>
          </cell>
          <cell r="BZ10">
            <v>7.53</v>
          </cell>
          <cell r="CC10">
            <v>72</v>
          </cell>
          <cell r="CD10">
            <v>4.2</v>
          </cell>
          <cell r="CG10">
            <v>0</v>
          </cell>
          <cell r="CH10">
            <v>0</v>
          </cell>
          <cell r="CK10">
            <v>99</v>
          </cell>
          <cell r="CL10">
            <v>5.78</v>
          </cell>
          <cell r="CO10">
            <v>15</v>
          </cell>
          <cell r="CP10">
            <v>0.88</v>
          </cell>
          <cell r="CS10">
            <v>84</v>
          </cell>
          <cell r="CT10">
            <v>4.9000000000000004</v>
          </cell>
          <cell r="CW10">
            <v>6</v>
          </cell>
          <cell r="CX10">
            <v>0.35</v>
          </cell>
          <cell r="DA10">
            <v>6</v>
          </cell>
          <cell r="DB10">
            <v>0.35</v>
          </cell>
          <cell r="DE10">
            <v>651</v>
          </cell>
          <cell r="DF10">
            <v>38</v>
          </cell>
          <cell r="DI10">
            <v>421</v>
          </cell>
          <cell r="DJ10">
            <v>24.58</v>
          </cell>
          <cell r="DM10">
            <v>31</v>
          </cell>
          <cell r="DN10">
            <v>1.81</v>
          </cell>
          <cell r="DQ10">
            <v>1</v>
          </cell>
          <cell r="DR10">
            <v>0.06</v>
          </cell>
          <cell r="DU10">
            <v>998</v>
          </cell>
          <cell r="DV10">
            <v>58.26</v>
          </cell>
          <cell r="DY10">
            <v>2</v>
          </cell>
          <cell r="DZ10">
            <v>0.12</v>
          </cell>
        </row>
        <row r="11">
          <cell r="A11" t="str">
            <v>Flandre occidentale</v>
          </cell>
          <cell r="B11">
            <v>4418</v>
          </cell>
          <cell r="E11">
            <v>443</v>
          </cell>
          <cell r="F11">
            <v>10.029999999999999</v>
          </cell>
          <cell r="I11">
            <v>370</v>
          </cell>
          <cell r="J11">
            <v>8.3699999999999992</v>
          </cell>
          <cell r="M11">
            <v>31</v>
          </cell>
          <cell r="N11">
            <v>0.7</v>
          </cell>
          <cell r="Q11">
            <v>6</v>
          </cell>
          <cell r="R11">
            <v>0.14000000000000001</v>
          </cell>
          <cell r="U11">
            <v>14</v>
          </cell>
          <cell r="V11">
            <v>0.32</v>
          </cell>
          <cell r="Y11">
            <v>33</v>
          </cell>
          <cell r="Z11">
            <v>0.75</v>
          </cell>
          <cell r="AC11">
            <v>893</v>
          </cell>
          <cell r="AD11">
            <v>20.21</v>
          </cell>
          <cell r="AG11">
            <v>342</v>
          </cell>
          <cell r="AH11">
            <v>7.74</v>
          </cell>
          <cell r="AK11">
            <v>105</v>
          </cell>
          <cell r="AL11">
            <v>2.38</v>
          </cell>
          <cell r="AO11">
            <v>2</v>
          </cell>
          <cell r="AP11">
            <v>0.05</v>
          </cell>
          <cell r="AS11">
            <v>533</v>
          </cell>
          <cell r="AT11">
            <v>12.06</v>
          </cell>
          <cell r="AW11">
            <v>452</v>
          </cell>
          <cell r="AX11">
            <v>10.23</v>
          </cell>
          <cell r="BA11">
            <v>14</v>
          </cell>
          <cell r="BB11">
            <v>0.32</v>
          </cell>
          <cell r="BE11">
            <v>63</v>
          </cell>
          <cell r="BF11">
            <v>1.43</v>
          </cell>
          <cell r="BI11">
            <v>42</v>
          </cell>
          <cell r="BJ11">
            <v>0.95</v>
          </cell>
          <cell r="BM11">
            <v>9</v>
          </cell>
          <cell r="BN11">
            <v>0.2</v>
          </cell>
          <cell r="BQ11">
            <v>408</v>
          </cell>
          <cell r="BR11">
            <v>9.23</v>
          </cell>
          <cell r="BU11">
            <v>7</v>
          </cell>
          <cell r="BV11">
            <v>0.16</v>
          </cell>
          <cell r="BY11">
            <v>371</v>
          </cell>
          <cell r="BZ11">
            <v>8.4</v>
          </cell>
          <cell r="CC11">
            <v>25</v>
          </cell>
          <cell r="CD11">
            <v>0.56999999999999995</v>
          </cell>
          <cell r="CG11">
            <v>1</v>
          </cell>
          <cell r="CH11">
            <v>0.02</v>
          </cell>
          <cell r="CK11">
            <v>108</v>
          </cell>
          <cell r="CL11">
            <v>2.44</v>
          </cell>
          <cell r="CO11">
            <v>21</v>
          </cell>
          <cell r="CP11">
            <v>0.48</v>
          </cell>
          <cell r="CS11">
            <v>81</v>
          </cell>
          <cell r="CT11">
            <v>1.83</v>
          </cell>
          <cell r="CW11">
            <v>6</v>
          </cell>
          <cell r="CX11">
            <v>0.14000000000000001</v>
          </cell>
          <cell r="DA11">
            <v>5</v>
          </cell>
          <cell r="DB11">
            <v>0.11</v>
          </cell>
          <cell r="DE11">
            <v>1165</v>
          </cell>
          <cell r="DF11">
            <v>26.37</v>
          </cell>
          <cell r="DI11">
            <v>426</v>
          </cell>
          <cell r="DJ11">
            <v>9.64</v>
          </cell>
          <cell r="DM11">
            <v>28</v>
          </cell>
          <cell r="DN11">
            <v>0.63</v>
          </cell>
          <cell r="DQ11">
            <v>6</v>
          </cell>
          <cell r="DR11">
            <v>0.14000000000000001</v>
          </cell>
          <cell r="DU11">
            <v>2906</v>
          </cell>
          <cell r="DV11">
            <v>65.78</v>
          </cell>
          <cell r="DY11">
            <v>17</v>
          </cell>
          <cell r="DZ11">
            <v>0.38</v>
          </cell>
        </row>
        <row r="12">
          <cell r="A12" t="str">
            <v>Flandre orientale</v>
          </cell>
          <cell r="B12">
            <v>3241</v>
          </cell>
          <cell r="E12">
            <v>411</v>
          </cell>
          <cell r="F12">
            <v>12.68</v>
          </cell>
          <cell r="I12">
            <v>361</v>
          </cell>
          <cell r="J12">
            <v>11.14</v>
          </cell>
          <cell r="M12">
            <v>51</v>
          </cell>
          <cell r="N12">
            <v>1.57</v>
          </cell>
          <cell r="Q12">
            <v>6</v>
          </cell>
          <cell r="R12">
            <v>0.19</v>
          </cell>
          <cell r="U12">
            <v>9</v>
          </cell>
          <cell r="V12">
            <v>0.28000000000000003</v>
          </cell>
          <cell r="Y12">
            <v>7</v>
          </cell>
          <cell r="Z12">
            <v>0.22</v>
          </cell>
          <cell r="AC12">
            <v>687</v>
          </cell>
          <cell r="AD12">
            <v>21.2</v>
          </cell>
          <cell r="AG12">
            <v>312</v>
          </cell>
          <cell r="AH12">
            <v>9.6300000000000008</v>
          </cell>
          <cell r="AK12">
            <v>128</v>
          </cell>
          <cell r="AL12">
            <v>3.95</v>
          </cell>
          <cell r="AO12">
            <v>12</v>
          </cell>
          <cell r="AP12">
            <v>0.37</v>
          </cell>
          <cell r="AS12">
            <v>443</v>
          </cell>
          <cell r="AT12">
            <v>13.67</v>
          </cell>
          <cell r="AW12">
            <v>346</v>
          </cell>
          <cell r="AX12">
            <v>10.68</v>
          </cell>
          <cell r="BA12">
            <v>34</v>
          </cell>
          <cell r="BB12">
            <v>1.05</v>
          </cell>
          <cell r="BE12">
            <v>49</v>
          </cell>
          <cell r="BF12">
            <v>1.51</v>
          </cell>
          <cell r="BI12">
            <v>77</v>
          </cell>
          <cell r="BJ12">
            <v>2.38</v>
          </cell>
          <cell r="BM12">
            <v>10</v>
          </cell>
          <cell r="BN12">
            <v>0.31</v>
          </cell>
          <cell r="BQ12">
            <v>323</v>
          </cell>
          <cell r="BR12">
            <v>9.9700000000000006</v>
          </cell>
          <cell r="BU12">
            <v>4</v>
          </cell>
          <cell r="BV12">
            <v>0.12</v>
          </cell>
          <cell r="BY12">
            <v>270</v>
          </cell>
          <cell r="BZ12">
            <v>8.33</v>
          </cell>
          <cell r="CC12">
            <v>48</v>
          </cell>
          <cell r="CD12">
            <v>1.48</v>
          </cell>
          <cell r="CG12">
            <v>2</v>
          </cell>
          <cell r="CH12">
            <v>0.06</v>
          </cell>
          <cell r="CK12">
            <v>110</v>
          </cell>
          <cell r="CL12">
            <v>3.39</v>
          </cell>
          <cell r="CO12">
            <v>28</v>
          </cell>
          <cell r="CP12">
            <v>0.86</v>
          </cell>
          <cell r="CS12">
            <v>88</v>
          </cell>
          <cell r="CT12">
            <v>2.72</v>
          </cell>
          <cell r="CW12">
            <v>6</v>
          </cell>
          <cell r="CX12">
            <v>0.19</v>
          </cell>
          <cell r="DA12">
            <v>26</v>
          </cell>
          <cell r="DB12">
            <v>0.8</v>
          </cell>
          <cell r="DE12">
            <v>707</v>
          </cell>
          <cell r="DF12">
            <v>21.81</v>
          </cell>
          <cell r="DI12">
            <v>305</v>
          </cell>
          <cell r="DJ12">
            <v>9.41</v>
          </cell>
          <cell r="DM12">
            <v>50</v>
          </cell>
          <cell r="DN12">
            <v>1.54</v>
          </cell>
          <cell r="DQ12">
            <v>4</v>
          </cell>
          <cell r="DR12">
            <v>0.12</v>
          </cell>
          <cell r="DU12">
            <v>1986</v>
          </cell>
          <cell r="DV12">
            <v>61.28</v>
          </cell>
          <cell r="DY12">
            <v>8</v>
          </cell>
          <cell r="DZ12">
            <v>0.25</v>
          </cell>
        </row>
        <row r="13">
          <cell r="A13" t="str">
            <v>Limbourg</v>
          </cell>
          <cell r="B13">
            <v>3140</v>
          </cell>
          <cell r="E13">
            <v>153</v>
          </cell>
          <cell r="F13">
            <v>4.87</v>
          </cell>
          <cell r="I13">
            <v>110</v>
          </cell>
          <cell r="J13">
            <v>3.5</v>
          </cell>
          <cell r="M13">
            <v>11</v>
          </cell>
          <cell r="N13">
            <v>0.35</v>
          </cell>
          <cell r="Q13">
            <v>9</v>
          </cell>
          <cell r="R13">
            <v>0.28999999999999998</v>
          </cell>
          <cell r="U13">
            <v>1</v>
          </cell>
          <cell r="V13">
            <v>0.03</v>
          </cell>
          <cell r="Y13">
            <v>4</v>
          </cell>
          <cell r="Z13">
            <v>0.13</v>
          </cell>
          <cell r="AC13">
            <v>710</v>
          </cell>
          <cell r="AD13">
            <v>22.61</v>
          </cell>
          <cell r="AG13">
            <v>510</v>
          </cell>
          <cell r="AH13">
            <v>16.239999999999998</v>
          </cell>
          <cell r="AK13">
            <v>59</v>
          </cell>
          <cell r="AL13">
            <v>1.88</v>
          </cell>
          <cell r="AO13">
            <v>3</v>
          </cell>
          <cell r="AP13">
            <v>0.1</v>
          </cell>
          <cell r="AS13">
            <v>527</v>
          </cell>
          <cell r="AT13">
            <v>16.78</v>
          </cell>
          <cell r="AW13">
            <v>449</v>
          </cell>
          <cell r="AX13">
            <v>14.3</v>
          </cell>
          <cell r="BA13">
            <v>13</v>
          </cell>
          <cell r="BB13">
            <v>0.41</v>
          </cell>
          <cell r="BE13">
            <v>76</v>
          </cell>
          <cell r="BF13">
            <v>2.42</v>
          </cell>
          <cell r="BI13">
            <v>1</v>
          </cell>
          <cell r="BJ13">
            <v>0.03</v>
          </cell>
          <cell r="BM13">
            <v>9</v>
          </cell>
          <cell r="BN13">
            <v>0.28999999999999998</v>
          </cell>
          <cell r="BQ13">
            <v>358</v>
          </cell>
          <cell r="BR13">
            <v>11.4</v>
          </cell>
          <cell r="BU13">
            <v>9</v>
          </cell>
          <cell r="BV13">
            <v>0.28999999999999998</v>
          </cell>
          <cell r="BY13">
            <v>231</v>
          </cell>
          <cell r="BZ13">
            <v>7.36</v>
          </cell>
          <cell r="CC13">
            <v>113</v>
          </cell>
          <cell r="CD13">
            <v>3.6</v>
          </cell>
          <cell r="CG13">
            <v>1</v>
          </cell>
          <cell r="CH13">
            <v>0.03</v>
          </cell>
          <cell r="CK13">
            <v>93</v>
          </cell>
          <cell r="CL13">
            <v>2.96</v>
          </cell>
          <cell r="CO13">
            <v>18</v>
          </cell>
          <cell r="CP13">
            <v>0.56999999999999995</v>
          </cell>
          <cell r="CS13">
            <v>73</v>
          </cell>
          <cell r="CT13">
            <v>2.3199999999999998</v>
          </cell>
          <cell r="CW13">
            <v>0</v>
          </cell>
          <cell r="CX13">
            <v>0</v>
          </cell>
          <cell r="DA13">
            <v>8</v>
          </cell>
          <cell r="DB13">
            <v>0.25</v>
          </cell>
          <cell r="DE13">
            <v>1028</v>
          </cell>
          <cell r="DF13">
            <v>32.74</v>
          </cell>
          <cell r="DI13">
            <v>700</v>
          </cell>
          <cell r="DJ13">
            <v>22.29</v>
          </cell>
          <cell r="DM13">
            <v>44</v>
          </cell>
          <cell r="DN13">
            <v>1.4</v>
          </cell>
          <cell r="DQ13">
            <v>3</v>
          </cell>
          <cell r="DR13">
            <v>0.1</v>
          </cell>
          <cell r="DU13">
            <v>1949</v>
          </cell>
          <cell r="DV13">
            <v>62.07</v>
          </cell>
          <cell r="DY13">
            <v>13</v>
          </cell>
          <cell r="DZ13">
            <v>0.41</v>
          </cell>
        </row>
        <row r="14">
          <cell r="A14" t="str">
            <v>TOTAL WALLONIE</v>
          </cell>
          <cell r="B14">
            <v>6307</v>
          </cell>
          <cell r="E14">
            <v>1001</v>
          </cell>
          <cell r="F14">
            <v>15.87</v>
          </cell>
          <cell r="I14">
            <v>850</v>
          </cell>
          <cell r="J14">
            <v>13.48</v>
          </cell>
          <cell r="M14">
            <v>172</v>
          </cell>
          <cell r="N14">
            <v>2.73</v>
          </cell>
          <cell r="Q14">
            <v>18</v>
          </cell>
          <cell r="R14">
            <v>0.28999999999999998</v>
          </cell>
          <cell r="U14">
            <v>5</v>
          </cell>
          <cell r="V14">
            <v>0.08</v>
          </cell>
          <cell r="Y14">
            <v>44</v>
          </cell>
          <cell r="Z14">
            <v>0.7</v>
          </cell>
          <cell r="AC14">
            <v>1663</v>
          </cell>
          <cell r="AD14">
            <v>26.37</v>
          </cell>
          <cell r="AG14">
            <v>1028</v>
          </cell>
          <cell r="AH14">
            <v>16.3</v>
          </cell>
          <cell r="AK14">
            <v>472</v>
          </cell>
          <cell r="AL14">
            <v>7.48</v>
          </cell>
          <cell r="AO14">
            <v>2</v>
          </cell>
          <cell r="AP14">
            <v>0.03</v>
          </cell>
          <cell r="AS14">
            <v>153</v>
          </cell>
          <cell r="AT14">
            <v>2.4300000000000002</v>
          </cell>
          <cell r="AW14">
            <v>102</v>
          </cell>
          <cell r="AX14">
            <v>1.62</v>
          </cell>
          <cell r="BA14">
            <v>14</v>
          </cell>
          <cell r="BB14">
            <v>0.22</v>
          </cell>
          <cell r="BE14">
            <v>67</v>
          </cell>
          <cell r="BF14">
            <v>1.06</v>
          </cell>
          <cell r="BI14">
            <v>0</v>
          </cell>
          <cell r="BJ14">
            <v>0</v>
          </cell>
          <cell r="BM14">
            <v>4</v>
          </cell>
          <cell r="BN14">
            <v>0.06</v>
          </cell>
          <cell r="BQ14">
            <v>467</v>
          </cell>
          <cell r="BR14">
            <v>7.4</v>
          </cell>
          <cell r="BU14">
            <v>18</v>
          </cell>
          <cell r="BV14">
            <v>0.28999999999999998</v>
          </cell>
          <cell r="BY14">
            <v>420</v>
          </cell>
          <cell r="BZ14">
            <v>6.66</v>
          </cell>
          <cell r="CC14">
            <v>7</v>
          </cell>
          <cell r="CD14">
            <v>0.11</v>
          </cell>
          <cell r="CG14">
            <v>8</v>
          </cell>
          <cell r="CH14">
            <v>0.13</v>
          </cell>
          <cell r="CK14">
            <v>112</v>
          </cell>
          <cell r="CL14">
            <v>1.78</v>
          </cell>
          <cell r="CO14">
            <v>38</v>
          </cell>
          <cell r="CP14">
            <v>0.6</v>
          </cell>
          <cell r="CS14">
            <v>80</v>
          </cell>
          <cell r="CT14">
            <v>1.27</v>
          </cell>
          <cell r="CW14">
            <v>9</v>
          </cell>
          <cell r="CX14">
            <v>0.14000000000000001</v>
          </cell>
          <cell r="DA14">
            <v>6</v>
          </cell>
          <cell r="DB14">
            <v>0.1</v>
          </cell>
          <cell r="DE14">
            <v>1401</v>
          </cell>
          <cell r="DF14">
            <v>22.21</v>
          </cell>
          <cell r="DI14">
            <v>849</v>
          </cell>
          <cell r="DJ14">
            <v>13.46</v>
          </cell>
          <cell r="DM14">
            <v>172</v>
          </cell>
          <cell r="DN14">
            <v>2.73</v>
          </cell>
          <cell r="DQ14">
            <v>9</v>
          </cell>
          <cell r="DR14">
            <v>0.14000000000000001</v>
          </cell>
          <cell r="DU14">
            <v>4539</v>
          </cell>
          <cell r="DV14">
            <v>71.97</v>
          </cell>
          <cell r="DY14">
            <v>20</v>
          </cell>
          <cell r="DZ14">
            <v>0.32</v>
          </cell>
        </row>
        <row r="15">
          <cell r="A15" t="str">
            <v>Liège</v>
          </cell>
          <cell r="B15">
            <v>2328</v>
          </cell>
          <cell r="E15">
            <v>419</v>
          </cell>
          <cell r="F15">
            <v>18</v>
          </cell>
          <cell r="I15">
            <v>363</v>
          </cell>
          <cell r="J15">
            <v>15.59</v>
          </cell>
          <cell r="M15">
            <v>38</v>
          </cell>
          <cell r="N15">
            <v>1.63</v>
          </cell>
          <cell r="Q15">
            <v>8</v>
          </cell>
          <cell r="R15">
            <v>0.34</v>
          </cell>
          <cell r="U15">
            <v>0</v>
          </cell>
          <cell r="V15">
            <v>0</v>
          </cell>
          <cell r="Y15">
            <v>15</v>
          </cell>
          <cell r="Z15">
            <v>0.64</v>
          </cell>
          <cell r="AC15">
            <v>642</v>
          </cell>
          <cell r="AD15">
            <v>27.58</v>
          </cell>
          <cell r="AG15">
            <v>462</v>
          </cell>
          <cell r="AH15">
            <v>19.850000000000001</v>
          </cell>
          <cell r="AK15">
            <v>125</v>
          </cell>
          <cell r="AL15">
            <v>5.37</v>
          </cell>
          <cell r="AO15">
            <v>0</v>
          </cell>
          <cell r="AP15">
            <v>0</v>
          </cell>
          <cell r="AS15">
            <v>64</v>
          </cell>
          <cell r="AT15">
            <v>2.75</v>
          </cell>
          <cell r="AW15">
            <v>43</v>
          </cell>
          <cell r="AX15">
            <v>1.85</v>
          </cell>
          <cell r="BA15">
            <v>4</v>
          </cell>
          <cell r="BB15">
            <v>0.17</v>
          </cell>
          <cell r="BE15">
            <v>24</v>
          </cell>
          <cell r="BF15">
            <v>1.03</v>
          </cell>
          <cell r="BI15">
            <v>0</v>
          </cell>
          <cell r="BJ15">
            <v>0</v>
          </cell>
          <cell r="BM15">
            <v>2</v>
          </cell>
          <cell r="BN15">
            <v>0.09</v>
          </cell>
          <cell r="BQ15">
            <v>159</v>
          </cell>
          <cell r="BR15">
            <v>6.83</v>
          </cell>
          <cell r="BU15">
            <v>13</v>
          </cell>
          <cell r="BV15">
            <v>0.56000000000000005</v>
          </cell>
          <cell r="BY15">
            <v>133</v>
          </cell>
          <cell r="BZ15">
            <v>5.71</v>
          </cell>
          <cell r="CC15">
            <v>3</v>
          </cell>
          <cell r="CD15">
            <v>0.13</v>
          </cell>
          <cell r="CG15">
            <v>5</v>
          </cell>
          <cell r="CH15">
            <v>0.21</v>
          </cell>
          <cell r="CK15">
            <v>39</v>
          </cell>
          <cell r="CL15">
            <v>1.68</v>
          </cell>
          <cell r="CO15">
            <v>16</v>
          </cell>
          <cell r="CP15">
            <v>0.69</v>
          </cell>
          <cell r="CS15">
            <v>27</v>
          </cell>
          <cell r="CT15">
            <v>1.1599999999999999</v>
          </cell>
          <cell r="CW15">
            <v>2</v>
          </cell>
          <cell r="CX15">
            <v>0.09</v>
          </cell>
          <cell r="DA15">
            <v>4</v>
          </cell>
          <cell r="DB15">
            <v>0.17</v>
          </cell>
          <cell r="DE15">
            <v>488</v>
          </cell>
          <cell r="DF15">
            <v>20.96</v>
          </cell>
          <cell r="DI15">
            <v>296</v>
          </cell>
          <cell r="DJ15">
            <v>12.71</v>
          </cell>
          <cell r="DM15">
            <v>48</v>
          </cell>
          <cell r="DN15">
            <v>2.06</v>
          </cell>
          <cell r="DQ15">
            <v>2</v>
          </cell>
          <cell r="DR15">
            <v>0.09</v>
          </cell>
          <cell r="DU15">
            <v>1645</v>
          </cell>
          <cell r="DV15">
            <v>70.66</v>
          </cell>
          <cell r="DY15">
            <v>6</v>
          </cell>
          <cell r="DZ15">
            <v>0.26</v>
          </cell>
        </row>
        <row r="16">
          <cell r="A16" t="str">
            <v>Hainaut</v>
          </cell>
          <cell r="B16">
            <v>1933</v>
          </cell>
          <cell r="E16">
            <v>383</v>
          </cell>
          <cell r="F16">
            <v>19.809999999999999</v>
          </cell>
          <cell r="I16">
            <v>328</v>
          </cell>
          <cell r="J16">
            <v>16.97</v>
          </cell>
          <cell r="M16">
            <v>91</v>
          </cell>
          <cell r="N16">
            <v>4.71</v>
          </cell>
          <cell r="Q16">
            <v>4</v>
          </cell>
          <cell r="R16">
            <v>0.21</v>
          </cell>
          <cell r="U16">
            <v>3</v>
          </cell>
          <cell r="V16">
            <v>0.16</v>
          </cell>
          <cell r="Y16">
            <v>14</v>
          </cell>
          <cell r="Z16">
            <v>0.72</v>
          </cell>
          <cell r="AC16">
            <v>608</v>
          </cell>
          <cell r="AD16">
            <v>31.45</v>
          </cell>
          <cell r="AG16">
            <v>372</v>
          </cell>
          <cell r="AH16">
            <v>19.239999999999998</v>
          </cell>
          <cell r="AK16">
            <v>225</v>
          </cell>
          <cell r="AL16">
            <v>11.64</v>
          </cell>
          <cell r="AO16">
            <v>0</v>
          </cell>
          <cell r="AP16">
            <v>0</v>
          </cell>
          <cell r="AS16">
            <v>53</v>
          </cell>
          <cell r="AT16">
            <v>2.74</v>
          </cell>
          <cell r="AW16">
            <v>34</v>
          </cell>
          <cell r="AX16">
            <v>1.76</v>
          </cell>
          <cell r="BA16">
            <v>7</v>
          </cell>
          <cell r="BB16">
            <v>0.36</v>
          </cell>
          <cell r="BE16">
            <v>25</v>
          </cell>
          <cell r="BF16">
            <v>1.29</v>
          </cell>
          <cell r="BI16">
            <v>0</v>
          </cell>
          <cell r="BJ16">
            <v>0</v>
          </cell>
          <cell r="BM16">
            <v>1</v>
          </cell>
          <cell r="BN16">
            <v>0.05</v>
          </cell>
          <cell r="BQ16">
            <v>156</v>
          </cell>
          <cell r="BR16">
            <v>8.07</v>
          </cell>
          <cell r="BU16">
            <v>3</v>
          </cell>
          <cell r="BV16">
            <v>0.16</v>
          </cell>
          <cell r="BY16">
            <v>144</v>
          </cell>
          <cell r="BZ16">
            <v>7.45</v>
          </cell>
          <cell r="CC16">
            <v>2</v>
          </cell>
          <cell r="CD16">
            <v>0.1</v>
          </cell>
          <cell r="CG16">
            <v>2</v>
          </cell>
          <cell r="CH16">
            <v>0.1</v>
          </cell>
          <cell r="CK16">
            <v>39</v>
          </cell>
          <cell r="CL16">
            <v>2.02</v>
          </cell>
          <cell r="CO16">
            <v>17</v>
          </cell>
          <cell r="CP16">
            <v>0.88</v>
          </cell>
          <cell r="CS16">
            <v>25</v>
          </cell>
          <cell r="CT16">
            <v>1.29</v>
          </cell>
          <cell r="CW16">
            <v>4</v>
          </cell>
          <cell r="CX16">
            <v>0.21</v>
          </cell>
          <cell r="DA16">
            <v>1</v>
          </cell>
          <cell r="DB16">
            <v>0.05</v>
          </cell>
          <cell r="DE16">
            <v>423</v>
          </cell>
          <cell r="DF16">
            <v>21.88</v>
          </cell>
          <cell r="DI16">
            <v>288</v>
          </cell>
          <cell r="DJ16">
            <v>14.9</v>
          </cell>
          <cell r="DM16">
            <v>86</v>
          </cell>
          <cell r="DN16">
            <v>4.45</v>
          </cell>
          <cell r="DQ16">
            <v>4</v>
          </cell>
          <cell r="DR16">
            <v>0.21</v>
          </cell>
          <cell r="DU16">
            <v>1357</v>
          </cell>
          <cell r="DV16">
            <v>70.2</v>
          </cell>
          <cell r="DY16">
            <v>9</v>
          </cell>
          <cell r="DZ16">
            <v>0.47</v>
          </cell>
        </row>
        <row r="17">
          <cell r="A17" t="str">
            <v>Luxembourg</v>
          </cell>
          <cell r="B17">
            <v>495</v>
          </cell>
          <cell r="E17">
            <v>57</v>
          </cell>
          <cell r="F17">
            <v>11.52</v>
          </cell>
          <cell r="I17">
            <v>48</v>
          </cell>
          <cell r="J17">
            <v>9.6999999999999993</v>
          </cell>
          <cell r="M17">
            <v>15</v>
          </cell>
          <cell r="N17">
            <v>3.03</v>
          </cell>
          <cell r="Q17">
            <v>0</v>
          </cell>
          <cell r="R17">
            <v>0</v>
          </cell>
          <cell r="U17">
            <v>2</v>
          </cell>
          <cell r="V17">
            <v>0.4</v>
          </cell>
          <cell r="Y17">
            <v>1</v>
          </cell>
          <cell r="Z17">
            <v>0.2</v>
          </cell>
          <cell r="AC17">
            <v>54</v>
          </cell>
          <cell r="AD17">
            <v>10.91</v>
          </cell>
          <cell r="AG17">
            <v>38</v>
          </cell>
          <cell r="AH17">
            <v>7.68</v>
          </cell>
          <cell r="AK17">
            <v>11</v>
          </cell>
          <cell r="AL17">
            <v>2.2200000000000002</v>
          </cell>
          <cell r="AO17">
            <v>2</v>
          </cell>
          <cell r="AP17">
            <v>0.4</v>
          </cell>
          <cell r="AS17">
            <v>2</v>
          </cell>
          <cell r="AT17">
            <v>0.4</v>
          </cell>
          <cell r="AW17">
            <v>2</v>
          </cell>
          <cell r="AX17">
            <v>0.4</v>
          </cell>
          <cell r="BA17">
            <v>0</v>
          </cell>
          <cell r="BB17">
            <v>0</v>
          </cell>
          <cell r="BE17">
            <v>0</v>
          </cell>
          <cell r="BF17">
            <v>0</v>
          </cell>
          <cell r="BI17">
            <v>0</v>
          </cell>
          <cell r="BJ17">
            <v>0</v>
          </cell>
          <cell r="BM17">
            <v>0</v>
          </cell>
          <cell r="BN17">
            <v>0</v>
          </cell>
          <cell r="BQ17">
            <v>19</v>
          </cell>
          <cell r="BR17">
            <v>3.84</v>
          </cell>
          <cell r="BU17">
            <v>0</v>
          </cell>
          <cell r="BV17">
            <v>0</v>
          </cell>
          <cell r="BY17">
            <v>19</v>
          </cell>
          <cell r="BZ17">
            <v>3.84</v>
          </cell>
          <cell r="CC17">
            <v>0</v>
          </cell>
          <cell r="CD17">
            <v>0</v>
          </cell>
          <cell r="CG17">
            <v>0</v>
          </cell>
          <cell r="CH17">
            <v>0</v>
          </cell>
          <cell r="CK17">
            <v>5</v>
          </cell>
          <cell r="CL17">
            <v>1.01</v>
          </cell>
          <cell r="CO17">
            <v>1</v>
          </cell>
          <cell r="CP17">
            <v>0.2</v>
          </cell>
          <cell r="CS17">
            <v>4</v>
          </cell>
          <cell r="CT17">
            <v>0.81</v>
          </cell>
          <cell r="CW17">
            <v>0</v>
          </cell>
          <cell r="CX17">
            <v>0</v>
          </cell>
          <cell r="DA17">
            <v>0</v>
          </cell>
          <cell r="DB17">
            <v>0</v>
          </cell>
          <cell r="DE17">
            <v>98</v>
          </cell>
          <cell r="DF17">
            <v>19.8</v>
          </cell>
          <cell r="DI17">
            <v>69</v>
          </cell>
          <cell r="DJ17">
            <v>13.94</v>
          </cell>
          <cell r="DM17">
            <v>4</v>
          </cell>
          <cell r="DN17">
            <v>0.81</v>
          </cell>
          <cell r="DQ17">
            <v>0</v>
          </cell>
          <cell r="DR17">
            <v>0</v>
          </cell>
          <cell r="DU17">
            <v>380</v>
          </cell>
          <cell r="DV17">
            <v>76.77</v>
          </cell>
          <cell r="DY17">
            <v>0</v>
          </cell>
          <cell r="DZ17">
            <v>0</v>
          </cell>
        </row>
        <row r="18">
          <cell r="A18" t="str">
            <v>Namur</v>
          </cell>
          <cell r="B18">
            <v>1208</v>
          </cell>
          <cell r="E18">
            <v>127</v>
          </cell>
          <cell r="F18">
            <v>10.51</v>
          </cell>
          <cell r="I18">
            <v>103</v>
          </cell>
          <cell r="J18">
            <v>8.5299999999999994</v>
          </cell>
          <cell r="M18">
            <v>23</v>
          </cell>
          <cell r="N18">
            <v>1.9</v>
          </cell>
          <cell r="Q18">
            <v>6</v>
          </cell>
          <cell r="R18">
            <v>0.5</v>
          </cell>
          <cell r="U18">
            <v>0</v>
          </cell>
          <cell r="V18">
            <v>0</v>
          </cell>
          <cell r="Y18">
            <v>12</v>
          </cell>
          <cell r="Z18">
            <v>0.99</v>
          </cell>
          <cell r="AC18">
            <v>301</v>
          </cell>
          <cell r="AD18">
            <v>24.92</v>
          </cell>
          <cell r="AG18">
            <v>118</v>
          </cell>
          <cell r="AH18">
            <v>9.77</v>
          </cell>
          <cell r="AK18">
            <v>88</v>
          </cell>
          <cell r="AL18">
            <v>7.28</v>
          </cell>
          <cell r="AO18">
            <v>0</v>
          </cell>
          <cell r="AP18">
            <v>0</v>
          </cell>
          <cell r="AS18">
            <v>23</v>
          </cell>
          <cell r="AT18">
            <v>1.9</v>
          </cell>
          <cell r="AW18">
            <v>16</v>
          </cell>
          <cell r="AX18">
            <v>1.32</v>
          </cell>
          <cell r="BA18">
            <v>2</v>
          </cell>
          <cell r="BB18">
            <v>0.17</v>
          </cell>
          <cell r="BE18">
            <v>14</v>
          </cell>
          <cell r="BF18">
            <v>1.1599999999999999</v>
          </cell>
          <cell r="BI18">
            <v>0</v>
          </cell>
          <cell r="BJ18">
            <v>0</v>
          </cell>
          <cell r="BM18">
            <v>0</v>
          </cell>
          <cell r="BN18">
            <v>0</v>
          </cell>
          <cell r="BQ18">
            <v>107</v>
          </cell>
          <cell r="BR18">
            <v>8.86</v>
          </cell>
          <cell r="BU18">
            <v>2</v>
          </cell>
          <cell r="BV18">
            <v>0.17</v>
          </cell>
          <cell r="BY18">
            <v>99</v>
          </cell>
          <cell r="BZ18">
            <v>8.1999999999999993</v>
          </cell>
          <cell r="CC18">
            <v>2</v>
          </cell>
          <cell r="CD18">
            <v>0.17</v>
          </cell>
          <cell r="CG18">
            <v>1</v>
          </cell>
          <cell r="CH18">
            <v>0.08</v>
          </cell>
          <cell r="CK18">
            <v>23</v>
          </cell>
          <cell r="CL18">
            <v>1.9</v>
          </cell>
          <cell r="CO18">
            <v>3</v>
          </cell>
          <cell r="CP18">
            <v>0.25</v>
          </cell>
          <cell r="CS18">
            <v>19</v>
          </cell>
          <cell r="CT18">
            <v>1.57</v>
          </cell>
          <cell r="CW18">
            <v>3</v>
          </cell>
          <cell r="CX18">
            <v>0.25</v>
          </cell>
          <cell r="DA18">
            <v>1</v>
          </cell>
          <cell r="DB18">
            <v>0.08</v>
          </cell>
          <cell r="DE18">
            <v>338</v>
          </cell>
          <cell r="DF18">
            <v>27.98</v>
          </cell>
          <cell r="DI18">
            <v>158</v>
          </cell>
          <cell r="DJ18">
            <v>13.08</v>
          </cell>
          <cell r="DM18">
            <v>23</v>
          </cell>
          <cell r="DN18">
            <v>1.9</v>
          </cell>
          <cell r="DQ18">
            <v>3</v>
          </cell>
          <cell r="DR18">
            <v>0.25</v>
          </cell>
          <cell r="DU18">
            <v>864</v>
          </cell>
          <cell r="DV18">
            <v>71.52</v>
          </cell>
          <cell r="DY18">
            <v>5</v>
          </cell>
          <cell r="DZ18">
            <v>0.41</v>
          </cell>
        </row>
        <row r="19">
          <cell r="A19" t="str">
            <v>Brabant wallon</v>
          </cell>
          <cell r="B19">
            <v>343</v>
          </cell>
          <cell r="E19">
            <v>15</v>
          </cell>
          <cell r="F19">
            <v>4.37</v>
          </cell>
          <cell r="I19">
            <v>8</v>
          </cell>
          <cell r="J19">
            <v>2.33</v>
          </cell>
          <cell r="M19">
            <v>5</v>
          </cell>
          <cell r="N19">
            <v>1.46</v>
          </cell>
          <cell r="Q19">
            <v>0</v>
          </cell>
          <cell r="R19">
            <v>0</v>
          </cell>
          <cell r="U19">
            <v>0</v>
          </cell>
          <cell r="V19">
            <v>0</v>
          </cell>
          <cell r="Y19">
            <v>2</v>
          </cell>
          <cell r="Z19">
            <v>0.57999999999999996</v>
          </cell>
          <cell r="AC19">
            <v>58</v>
          </cell>
          <cell r="AD19">
            <v>16.91</v>
          </cell>
          <cell r="AG19">
            <v>38</v>
          </cell>
          <cell r="AH19">
            <v>11.08</v>
          </cell>
          <cell r="AK19">
            <v>23</v>
          </cell>
          <cell r="AL19">
            <v>6.71</v>
          </cell>
          <cell r="AO19">
            <v>0</v>
          </cell>
          <cell r="AP19">
            <v>0</v>
          </cell>
          <cell r="AS19">
            <v>11</v>
          </cell>
          <cell r="AT19">
            <v>3.21</v>
          </cell>
          <cell r="AW19">
            <v>7</v>
          </cell>
          <cell r="AX19">
            <v>2.04</v>
          </cell>
          <cell r="BA19">
            <v>1</v>
          </cell>
          <cell r="BB19">
            <v>0.28999999999999998</v>
          </cell>
          <cell r="BE19">
            <v>4</v>
          </cell>
          <cell r="BF19">
            <v>1.17</v>
          </cell>
          <cell r="BI19">
            <v>0</v>
          </cell>
          <cell r="BJ19">
            <v>0</v>
          </cell>
          <cell r="BM19">
            <v>1</v>
          </cell>
          <cell r="BN19">
            <v>0.28999999999999998</v>
          </cell>
          <cell r="BQ19">
            <v>26</v>
          </cell>
          <cell r="BR19">
            <v>7.58</v>
          </cell>
          <cell r="BU19">
            <v>0</v>
          </cell>
          <cell r="BV19">
            <v>0</v>
          </cell>
          <cell r="BY19">
            <v>25</v>
          </cell>
          <cell r="BZ19">
            <v>7.29</v>
          </cell>
          <cell r="CC19">
            <v>0</v>
          </cell>
          <cell r="CD19">
            <v>0</v>
          </cell>
          <cell r="CG19">
            <v>0</v>
          </cell>
          <cell r="CH19">
            <v>0</v>
          </cell>
          <cell r="CK19">
            <v>6</v>
          </cell>
          <cell r="CL19">
            <v>1.75</v>
          </cell>
          <cell r="CO19">
            <v>1</v>
          </cell>
          <cell r="CP19">
            <v>0.28999999999999998</v>
          </cell>
          <cell r="CS19">
            <v>5</v>
          </cell>
          <cell r="CT19">
            <v>1.46</v>
          </cell>
          <cell r="CW19">
            <v>0</v>
          </cell>
          <cell r="CX19">
            <v>0</v>
          </cell>
          <cell r="DA19">
            <v>0</v>
          </cell>
          <cell r="DB19">
            <v>0</v>
          </cell>
          <cell r="DE19">
            <v>54</v>
          </cell>
          <cell r="DF19">
            <v>15.74</v>
          </cell>
          <cell r="DI19">
            <v>38</v>
          </cell>
          <cell r="DJ19">
            <v>11.08</v>
          </cell>
          <cell r="DM19">
            <v>11</v>
          </cell>
          <cell r="DN19">
            <v>3.21</v>
          </cell>
          <cell r="DQ19">
            <v>0</v>
          </cell>
          <cell r="DR19">
            <v>0</v>
          </cell>
          <cell r="DU19">
            <v>293</v>
          </cell>
          <cell r="DV19">
            <v>85.42</v>
          </cell>
          <cell r="DY19">
            <v>0</v>
          </cell>
          <cell r="DZ19">
            <v>0</v>
          </cell>
        </row>
        <row r="20">
          <cell r="A20" t="str">
            <v>TOTAL BRUXELLES</v>
          </cell>
          <cell r="B20">
            <v>2988</v>
          </cell>
          <cell r="E20">
            <v>575</v>
          </cell>
          <cell r="F20">
            <v>19.239999999999998</v>
          </cell>
          <cell r="I20">
            <v>446</v>
          </cell>
          <cell r="J20">
            <v>14.93</v>
          </cell>
          <cell r="M20">
            <v>133</v>
          </cell>
          <cell r="N20">
            <v>4.45</v>
          </cell>
          <cell r="Q20">
            <v>14</v>
          </cell>
          <cell r="R20">
            <v>0.47</v>
          </cell>
          <cell r="U20">
            <v>4</v>
          </cell>
          <cell r="V20">
            <v>0.13</v>
          </cell>
          <cell r="Y20">
            <v>37</v>
          </cell>
          <cell r="Z20">
            <v>1.24</v>
          </cell>
          <cell r="AC20">
            <v>994</v>
          </cell>
          <cell r="AD20">
            <v>33.270000000000003</v>
          </cell>
          <cell r="AG20">
            <v>378</v>
          </cell>
          <cell r="AH20">
            <v>12.65</v>
          </cell>
          <cell r="AK20">
            <v>534</v>
          </cell>
          <cell r="AL20">
            <v>17.87</v>
          </cell>
          <cell r="AO20">
            <v>0</v>
          </cell>
          <cell r="AP20">
            <v>0</v>
          </cell>
          <cell r="AS20">
            <v>151</v>
          </cell>
          <cell r="AT20">
            <v>5.05</v>
          </cell>
          <cell r="AW20">
            <v>82</v>
          </cell>
          <cell r="AX20">
            <v>2.74</v>
          </cell>
          <cell r="BA20">
            <v>38</v>
          </cell>
          <cell r="BB20">
            <v>1.27</v>
          </cell>
          <cell r="BE20">
            <v>39</v>
          </cell>
          <cell r="BF20">
            <v>1.31</v>
          </cell>
          <cell r="BI20">
            <v>4</v>
          </cell>
          <cell r="BJ20">
            <v>0.13</v>
          </cell>
          <cell r="BM20">
            <v>8</v>
          </cell>
          <cell r="BN20">
            <v>0.27</v>
          </cell>
          <cell r="BQ20">
            <v>369</v>
          </cell>
          <cell r="BR20">
            <v>12.35</v>
          </cell>
          <cell r="BU20">
            <v>4</v>
          </cell>
          <cell r="BV20">
            <v>0.13</v>
          </cell>
          <cell r="BY20">
            <v>320</v>
          </cell>
          <cell r="BZ20">
            <v>10.71</v>
          </cell>
          <cell r="CC20">
            <v>31</v>
          </cell>
          <cell r="CD20">
            <v>1.04</v>
          </cell>
          <cell r="CG20">
            <v>2</v>
          </cell>
          <cell r="CH20">
            <v>7.0000000000000007E-2</v>
          </cell>
          <cell r="CK20">
            <v>57</v>
          </cell>
          <cell r="CL20">
            <v>1.91</v>
          </cell>
          <cell r="CO20">
            <v>22</v>
          </cell>
          <cell r="CP20">
            <v>0.74</v>
          </cell>
          <cell r="CS20">
            <v>33</v>
          </cell>
          <cell r="CT20">
            <v>1.1000000000000001</v>
          </cell>
          <cell r="CW20">
            <v>5</v>
          </cell>
          <cell r="CX20">
            <v>0.17</v>
          </cell>
          <cell r="DA20">
            <v>10</v>
          </cell>
          <cell r="DB20">
            <v>0.33</v>
          </cell>
          <cell r="DE20">
            <v>660</v>
          </cell>
          <cell r="DF20">
            <v>22.09</v>
          </cell>
          <cell r="DI20">
            <v>362</v>
          </cell>
          <cell r="DJ20">
            <v>12.12</v>
          </cell>
          <cell r="DM20">
            <v>137</v>
          </cell>
          <cell r="DN20">
            <v>4.59</v>
          </cell>
          <cell r="DQ20">
            <v>7</v>
          </cell>
          <cell r="DR20">
            <v>0.23</v>
          </cell>
          <cell r="DU20">
            <v>1841</v>
          </cell>
          <cell r="DV20">
            <v>61.61</v>
          </cell>
          <cell r="DY20">
            <v>62</v>
          </cell>
          <cell r="DZ20">
            <v>2.0699999999999998</v>
          </cell>
        </row>
        <row r="21">
          <cell r="B21">
            <v>9870</v>
          </cell>
          <cell r="E21">
            <v>1865</v>
          </cell>
          <cell r="F21">
            <v>18.899999999999999</v>
          </cell>
          <cell r="I21">
            <v>1556</v>
          </cell>
          <cell r="J21">
            <v>15.76</v>
          </cell>
          <cell r="M21">
            <v>226</v>
          </cell>
          <cell r="N21">
            <v>2.29</v>
          </cell>
          <cell r="Q21">
            <v>26</v>
          </cell>
          <cell r="R21">
            <v>0.26</v>
          </cell>
          <cell r="U21">
            <v>22</v>
          </cell>
          <cell r="V21">
            <v>0.22</v>
          </cell>
          <cell r="Y21">
            <v>84</v>
          </cell>
          <cell r="Z21">
            <v>0.85</v>
          </cell>
          <cell r="AC21">
            <v>3222</v>
          </cell>
          <cell r="AD21">
            <v>32.64</v>
          </cell>
          <cell r="AG21">
            <v>1574</v>
          </cell>
          <cell r="AH21">
            <v>15.95</v>
          </cell>
          <cell r="AK21">
            <v>749</v>
          </cell>
          <cell r="AL21">
            <v>7.59</v>
          </cell>
          <cell r="AO21">
            <v>14</v>
          </cell>
          <cell r="AP21">
            <v>0.14000000000000001</v>
          </cell>
          <cell r="AS21">
            <v>1513</v>
          </cell>
          <cell r="AT21">
            <v>15.33</v>
          </cell>
          <cell r="AW21">
            <v>1203</v>
          </cell>
          <cell r="AX21">
            <v>12.19</v>
          </cell>
          <cell r="BA21">
            <v>56</v>
          </cell>
          <cell r="BB21">
            <v>0.56999999999999995</v>
          </cell>
          <cell r="BE21">
            <v>236</v>
          </cell>
          <cell r="BF21">
            <v>2.39</v>
          </cell>
          <cell r="BI21">
            <v>87</v>
          </cell>
          <cell r="BJ21">
            <v>0.88</v>
          </cell>
          <cell r="BM21">
            <v>47</v>
          </cell>
          <cell r="BN21">
            <v>0.48</v>
          </cell>
          <cell r="BQ21">
            <v>823</v>
          </cell>
          <cell r="BR21">
            <v>8.34</v>
          </cell>
          <cell r="BU21">
            <v>20</v>
          </cell>
          <cell r="BV21">
            <v>0.2</v>
          </cell>
          <cell r="BY21">
            <v>594</v>
          </cell>
          <cell r="BZ21">
            <v>6.02</v>
          </cell>
          <cell r="CC21">
            <v>169</v>
          </cell>
          <cell r="CD21">
            <v>1.71</v>
          </cell>
          <cell r="CG21">
            <v>2</v>
          </cell>
          <cell r="CH21">
            <v>0.02</v>
          </cell>
          <cell r="CK21">
            <v>340</v>
          </cell>
          <cell r="CL21">
            <v>3.44</v>
          </cell>
          <cell r="CO21">
            <v>51</v>
          </cell>
          <cell r="CP21">
            <v>0.52</v>
          </cell>
          <cell r="CS21">
            <v>268</v>
          </cell>
          <cell r="CT21">
            <v>2.72</v>
          </cell>
          <cell r="CW21">
            <v>27</v>
          </cell>
          <cell r="CX21">
            <v>0.27</v>
          </cell>
          <cell r="DA21">
            <v>32</v>
          </cell>
          <cell r="DB21">
            <v>0.32</v>
          </cell>
          <cell r="DE21">
            <v>3987</v>
          </cell>
          <cell r="DF21">
            <v>40.4</v>
          </cell>
          <cell r="DI21">
            <v>1961</v>
          </cell>
          <cell r="DJ21">
            <v>19.87</v>
          </cell>
          <cell r="DM21">
            <v>196</v>
          </cell>
          <cell r="DN21">
            <v>1.99</v>
          </cell>
          <cell r="DQ21">
            <v>6</v>
          </cell>
          <cell r="DR21">
            <v>0.06</v>
          </cell>
          <cell r="DU21">
            <v>3761</v>
          </cell>
          <cell r="DV21">
            <v>38.11</v>
          </cell>
          <cell r="DY21">
            <v>72</v>
          </cell>
          <cell r="DZ21">
            <v>0.73</v>
          </cell>
        </row>
        <row r="22">
          <cell r="A22" t="str">
            <v>Total Ambulatoire</v>
          </cell>
        </row>
        <row r="23">
          <cell r="A23" t="str">
            <v>Consultations ambulatoires</v>
          </cell>
          <cell r="B23">
            <v>4747</v>
          </cell>
          <cell r="E23">
            <v>1412</v>
          </cell>
          <cell r="F23">
            <v>29.75</v>
          </cell>
          <cell r="I23">
            <v>1171</v>
          </cell>
          <cell r="J23">
            <v>24.67</v>
          </cell>
          <cell r="M23">
            <v>173</v>
          </cell>
          <cell r="N23">
            <v>3.64</v>
          </cell>
          <cell r="Q23">
            <v>24</v>
          </cell>
          <cell r="R23">
            <v>0.51</v>
          </cell>
          <cell r="U23">
            <v>15</v>
          </cell>
          <cell r="V23">
            <v>0.32</v>
          </cell>
          <cell r="Y23">
            <v>61</v>
          </cell>
          <cell r="Z23">
            <v>1.29</v>
          </cell>
          <cell r="AC23">
            <v>1648</v>
          </cell>
          <cell r="AD23">
            <v>34.72</v>
          </cell>
          <cell r="AG23">
            <v>937</v>
          </cell>
          <cell r="AH23">
            <v>19.739999999999998</v>
          </cell>
          <cell r="AK23">
            <v>384</v>
          </cell>
          <cell r="AL23">
            <v>8.09</v>
          </cell>
          <cell r="AO23">
            <v>4</v>
          </cell>
          <cell r="AP23">
            <v>0.08</v>
          </cell>
          <cell r="AS23">
            <v>657</v>
          </cell>
          <cell r="AT23">
            <v>13.84</v>
          </cell>
          <cell r="AW23">
            <v>524</v>
          </cell>
          <cell r="AX23">
            <v>11.04</v>
          </cell>
          <cell r="BA23">
            <v>37</v>
          </cell>
          <cell r="BB23">
            <v>0.78</v>
          </cell>
          <cell r="BE23">
            <v>117</v>
          </cell>
          <cell r="BF23">
            <v>2.46</v>
          </cell>
          <cell r="BI23">
            <v>9</v>
          </cell>
          <cell r="BJ23">
            <v>0.19</v>
          </cell>
          <cell r="BM23">
            <v>25</v>
          </cell>
          <cell r="BN23">
            <v>0.53</v>
          </cell>
          <cell r="BQ23">
            <v>465</v>
          </cell>
          <cell r="BR23">
            <v>9.8000000000000007</v>
          </cell>
          <cell r="BU23">
            <v>18</v>
          </cell>
          <cell r="BV23">
            <v>0.38</v>
          </cell>
          <cell r="BY23">
            <v>325</v>
          </cell>
          <cell r="BZ23">
            <v>6.85</v>
          </cell>
          <cell r="CC23">
            <v>101</v>
          </cell>
          <cell r="CD23">
            <v>2.13</v>
          </cell>
          <cell r="CG23">
            <v>2</v>
          </cell>
          <cell r="CH23">
            <v>0.04</v>
          </cell>
          <cell r="CK23">
            <v>161</v>
          </cell>
          <cell r="CL23">
            <v>3.39</v>
          </cell>
          <cell r="CO23">
            <v>35</v>
          </cell>
          <cell r="CP23">
            <v>0.74</v>
          </cell>
          <cell r="CS23">
            <v>116</v>
          </cell>
          <cell r="CT23">
            <v>2.44</v>
          </cell>
          <cell r="CW23">
            <v>13</v>
          </cell>
          <cell r="CX23">
            <v>0.27</v>
          </cell>
          <cell r="DA23">
            <v>12</v>
          </cell>
          <cell r="DB23">
            <v>0.25</v>
          </cell>
          <cell r="DE23">
            <v>1753</v>
          </cell>
          <cell r="DF23">
            <v>36.93</v>
          </cell>
          <cell r="DI23">
            <v>980</v>
          </cell>
          <cell r="DJ23">
            <v>20.64</v>
          </cell>
          <cell r="DM23">
            <v>137</v>
          </cell>
          <cell r="DN23">
            <v>2.89</v>
          </cell>
          <cell r="DQ23">
            <v>3</v>
          </cell>
          <cell r="DR23">
            <v>0.06</v>
          </cell>
          <cell r="DU23">
            <v>1815</v>
          </cell>
          <cell r="DV23">
            <v>38.229999999999997</v>
          </cell>
          <cell r="DY23">
            <v>56</v>
          </cell>
          <cell r="DZ23">
            <v>1.18</v>
          </cell>
        </row>
        <row r="24">
          <cell r="A24" t="str">
            <v>Centre de jour</v>
          </cell>
          <cell r="B24">
            <v>3277</v>
          </cell>
          <cell r="E24">
            <v>403</v>
          </cell>
          <cell r="F24">
            <v>12.3</v>
          </cell>
          <cell r="I24">
            <v>346</v>
          </cell>
          <cell r="J24">
            <v>10.56</v>
          </cell>
          <cell r="M24">
            <v>50</v>
          </cell>
          <cell r="N24">
            <v>1.53</v>
          </cell>
          <cell r="Q24">
            <v>2</v>
          </cell>
          <cell r="R24">
            <v>0.06</v>
          </cell>
          <cell r="U24">
            <v>7</v>
          </cell>
          <cell r="V24">
            <v>0.21</v>
          </cell>
          <cell r="Y24">
            <v>23</v>
          </cell>
          <cell r="Z24">
            <v>0.7</v>
          </cell>
          <cell r="AC24">
            <v>1348</v>
          </cell>
          <cell r="AD24">
            <v>41.14</v>
          </cell>
          <cell r="AG24">
            <v>448</v>
          </cell>
          <cell r="AH24">
            <v>13.67</v>
          </cell>
          <cell r="AK24">
            <v>349</v>
          </cell>
          <cell r="AL24">
            <v>10.65</v>
          </cell>
          <cell r="AO24">
            <v>0</v>
          </cell>
          <cell r="AP24">
            <v>0</v>
          </cell>
          <cell r="AS24">
            <v>663</v>
          </cell>
          <cell r="AT24">
            <v>20.23</v>
          </cell>
          <cell r="AW24">
            <v>532</v>
          </cell>
          <cell r="AX24">
            <v>16.23</v>
          </cell>
          <cell r="BA24">
            <v>16</v>
          </cell>
          <cell r="BB24">
            <v>0.49</v>
          </cell>
          <cell r="BE24">
            <v>83</v>
          </cell>
          <cell r="BF24">
            <v>2.5299999999999998</v>
          </cell>
          <cell r="BI24">
            <v>67</v>
          </cell>
          <cell r="BJ24">
            <v>2.04</v>
          </cell>
          <cell r="BM24">
            <v>18</v>
          </cell>
          <cell r="BN24">
            <v>0.55000000000000004</v>
          </cell>
          <cell r="BQ24">
            <v>240</v>
          </cell>
          <cell r="BR24">
            <v>7.32</v>
          </cell>
          <cell r="BU24">
            <v>1</v>
          </cell>
          <cell r="BV24">
            <v>0.03</v>
          </cell>
          <cell r="BY24">
            <v>179</v>
          </cell>
          <cell r="BZ24">
            <v>5.46</v>
          </cell>
          <cell r="CC24">
            <v>41</v>
          </cell>
          <cell r="CD24">
            <v>1.25</v>
          </cell>
          <cell r="CG24">
            <v>0</v>
          </cell>
          <cell r="CH24">
            <v>0</v>
          </cell>
          <cell r="CK24">
            <v>152</v>
          </cell>
          <cell r="CL24">
            <v>4.6399999999999997</v>
          </cell>
          <cell r="CO24">
            <v>14</v>
          </cell>
          <cell r="CP24">
            <v>0.43</v>
          </cell>
          <cell r="CS24">
            <v>131</v>
          </cell>
          <cell r="CT24">
            <v>4</v>
          </cell>
          <cell r="CW24">
            <v>14</v>
          </cell>
          <cell r="CX24">
            <v>0.43</v>
          </cell>
          <cell r="DA24">
            <v>12</v>
          </cell>
          <cell r="DB24">
            <v>0.37</v>
          </cell>
          <cell r="DE24">
            <v>1513</v>
          </cell>
          <cell r="DF24">
            <v>46.17</v>
          </cell>
          <cell r="DI24">
            <v>382</v>
          </cell>
          <cell r="DJ24">
            <v>11.66</v>
          </cell>
          <cell r="DM24">
            <v>41</v>
          </cell>
          <cell r="DN24">
            <v>1.25</v>
          </cell>
          <cell r="DQ24">
            <v>2</v>
          </cell>
          <cell r="DR24">
            <v>0.06</v>
          </cell>
          <cell r="DU24">
            <v>888</v>
          </cell>
          <cell r="DV24">
            <v>27.1</v>
          </cell>
          <cell r="DY24">
            <v>14</v>
          </cell>
          <cell r="DZ24">
            <v>0.43</v>
          </cell>
        </row>
        <row r="25">
          <cell r="A25" t="str">
            <v>Service de Santé Mentale</v>
          </cell>
          <cell r="B25">
            <v>1846</v>
          </cell>
          <cell r="E25">
            <v>50</v>
          </cell>
          <cell r="F25">
            <v>2.71</v>
          </cell>
          <cell r="I25">
            <v>39</v>
          </cell>
          <cell r="J25">
            <v>2.11</v>
          </cell>
          <cell r="M25">
            <v>3</v>
          </cell>
          <cell r="N25">
            <v>0.16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226</v>
          </cell>
          <cell r="AD25">
            <v>12.24</v>
          </cell>
          <cell r="AG25">
            <v>189</v>
          </cell>
          <cell r="AH25">
            <v>10.24</v>
          </cell>
          <cell r="AK25">
            <v>16</v>
          </cell>
          <cell r="AL25">
            <v>0.87</v>
          </cell>
          <cell r="AO25">
            <v>10</v>
          </cell>
          <cell r="AP25">
            <v>0.54</v>
          </cell>
          <cell r="AS25">
            <v>193</v>
          </cell>
          <cell r="AT25">
            <v>10.46</v>
          </cell>
          <cell r="AW25">
            <v>147</v>
          </cell>
          <cell r="AX25">
            <v>7.96</v>
          </cell>
          <cell r="BA25">
            <v>3</v>
          </cell>
          <cell r="BB25">
            <v>0.16</v>
          </cell>
          <cell r="BE25">
            <v>36</v>
          </cell>
          <cell r="BF25">
            <v>1.95</v>
          </cell>
          <cell r="BI25">
            <v>11</v>
          </cell>
          <cell r="BJ25">
            <v>0.6</v>
          </cell>
          <cell r="BM25">
            <v>4</v>
          </cell>
          <cell r="BN25">
            <v>0.22</v>
          </cell>
          <cell r="BQ25">
            <v>118</v>
          </cell>
          <cell r="BR25">
            <v>6.39</v>
          </cell>
          <cell r="BU25">
            <v>1</v>
          </cell>
          <cell r="BV25">
            <v>0.05</v>
          </cell>
          <cell r="BY25">
            <v>90</v>
          </cell>
          <cell r="BZ25">
            <v>4.88</v>
          </cell>
          <cell r="CC25">
            <v>27</v>
          </cell>
          <cell r="CD25">
            <v>1.46</v>
          </cell>
          <cell r="CG25">
            <v>0</v>
          </cell>
          <cell r="CH25">
            <v>0</v>
          </cell>
          <cell r="CK25">
            <v>27</v>
          </cell>
          <cell r="CL25">
            <v>1.46</v>
          </cell>
          <cell r="CO25">
            <v>2</v>
          </cell>
          <cell r="CP25">
            <v>0.11</v>
          </cell>
          <cell r="CS25">
            <v>21</v>
          </cell>
          <cell r="CT25">
            <v>1.1399999999999999</v>
          </cell>
          <cell r="CW25">
            <v>0</v>
          </cell>
          <cell r="CX25">
            <v>0</v>
          </cell>
          <cell r="DA25">
            <v>8</v>
          </cell>
          <cell r="DB25">
            <v>0.43</v>
          </cell>
          <cell r="DE25">
            <v>721</v>
          </cell>
          <cell r="DF25">
            <v>39.06</v>
          </cell>
          <cell r="DI25">
            <v>599</v>
          </cell>
          <cell r="DJ25">
            <v>32.450000000000003</v>
          </cell>
          <cell r="DM25">
            <v>18</v>
          </cell>
          <cell r="DN25">
            <v>0.98</v>
          </cell>
          <cell r="DQ25">
            <v>1</v>
          </cell>
          <cell r="DR25">
            <v>0.05</v>
          </cell>
          <cell r="DU25">
            <v>1058</v>
          </cell>
          <cell r="DV25">
            <v>57.31</v>
          </cell>
          <cell r="DY25">
            <v>2</v>
          </cell>
          <cell r="DZ25">
            <v>0.11</v>
          </cell>
        </row>
        <row r="26">
          <cell r="A26" t="str">
            <v>Total Résidentiel</v>
          </cell>
          <cell r="B26">
            <v>16184</v>
          </cell>
          <cell r="E26">
            <v>1331</v>
          </cell>
          <cell r="F26">
            <v>8.2200000000000006</v>
          </cell>
          <cell r="I26">
            <v>1018</v>
          </cell>
          <cell r="J26">
            <v>6.29</v>
          </cell>
          <cell r="M26">
            <v>250</v>
          </cell>
          <cell r="N26">
            <v>1.54</v>
          </cell>
          <cell r="Q26">
            <v>38</v>
          </cell>
          <cell r="R26">
            <v>0.23</v>
          </cell>
          <cell r="U26">
            <v>29</v>
          </cell>
          <cell r="V26">
            <v>0.18</v>
          </cell>
          <cell r="Y26">
            <v>100</v>
          </cell>
          <cell r="Z26">
            <v>0.62</v>
          </cell>
          <cell r="AC26">
            <v>3556</v>
          </cell>
          <cell r="AD26">
            <v>21.97</v>
          </cell>
          <cell r="AG26">
            <v>2154</v>
          </cell>
          <cell r="AH26">
            <v>13.31</v>
          </cell>
          <cell r="AK26">
            <v>877</v>
          </cell>
          <cell r="AL26">
            <v>5.42</v>
          </cell>
          <cell r="AO26">
            <v>11</v>
          </cell>
          <cell r="AP26">
            <v>7.0000000000000007E-2</v>
          </cell>
          <cell r="AS26">
            <v>1502</v>
          </cell>
          <cell r="AT26">
            <v>9.2799999999999994</v>
          </cell>
          <cell r="AW26">
            <v>1231</v>
          </cell>
          <cell r="AX26">
            <v>7.61</v>
          </cell>
          <cell r="BA26">
            <v>87</v>
          </cell>
          <cell r="BB26">
            <v>0.54</v>
          </cell>
          <cell r="BE26">
            <v>228</v>
          </cell>
          <cell r="BF26">
            <v>1.41</v>
          </cell>
          <cell r="BI26">
            <v>86</v>
          </cell>
          <cell r="BJ26">
            <v>0.53</v>
          </cell>
          <cell r="BM26">
            <v>41</v>
          </cell>
          <cell r="BN26">
            <v>0.25</v>
          </cell>
          <cell r="BQ26">
            <v>1864</v>
          </cell>
          <cell r="BR26">
            <v>11.52</v>
          </cell>
          <cell r="BU26">
            <v>26</v>
          </cell>
          <cell r="BV26">
            <v>0.16</v>
          </cell>
          <cell r="BY26">
            <v>1594</v>
          </cell>
          <cell r="BZ26">
            <v>9.85</v>
          </cell>
          <cell r="CC26">
            <v>248</v>
          </cell>
          <cell r="CD26">
            <v>1.53</v>
          </cell>
          <cell r="CG26">
            <v>15</v>
          </cell>
          <cell r="CH26">
            <v>0.09</v>
          </cell>
          <cell r="CK26">
            <v>421</v>
          </cell>
          <cell r="CL26">
            <v>2.6</v>
          </cell>
          <cell r="CO26">
            <v>119</v>
          </cell>
          <cell r="CP26">
            <v>0.74</v>
          </cell>
          <cell r="CS26">
            <v>327</v>
          </cell>
          <cell r="CT26">
            <v>2.02</v>
          </cell>
          <cell r="CW26">
            <v>20</v>
          </cell>
          <cell r="CX26">
            <v>0.12</v>
          </cell>
          <cell r="DA26">
            <v>51</v>
          </cell>
          <cell r="DB26">
            <v>0.32</v>
          </cell>
          <cell r="DE26">
            <v>3467</v>
          </cell>
          <cell r="DF26">
            <v>21.42</v>
          </cell>
          <cell r="DI26">
            <v>2029</v>
          </cell>
          <cell r="DJ26">
            <v>12.54</v>
          </cell>
          <cell r="DM26">
            <v>378</v>
          </cell>
          <cell r="DN26">
            <v>2.34</v>
          </cell>
          <cell r="DQ26">
            <v>26</v>
          </cell>
          <cell r="DR26">
            <v>0.16</v>
          </cell>
          <cell r="DU26">
            <v>12460</v>
          </cell>
          <cell r="DV26">
            <v>76.989999999999995</v>
          </cell>
          <cell r="DY26">
            <v>63</v>
          </cell>
          <cell r="DZ26">
            <v>0.39</v>
          </cell>
        </row>
        <row r="27">
          <cell r="A27" t="str">
            <v>Unité de crise</v>
          </cell>
          <cell r="B27">
            <v>1139</v>
          </cell>
          <cell r="E27">
            <v>355</v>
          </cell>
          <cell r="F27">
            <v>31.17</v>
          </cell>
          <cell r="I27">
            <v>313</v>
          </cell>
          <cell r="J27">
            <v>27.48</v>
          </cell>
          <cell r="M27">
            <v>69</v>
          </cell>
          <cell r="N27">
            <v>6.06</v>
          </cell>
          <cell r="Q27">
            <v>17</v>
          </cell>
          <cell r="R27">
            <v>1.49</v>
          </cell>
          <cell r="U27">
            <v>3</v>
          </cell>
          <cell r="V27">
            <v>0.26</v>
          </cell>
          <cell r="Y27">
            <v>5</v>
          </cell>
          <cell r="Z27">
            <v>0.44</v>
          </cell>
          <cell r="AC27">
            <v>681</v>
          </cell>
          <cell r="AD27">
            <v>59.79</v>
          </cell>
          <cell r="AG27">
            <v>337</v>
          </cell>
          <cell r="AH27">
            <v>29.59</v>
          </cell>
          <cell r="AK27">
            <v>283</v>
          </cell>
          <cell r="AL27">
            <v>24.85</v>
          </cell>
          <cell r="AO27">
            <v>0</v>
          </cell>
          <cell r="AP27">
            <v>0</v>
          </cell>
          <cell r="AS27">
            <v>262</v>
          </cell>
          <cell r="AT27">
            <v>23</v>
          </cell>
          <cell r="AW27">
            <v>229</v>
          </cell>
          <cell r="AX27">
            <v>20.11</v>
          </cell>
          <cell r="BA27">
            <v>13</v>
          </cell>
          <cell r="BB27">
            <v>1.1399999999999999</v>
          </cell>
          <cell r="BE27">
            <v>39</v>
          </cell>
          <cell r="BF27">
            <v>3.42</v>
          </cell>
          <cell r="BI27">
            <v>8</v>
          </cell>
          <cell r="BJ27">
            <v>0.7</v>
          </cell>
          <cell r="BM27">
            <v>5</v>
          </cell>
          <cell r="BN27">
            <v>0.44</v>
          </cell>
          <cell r="BQ27">
            <v>221</v>
          </cell>
          <cell r="BR27">
            <v>19.399999999999999</v>
          </cell>
          <cell r="BU27">
            <v>3</v>
          </cell>
          <cell r="BV27">
            <v>0.26</v>
          </cell>
          <cell r="BY27">
            <v>162</v>
          </cell>
          <cell r="BZ27">
            <v>14.22</v>
          </cell>
          <cell r="CC27">
            <v>64</v>
          </cell>
          <cell r="CD27">
            <v>5.62</v>
          </cell>
          <cell r="CG27">
            <v>0</v>
          </cell>
          <cell r="CH27">
            <v>0</v>
          </cell>
          <cell r="CK27">
            <v>58</v>
          </cell>
          <cell r="CL27">
            <v>5.09</v>
          </cell>
          <cell r="CO27">
            <v>12</v>
          </cell>
          <cell r="CP27">
            <v>1.05</v>
          </cell>
          <cell r="CS27">
            <v>52</v>
          </cell>
          <cell r="CT27">
            <v>4.57</v>
          </cell>
          <cell r="CW27">
            <v>1</v>
          </cell>
          <cell r="CX27">
            <v>0.09</v>
          </cell>
          <cell r="DA27">
            <v>2</v>
          </cell>
          <cell r="DB27">
            <v>0.18</v>
          </cell>
          <cell r="DE27">
            <v>443</v>
          </cell>
          <cell r="DF27">
            <v>38.89</v>
          </cell>
          <cell r="DI27">
            <v>151</v>
          </cell>
          <cell r="DJ27">
            <v>13.26</v>
          </cell>
          <cell r="DM27">
            <v>31</v>
          </cell>
          <cell r="DN27">
            <v>2.72</v>
          </cell>
          <cell r="DQ27">
            <v>0</v>
          </cell>
          <cell r="DR27">
            <v>0</v>
          </cell>
          <cell r="DU27">
            <v>513</v>
          </cell>
          <cell r="DV27">
            <v>45.04</v>
          </cell>
          <cell r="DY27">
            <v>2</v>
          </cell>
          <cell r="DZ27">
            <v>0.18</v>
          </cell>
        </row>
        <row r="28">
          <cell r="A28" t="str">
            <v>Communauté thérapeutique</v>
          </cell>
          <cell r="B28">
            <v>677</v>
          </cell>
          <cell r="E28">
            <v>130</v>
          </cell>
          <cell r="F28">
            <v>19.2</v>
          </cell>
          <cell r="I28">
            <v>124</v>
          </cell>
          <cell r="J28">
            <v>18.32</v>
          </cell>
          <cell r="M28">
            <v>8</v>
          </cell>
          <cell r="N28">
            <v>1.18</v>
          </cell>
          <cell r="Q28">
            <v>2</v>
          </cell>
          <cell r="R28">
            <v>0.3</v>
          </cell>
          <cell r="U28">
            <v>6</v>
          </cell>
          <cell r="V28">
            <v>0.89</v>
          </cell>
          <cell r="Y28">
            <v>2</v>
          </cell>
          <cell r="Z28">
            <v>0.3</v>
          </cell>
          <cell r="AC28">
            <v>335</v>
          </cell>
          <cell r="AD28">
            <v>49.48</v>
          </cell>
          <cell r="AG28">
            <v>159</v>
          </cell>
          <cell r="AH28">
            <v>23.49</v>
          </cell>
          <cell r="AK28">
            <v>114</v>
          </cell>
          <cell r="AL28">
            <v>16.84</v>
          </cell>
          <cell r="AO28">
            <v>3</v>
          </cell>
          <cell r="AP28">
            <v>0.44</v>
          </cell>
          <cell r="AS28">
            <v>104</v>
          </cell>
          <cell r="AT28">
            <v>15.36</v>
          </cell>
          <cell r="AW28">
            <v>89</v>
          </cell>
          <cell r="AX28">
            <v>13.15</v>
          </cell>
          <cell r="BA28">
            <v>4</v>
          </cell>
          <cell r="BB28">
            <v>0.59</v>
          </cell>
          <cell r="BE28">
            <v>16</v>
          </cell>
          <cell r="BF28">
            <v>2.36</v>
          </cell>
          <cell r="BI28">
            <v>4</v>
          </cell>
          <cell r="BJ28">
            <v>0.59</v>
          </cell>
          <cell r="BM28">
            <v>2</v>
          </cell>
          <cell r="BN28">
            <v>0.3</v>
          </cell>
          <cell r="BQ28">
            <v>93</v>
          </cell>
          <cell r="BR28">
            <v>13.74</v>
          </cell>
          <cell r="BU28">
            <v>2</v>
          </cell>
          <cell r="BV28">
            <v>0.3</v>
          </cell>
          <cell r="BY28">
            <v>73</v>
          </cell>
          <cell r="BZ28">
            <v>10.78</v>
          </cell>
          <cell r="CC28">
            <v>26</v>
          </cell>
          <cell r="CD28">
            <v>3.84</v>
          </cell>
          <cell r="CG28">
            <v>0</v>
          </cell>
          <cell r="CH28">
            <v>0</v>
          </cell>
          <cell r="CK28">
            <v>34</v>
          </cell>
          <cell r="CL28">
            <v>5.0199999999999996</v>
          </cell>
          <cell r="CO28">
            <v>10</v>
          </cell>
          <cell r="CP28">
            <v>1.48</v>
          </cell>
          <cell r="CS28">
            <v>24</v>
          </cell>
          <cell r="CT28">
            <v>3.55</v>
          </cell>
          <cell r="CW28">
            <v>4</v>
          </cell>
          <cell r="CX28">
            <v>0.59</v>
          </cell>
          <cell r="DA28">
            <v>2</v>
          </cell>
          <cell r="DB28">
            <v>0.3</v>
          </cell>
          <cell r="DE28">
            <v>188</v>
          </cell>
          <cell r="DF28">
            <v>27.77</v>
          </cell>
          <cell r="DI28">
            <v>81</v>
          </cell>
          <cell r="DJ28">
            <v>11.96</v>
          </cell>
          <cell r="DM28">
            <v>32</v>
          </cell>
          <cell r="DN28">
            <v>4.7300000000000004</v>
          </cell>
          <cell r="DQ28">
            <v>0</v>
          </cell>
          <cell r="DR28">
            <v>0</v>
          </cell>
          <cell r="DU28">
            <v>340</v>
          </cell>
          <cell r="DV28">
            <v>50.22</v>
          </cell>
          <cell r="DY28">
            <v>2</v>
          </cell>
          <cell r="DZ28">
            <v>0.3</v>
          </cell>
        </row>
        <row r="29">
          <cell r="A29" t="str">
            <v>Hôpital général</v>
          </cell>
          <cell r="B29">
            <v>7563</v>
          </cell>
          <cell r="E29">
            <v>339</v>
          </cell>
          <cell r="F29">
            <v>4.4800000000000004</v>
          </cell>
          <cell r="I29">
            <v>197</v>
          </cell>
          <cell r="J29">
            <v>2.6</v>
          </cell>
          <cell r="M29">
            <v>82</v>
          </cell>
          <cell r="N29">
            <v>1.08</v>
          </cell>
          <cell r="Q29">
            <v>8</v>
          </cell>
          <cell r="R29">
            <v>0.11</v>
          </cell>
          <cell r="U29">
            <v>8</v>
          </cell>
          <cell r="V29">
            <v>0.11</v>
          </cell>
          <cell r="Y29">
            <v>48</v>
          </cell>
          <cell r="Z29">
            <v>0.63</v>
          </cell>
          <cell r="AC29">
            <v>1060</v>
          </cell>
          <cell r="AD29">
            <v>14.02</v>
          </cell>
          <cell r="AG29">
            <v>765</v>
          </cell>
          <cell r="AH29">
            <v>10.119999999999999</v>
          </cell>
          <cell r="AK29">
            <v>149</v>
          </cell>
          <cell r="AL29">
            <v>1.97</v>
          </cell>
          <cell r="AO29">
            <v>3</v>
          </cell>
          <cell r="AP29">
            <v>0.04</v>
          </cell>
          <cell r="AS29">
            <v>515</v>
          </cell>
          <cell r="AT29">
            <v>6.81</v>
          </cell>
          <cell r="AW29">
            <v>413</v>
          </cell>
          <cell r="AX29">
            <v>5.46</v>
          </cell>
          <cell r="BA29">
            <v>33</v>
          </cell>
          <cell r="BB29">
            <v>0.44</v>
          </cell>
          <cell r="BE29">
            <v>78</v>
          </cell>
          <cell r="BF29">
            <v>1.03</v>
          </cell>
          <cell r="BI29">
            <v>34</v>
          </cell>
          <cell r="BJ29">
            <v>0.45</v>
          </cell>
          <cell r="BM29">
            <v>9</v>
          </cell>
          <cell r="BN29">
            <v>0.12</v>
          </cell>
          <cell r="BQ29">
            <v>683</v>
          </cell>
          <cell r="BR29">
            <v>9.0299999999999994</v>
          </cell>
          <cell r="BU29">
            <v>9</v>
          </cell>
          <cell r="BV29">
            <v>0.12</v>
          </cell>
          <cell r="BY29">
            <v>587</v>
          </cell>
          <cell r="BZ29">
            <v>7.76</v>
          </cell>
          <cell r="CC29">
            <v>60</v>
          </cell>
          <cell r="CD29">
            <v>0.79</v>
          </cell>
          <cell r="CG29">
            <v>7</v>
          </cell>
          <cell r="CH29">
            <v>0.09</v>
          </cell>
          <cell r="CK29">
            <v>130</v>
          </cell>
          <cell r="CL29">
            <v>1.72</v>
          </cell>
          <cell r="CO29">
            <v>32</v>
          </cell>
          <cell r="CP29">
            <v>0.42</v>
          </cell>
          <cell r="CS29">
            <v>101</v>
          </cell>
          <cell r="CT29">
            <v>1.34</v>
          </cell>
          <cell r="CW29">
            <v>2</v>
          </cell>
          <cell r="CX29">
            <v>0.03</v>
          </cell>
          <cell r="DA29">
            <v>15</v>
          </cell>
          <cell r="DB29">
            <v>0.2</v>
          </cell>
          <cell r="DE29">
            <v>1231</v>
          </cell>
          <cell r="DF29">
            <v>16.28</v>
          </cell>
          <cell r="DI29">
            <v>798</v>
          </cell>
          <cell r="DJ29">
            <v>10.55</v>
          </cell>
          <cell r="DM29">
            <v>113</v>
          </cell>
          <cell r="DN29">
            <v>1.49</v>
          </cell>
          <cell r="DQ29">
            <v>9</v>
          </cell>
          <cell r="DR29">
            <v>0.12</v>
          </cell>
          <cell r="DU29">
            <v>6181</v>
          </cell>
          <cell r="DV29">
            <v>81.73</v>
          </cell>
          <cell r="DY29">
            <v>36</v>
          </cell>
          <cell r="DZ29">
            <v>0.48</v>
          </cell>
        </row>
        <row r="30">
          <cell r="A30" t="str">
            <v>Hôpital psychiatrique</v>
          </cell>
          <cell r="B30">
            <v>6805</v>
          </cell>
          <cell r="E30">
            <v>507</v>
          </cell>
          <cell r="F30">
            <v>7.45</v>
          </cell>
          <cell r="I30">
            <v>384</v>
          </cell>
          <cell r="J30">
            <v>5.64</v>
          </cell>
          <cell r="M30">
            <v>91</v>
          </cell>
          <cell r="N30">
            <v>1.34</v>
          </cell>
          <cell r="Q30">
            <v>11</v>
          </cell>
          <cell r="R30">
            <v>0.16</v>
          </cell>
          <cell r="U30">
            <v>12</v>
          </cell>
          <cell r="V30">
            <v>0.18</v>
          </cell>
          <cell r="Y30">
            <v>45</v>
          </cell>
          <cell r="Z30">
            <v>0.66</v>
          </cell>
          <cell r="AC30">
            <v>1480</v>
          </cell>
          <cell r="AD30">
            <v>21.75</v>
          </cell>
          <cell r="AG30">
            <v>893</v>
          </cell>
          <cell r="AH30">
            <v>13.12</v>
          </cell>
          <cell r="AK30">
            <v>331</v>
          </cell>
          <cell r="AL30">
            <v>4.8600000000000003</v>
          </cell>
          <cell r="AO30">
            <v>5</v>
          </cell>
          <cell r="AP30">
            <v>7.0000000000000007E-2</v>
          </cell>
          <cell r="AS30">
            <v>621</v>
          </cell>
          <cell r="AT30">
            <v>9.1300000000000008</v>
          </cell>
          <cell r="AW30">
            <v>500</v>
          </cell>
          <cell r="AX30">
            <v>7.35</v>
          </cell>
          <cell r="BA30">
            <v>37</v>
          </cell>
          <cell r="BB30">
            <v>0.54</v>
          </cell>
          <cell r="BE30">
            <v>95</v>
          </cell>
          <cell r="BF30">
            <v>1.4</v>
          </cell>
          <cell r="BI30">
            <v>40</v>
          </cell>
          <cell r="BJ30">
            <v>0.59</v>
          </cell>
          <cell r="BM30">
            <v>25</v>
          </cell>
          <cell r="BN30">
            <v>0.37</v>
          </cell>
          <cell r="BQ30">
            <v>867</v>
          </cell>
          <cell r="BR30">
            <v>12.74</v>
          </cell>
          <cell r="BU30">
            <v>12</v>
          </cell>
          <cell r="BV30">
            <v>0.18</v>
          </cell>
          <cell r="BY30">
            <v>772</v>
          </cell>
          <cell r="BZ30">
            <v>11.34</v>
          </cell>
          <cell r="CC30">
            <v>98</v>
          </cell>
          <cell r="CD30">
            <v>1.44</v>
          </cell>
          <cell r="CG30">
            <v>8</v>
          </cell>
          <cell r="CH30">
            <v>0.12</v>
          </cell>
          <cell r="CK30">
            <v>199</v>
          </cell>
          <cell r="CL30">
            <v>2.92</v>
          </cell>
          <cell r="CO30">
            <v>65</v>
          </cell>
          <cell r="CP30">
            <v>0.96</v>
          </cell>
          <cell r="CS30">
            <v>150</v>
          </cell>
          <cell r="CT30">
            <v>2.2000000000000002</v>
          </cell>
          <cell r="CW30">
            <v>13</v>
          </cell>
          <cell r="CX30">
            <v>0.19</v>
          </cell>
          <cell r="DA30">
            <v>32</v>
          </cell>
          <cell r="DB30">
            <v>0.47</v>
          </cell>
          <cell r="DE30">
            <v>1605</v>
          </cell>
          <cell r="DF30">
            <v>23.59</v>
          </cell>
          <cell r="DI30">
            <v>999</v>
          </cell>
          <cell r="DJ30">
            <v>14.68</v>
          </cell>
          <cell r="DM30">
            <v>202</v>
          </cell>
          <cell r="DN30">
            <v>2.97</v>
          </cell>
          <cell r="DQ30">
            <v>17</v>
          </cell>
          <cell r="DR30">
            <v>0.25</v>
          </cell>
          <cell r="DU30">
            <v>5426</v>
          </cell>
          <cell r="DV30">
            <v>79.739999999999995</v>
          </cell>
          <cell r="DY30">
            <v>23</v>
          </cell>
          <cell r="DZ30">
            <v>0.34</v>
          </cell>
        </row>
      </sheetData>
      <sheetData sheetId="6">
        <row r="1">
          <cell r="A1" t="str">
            <v>Tableau 1.4. Description des substances principales, Belgique, 2021</v>
          </cell>
        </row>
        <row r="4">
          <cell r="C4" t="str">
            <v>Pas d'application</v>
          </cell>
          <cell r="S4" t="str">
            <v>Cocaïne (categorie)</v>
          </cell>
          <cell r="AC4" t="str">
            <v>Stimulants (categorie)</v>
          </cell>
          <cell r="AQ4" t="str">
            <v>Hypnotiques et sédatifs (categorie)</v>
          </cell>
          <cell r="BC4" t="str">
            <v>Hallucinogènes (categorie)</v>
          </cell>
          <cell r="BO4" t="str">
            <v>Cannabis (categorie)</v>
          </cell>
        </row>
        <row r="5">
          <cell r="C5" t="str">
            <v>N</v>
          </cell>
          <cell r="D5" t="str">
            <v>%</v>
          </cell>
        </row>
        <row r="6">
          <cell r="A6" t="str">
            <v>Par année d'enregistrement</v>
          </cell>
          <cell r="C6">
            <v>171</v>
          </cell>
          <cell r="D6">
            <v>0.6</v>
          </cell>
          <cell r="E6">
            <v>3620</v>
          </cell>
          <cell r="F6">
            <v>12.68</v>
          </cell>
          <cell r="G6">
            <v>2980</v>
          </cell>
          <cell r="H6">
            <v>10.44</v>
          </cell>
          <cell r="I6">
            <v>239</v>
          </cell>
          <cell r="J6">
            <v>0.84</v>
          </cell>
          <cell r="K6">
            <v>23</v>
          </cell>
          <cell r="L6">
            <v>0.08</v>
          </cell>
          <cell r="M6">
            <v>11</v>
          </cell>
          <cell r="N6">
            <v>0.04</v>
          </cell>
          <cell r="O6">
            <v>91</v>
          </cell>
          <cell r="P6">
            <v>0.32</v>
          </cell>
          <cell r="S6">
            <v>2503</v>
          </cell>
          <cell r="T6">
            <v>8.77</v>
          </cell>
          <cell r="U6">
            <v>1337</v>
          </cell>
          <cell r="V6">
            <v>4.68</v>
          </cell>
          <cell r="W6">
            <v>434</v>
          </cell>
          <cell r="X6">
            <v>1.52</v>
          </cell>
          <cell r="Y6">
            <v>53</v>
          </cell>
          <cell r="Z6">
            <v>0.19</v>
          </cell>
          <cell r="AC6">
            <v>1458</v>
          </cell>
          <cell r="AD6">
            <v>5.1100000000000003</v>
          </cell>
          <cell r="AE6">
            <v>1302</v>
          </cell>
          <cell r="AF6">
            <v>4.5599999999999996</v>
          </cell>
          <cell r="AG6">
            <v>14</v>
          </cell>
          <cell r="AH6">
            <v>0.05</v>
          </cell>
          <cell r="AI6">
            <v>38</v>
          </cell>
          <cell r="AJ6">
            <v>0.13</v>
          </cell>
          <cell r="AK6">
            <v>7</v>
          </cell>
          <cell r="AL6">
            <v>0.02</v>
          </cell>
          <cell r="AM6">
            <v>24</v>
          </cell>
          <cell r="AN6">
            <v>0.08</v>
          </cell>
          <cell r="AQ6">
            <v>1208</v>
          </cell>
          <cell r="AR6">
            <v>4.2300000000000004</v>
          </cell>
          <cell r="AS6">
            <v>10</v>
          </cell>
          <cell r="AT6">
            <v>0.04</v>
          </cell>
          <cell r="AU6">
            <v>872</v>
          </cell>
          <cell r="AV6">
            <v>3.06</v>
          </cell>
          <cell r="AW6">
            <v>211</v>
          </cell>
          <cell r="AX6">
            <v>0.74</v>
          </cell>
          <cell r="AY6">
            <v>7</v>
          </cell>
          <cell r="AZ6">
            <v>0.02</v>
          </cell>
          <cell r="BC6">
            <v>41</v>
          </cell>
          <cell r="BD6">
            <v>0.14000000000000001</v>
          </cell>
          <cell r="BE6">
            <v>7</v>
          </cell>
          <cell r="BF6">
            <v>0.02</v>
          </cell>
          <cell r="BG6">
            <v>21</v>
          </cell>
          <cell r="BH6">
            <v>7.0000000000000007E-2</v>
          </cell>
          <cell r="BI6">
            <v>1</v>
          </cell>
          <cell r="BJ6">
            <v>0</v>
          </cell>
          <cell r="BM6">
            <v>11</v>
          </cell>
          <cell r="BN6">
            <v>0.04</v>
          </cell>
          <cell r="BO6">
            <v>4043</v>
          </cell>
          <cell r="BP6">
            <v>14.17</v>
          </cell>
          <cell r="BQ6">
            <v>1968</v>
          </cell>
          <cell r="BR6">
            <v>6.9</v>
          </cell>
          <cell r="BS6">
            <v>150</v>
          </cell>
          <cell r="BT6">
            <v>0.53</v>
          </cell>
          <cell r="BU6">
            <v>6</v>
          </cell>
          <cell r="BV6">
            <v>0.02</v>
          </cell>
          <cell r="BY6">
            <v>15459</v>
          </cell>
          <cell r="BZ6">
            <v>54.17</v>
          </cell>
          <cell r="CA6">
            <v>25</v>
          </cell>
          <cell r="CB6">
            <v>0.09</v>
          </cell>
        </row>
        <row r="8">
          <cell r="C8">
            <v>109</v>
          </cell>
          <cell r="D8">
            <v>0.37</v>
          </cell>
          <cell r="E8">
            <v>3475</v>
          </cell>
          <cell r="F8">
            <v>11.83</v>
          </cell>
          <cell r="G8">
            <v>2931</v>
          </cell>
          <cell r="H8">
            <v>9.98</v>
          </cell>
          <cell r="I8">
            <v>183</v>
          </cell>
          <cell r="J8">
            <v>0.62</v>
          </cell>
          <cell r="K8">
            <v>25</v>
          </cell>
          <cell r="L8">
            <v>0.09</v>
          </cell>
          <cell r="M8">
            <v>15</v>
          </cell>
          <cell r="N8">
            <v>0.05</v>
          </cell>
          <cell r="O8">
            <v>74</v>
          </cell>
          <cell r="P8">
            <v>0.25</v>
          </cell>
          <cell r="S8">
            <v>3029</v>
          </cell>
          <cell r="T8">
            <v>10.31</v>
          </cell>
          <cell r="U8">
            <v>1613</v>
          </cell>
          <cell r="V8">
            <v>5.49</v>
          </cell>
          <cell r="W8">
            <v>542</v>
          </cell>
          <cell r="X8">
            <v>1.84</v>
          </cell>
          <cell r="Y8">
            <v>8</v>
          </cell>
          <cell r="Z8">
            <v>0.03</v>
          </cell>
          <cell r="AC8">
            <v>1448</v>
          </cell>
          <cell r="AD8">
            <v>4.93</v>
          </cell>
          <cell r="AE8">
            <v>1295</v>
          </cell>
          <cell r="AF8">
            <v>4.41</v>
          </cell>
          <cell r="AG8">
            <v>11</v>
          </cell>
          <cell r="AH8">
            <v>0.04</v>
          </cell>
          <cell r="AI8">
            <v>59</v>
          </cell>
          <cell r="AJ8">
            <v>0.2</v>
          </cell>
          <cell r="AK8">
            <v>14</v>
          </cell>
          <cell r="AL8">
            <v>0.05</v>
          </cell>
          <cell r="AM8">
            <v>24</v>
          </cell>
          <cell r="AN8">
            <v>0.08</v>
          </cell>
          <cell r="AQ8">
            <v>1064</v>
          </cell>
          <cell r="AR8">
            <v>3.62</v>
          </cell>
          <cell r="AS8">
            <v>9</v>
          </cell>
          <cell r="AT8">
            <v>0.03</v>
          </cell>
          <cell r="AU8">
            <v>763</v>
          </cell>
          <cell r="AV8">
            <v>2.6</v>
          </cell>
          <cell r="AW8">
            <v>191</v>
          </cell>
          <cell r="AX8">
            <v>0.65</v>
          </cell>
          <cell r="AY8">
            <v>7</v>
          </cell>
          <cell r="AZ8">
            <v>0.02</v>
          </cell>
          <cell r="BC8">
            <v>49</v>
          </cell>
          <cell r="BD8">
            <v>0.17</v>
          </cell>
          <cell r="BE8">
            <v>7</v>
          </cell>
          <cell r="BF8">
            <v>0.02</v>
          </cell>
          <cell r="BG8">
            <v>35</v>
          </cell>
          <cell r="BH8">
            <v>0.12</v>
          </cell>
          <cell r="BI8">
            <v>1</v>
          </cell>
          <cell r="BJ8">
            <v>0</v>
          </cell>
          <cell r="BM8">
            <v>9</v>
          </cell>
          <cell r="BN8">
            <v>0.03</v>
          </cell>
          <cell r="BO8">
            <v>4060</v>
          </cell>
          <cell r="BP8">
            <v>13.82</v>
          </cell>
          <cell r="BQ8">
            <v>1813</v>
          </cell>
          <cell r="BR8">
            <v>6.17</v>
          </cell>
          <cell r="BS8">
            <v>153</v>
          </cell>
          <cell r="BT8">
            <v>0.52</v>
          </cell>
          <cell r="BU8">
            <v>9</v>
          </cell>
          <cell r="BV8">
            <v>0.03</v>
          </cell>
          <cell r="BY8">
            <v>16058</v>
          </cell>
          <cell r="BZ8">
            <v>54.65</v>
          </cell>
          <cell r="CA8">
            <v>82</v>
          </cell>
          <cell r="CB8">
            <v>0.28000000000000003</v>
          </cell>
        </row>
        <row r="9">
          <cell r="C9">
            <v>86</v>
          </cell>
          <cell r="D9">
            <v>0.3</v>
          </cell>
          <cell r="E9">
            <v>3092</v>
          </cell>
          <cell r="F9">
            <v>10.63</v>
          </cell>
          <cell r="G9">
            <v>2596</v>
          </cell>
          <cell r="H9">
            <v>8.92</v>
          </cell>
          <cell r="I9">
            <v>159</v>
          </cell>
          <cell r="J9">
            <v>0.55000000000000004</v>
          </cell>
          <cell r="K9">
            <v>24</v>
          </cell>
          <cell r="L9">
            <v>0.08</v>
          </cell>
          <cell r="M9">
            <v>18</v>
          </cell>
          <cell r="N9">
            <v>0.06</v>
          </cell>
          <cell r="O9">
            <v>86</v>
          </cell>
          <cell r="P9">
            <v>0.3</v>
          </cell>
          <cell r="S9">
            <v>3421</v>
          </cell>
          <cell r="T9">
            <v>11.76</v>
          </cell>
          <cell r="U9">
            <v>1663</v>
          </cell>
          <cell r="V9">
            <v>5.72</v>
          </cell>
          <cell r="W9">
            <v>626</v>
          </cell>
          <cell r="X9">
            <v>2.15</v>
          </cell>
          <cell r="Y9">
            <v>7</v>
          </cell>
          <cell r="Z9">
            <v>0.02</v>
          </cell>
          <cell r="AC9">
            <v>1446</v>
          </cell>
          <cell r="AD9">
            <v>4.97</v>
          </cell>
          <cell r="AE9">
            <v>1282</v>
          </cell>
          <cell r="AF9">
            <v>4.41</v>
          </cell>
          <cell r="AG9">
            <v>19</v>
          </cell>
          <cell r="AH9">
            <v>7.0000000000000007E-2</v>
          </cell>
          <cell r="AI9">
            <v>58</v>
          </cell>
          <cell r="AJ9">
            <v>0.2</v>
          </cell>
          <cell r="AK9">
            <v>18</v>
          </cell>
          <cell r="AL9">
            <v>0.06</v>
          </cell>
          <cell r="AM9">
            <v>22</v>
          </cell>
          <cell r="AN9">
            <v>0.08</v>
          </cell>
          <cell r="AQ9">
            <v>1049</v>
          </cell>
          <cell r="AR9">
            <v>3.61</v>
          </cell>
          <cell r="AS9">
            <v>5</v>
          </cell>
          <cell r="AT9">
            <v>0.02</v>
          </cell>
          <cell r="AU9">
            <v>751</v>
          </cell>
          <cell r="AV9">
            <v>2.58</v>
          </cell>
          <cell r="AW9">
            <v>178</v>
          </cell>
          <cell r="AX9">
            <v>0.61</v>
          </cell>
          <cell r="AY9">
            <v>10</v>
          </cell>
          <cell r="AZ9">
            <v>0.03</v>
          </cell>
          <cell r="BC9">
            <v>89</v>
          </cell>
          <cell r="BD9">
            <v>0.31</v>
          </cell>
          <cell r="BE9">
            <v>8</v>
          </cell>
          <cell r="BF9">
            <v>0.03</v>
          </cell>
          <cell r="BG9">
            <v>71</v>
          </cell>
          <cell r="BH9">
            <v>0.24</v>
          </cell>
          <cell r="BI9">
            <v>4</v>
          </cell>
          <cell r="BJ9">
            <v>0.01</v>
          </cell>
          <cell r="BM9">
            <v>7</v>
          </cell>
          <cell r="BN9">
            <v>0.02</v>
          </cell>
          <cell r="BO9">
            <v>4232</v>
          </cell>
          <cell r="BP9">
            <v>14.55</v>
          </cell>
          <cell r="BQ9">
            <v>1698</v>
          </cell>
          <cell r="BR9">
            <v>5.84</v>
          </cell>
          <cell r="BS9">
            <v>131</v>
          </cell>
          <cell r="BT9">
            <v>0.45</v>
          </cell>
          <cell r="BU9">
            <v>8</v>
          </cell>
          <cell r="BV9">
            <v>0.03</v>
          </cell>
          <cell r="BY9">
            <v>15633</v>
          </cell>
          <cell r="BZ9">
            <v>53.73</v>
          </cell>
          <cell r="CA9">
            <v>38</v>
          </cell>
          <cell r="CB9">
            <v>0.13</v>
          </cell>
        </row>
        <row r="10">
          <cell r="C10">
            <v>69</v>
          </cell>
          <cell r="D10">
            <v>0.24</v>
          </cell>
          <cell r="E10">
            <v>2865</v>
          </cell>
          <cell r="F10">
            <v>10</v>
          </cell>
          <cell r="G10">
            <v>2350</v>
          </cell>
          <cell r="H10">
            <v>8.1999999999999993</v>
          </cell>
          <cell r="I10">
            <v>173</v>
          </cell>
          <cell r="J10">
            <v>0.6</v>
          </cell>
          <cell r="K10">
            <v>11</v>
          </cell>
          <cell r="L10">
            <v>0.04</v>
          </cell>
          <cell r="M10">
            <v>15</v>
          </cell>
          <cell r="N10">
            <v>0.05</v>
          </cell>
          <cell r="O10">
            <v>78</v>
          </cell>
          <cell r="P10">
            <v>0.27</v>
          </cell>
          <cell r="S10">
            <v>3589</v>
          </cell>
          <cell r="T10">
            <v>12.52</v>
          </cell>
          <cell r="U10">
            <v>1675</v>
          </cell>
          <cell r="V10">
            <v>5.84</v>
          </cell>
          <cell r="W10">
            <v>805</v>
          </cell>
          <cell r="X10">
            <v>2.81</v>
          </cell>
          <cell r="Y10">
            <v>8</v>
          </cell>
          <cell r="Z10">
            <v>0.03</v>
          </cell>
          <cell r="AC10">
            <v>1489</v>
          </cell>
          <cell r="AD10">
            <v>5.2</v>
          </cell>
          <cell r="AE10">
            <v>1301</v>
          </cell>
          <cell r="AF10">
            <v>4.54</v>
          </cell>
          <cell r="AG10">
            <v>37</v>
          </cell>
          <cell r="AH10">
            <v>0.13</v>
          </cell>
          <cell r="AI10">
            <v>68</v>
          </cell>
          <cell r="AJ10">
            <v>0.24</v>
          </cell>
          <cell r="AK10">
            <v>17</v>
          </cell>
          <cell r="AL10">
            <v>0.06</v>
          </cell>
          <cell r="AM10">
            <v>21</v>
          </cell>
          <cell r="AN10">
            <v>7.0000000000000007E-2</v>
          </cell>
          <cell r="AQ10">
            <v>916</v>
          </cell>
          <cell r="AR10">
            <v>3.2</v>
          </cell>
          <cell r="AS10">
            <v>4</v>
          </cell>
          <cell r="AT10">
            <v>0.01</v>
          </cell>
          <cell r="AU10">
            <v>659</v>
          </cell>
          <cell r="AV10">
            <v>2.2999999999999998</v>
          </cell>
          <cell r="AW10">
            <v>162</v>
          </cell>
          <cell r="AX10">
            <v>0.56999999999999995</v>
          </cell>
          <cell r="AY10">
            <v>8</v>
          </cell>
          <cell r="AZ10">
            <v>0.03</v>
          </cell>
          <cell r="BC10">
            <v>127</v>
          </cell>
          <cell r="BD10">
            <v>0.44</v>
          </cell>
          <cell r="BE10">
            <v>4</v>
          </cell>
          <cell r="BF10">
            <v>0.01</v>
          </cell>
          <cell r="BG10">
            <v>110</v>
          </cell>
          <cell r="BH10">
            <v>0.38</v>
          </cell>
          <cell r="BI10">
            <v>3</v>
          </cell>
          <cell r="BJ10">
            <v>0.01</v>
          </cell>
          <cell r="BM10">
            <v>9</v>
          </cell>
          <cell r="BN10">
            <v>0.03</v>
          </cell>
          <cell r="BO10">
            <v>4221</v>
          </cell>
          <cell r="BP10">
            <v>14.73</v>
          </cell>
          <cell r="BQ10">
            <v>1668</v>
          </cell>
          <cell r="BR10">
            <v>5.82</v>
          </cell>
          <cell r="BS10">
            <v>92</v>
          </cell>
          <cell r="BT10">
            <v>0.32</v>
          </cell>
          <cell r="BU10">
            <v>7</v>
          </cell>
          <cell r="BV10">
            <v>0.02</v>
          </cell>
          <cell r="BY10">
            <v>15274</v>
          </cell>
          <cell r="BZ10">
            <v>53.3</v>
          </cell>
          <cell r="CA10">
            <v>98</v>
          </cell>
          <cell r="CB10">
            <v>0.34</v>
          </cell>
        </row>
        <row r="11">
          <cell r="C11">
            <v>70</v>
          </cell>
          <cell r="D11">
            <v>0.24</v>
          </cell>
          <cell r="E11">
            <v>2761</v>
          </cell>
          <cell r="F11">
            <v>9.5500000000000007</v>
          </cell>
          <cell r="G11">
            <v>2228</v>
          </cell>
          <cell r="H11">
            <v>7.71</v>
          </cell>
          <cell r="I11">
            <v>151</v>
          </cell>
          <cell r="J11">
            <v>0.52</v>
          </cell>
          <cell r="K11">
            <v>11</v>
          </cell>
          <cell r="L11">
            <v>0.04</v>
          </cell>
          <cell r="M11">
            <v>12</v>
          </cell>
          <cell r="N11">
            <v>0.04</v>
          </cell>
          <cell r="O11">
            <v>87</v>
          </cell>
          <cell r="P11">
            <v>0.3</v>
          </cell>
          <cell r="S11">
            <v>3980</v>
          </cell>
          <cell r="T11">
            <v>13.77</v>
          </cell>
          <cell r="U11">
            <v>1721</v>
          </cell>
          <cell r="V11">
            <v>5.95</v>
          </cell>
          <cell r="W11">
            <v>914</v>
          </cell>
          <cell r="X11">
            <v>3.16</v>
          </cell>
          <cell r="Y11">
            <v>19</v>
          </cell>
          <cell r="Z11">
            <v>7.0000000000000007E-2</v>
          </cell>
          <cell r="AC11">
            <v>1497</v>
          </cell>
          <cell r="AD11">
            <v>5.18</v>
          </cell>
          <cell r="AE11">
            <v>1296</v>
          </cell>
          <cell r="AF11">
            <v>4.4800000000000004</v>
          </cell>
          <cell r="AG11">
            <v>39</v>
          </cell>
          <cell r="AH11">
            <v>0.13</v>
          </cell>
          <cell r="AI11">
            <v>49</v>
          </cell>
          <cell r="AJ11">
            <v>0.17</v>
          </cell>
          <cell r="AK11">
            <v>36</v>
          </cell>
          <cell r="AL11">
            <v>0.12</v>
          </cell>
          <cell r="AM11">
            <v>21</v>
          </cell>
          <cell r="AN11">
            <v>7.0000000000000007E-2</v>
          </cell>
          <cell r="AQ11">
            <v>1016</v>
          </cell>
          <cell r="AR11">
            <v>3.51</v>
          </cell>
          <cell r="AS11">
            <v>6</v>
          </cell>
          <cell r="AT11">
            <v>0.02</v>
          </cell>
          <cell r="AU11">
            <v>766</v>
          </cell>
          <cell r="AV11">
            <v>2.65</v>
          </cell>
          <cell r="AW11">
            <v>148</v>
          </cell>
          <cell r="AX11">
            <v>0.51</v>
          </cell>
          <cell r="AY11">
            <v>17</v>
          </cell>
          <cell r="AZ11">
            <v>0.06</v>
          </cell>
          <cell r="BC11">
            <v>165</v>
          </cell>
          <cell r="BD11">
            <v>0.56999999999999995</v>
          </cell>
          <cell r="BE11">
            <v>16</v>
          </cell>
          <cell r="BF11">
            <v>0.06</v>
          </cell>
          <cell r="BG11">
            <v>126</v>
          </cell>
          <cell r="BH11">
            <v>0.44</v>
          </cell>
          <cell r="BI11">
            <v>5</v>
          </cell>
          <cell r="BJ11">
            <v>0.02</v>
          </cell>
          <cell r="BM11">
            <v>13</v>
          </cell>
          <cell r="BN11">
            <v>0.04</v>
          </cell>
          <cell r="BO11">
            <v>4143</v>
          </cell>
          <cell r="BP11">
            <v>14.33</v>
          </cell>
          <cell r="BQ11">
            <v>1678</v>
          </cell>
          <cell r="BR11">
            <v>5.8</v>
          </cell>
          <cell r="BS11">
            <v>138</v>
          </cell>
          <cell r="BT11">
            <v>0.48</v>
          </cell>
          <cell r="BU11">
            <v>19</v>
          </cell>
          <cell r="BV11">
            <v>7.0000000000000007E-2</v>
          </cell>
          <cell r="BY11">
            <v>15201</v>
          </cell>
          <cell r="BZ11">
            <v>52.59</v>
          </cell>
          <cell r="CA11">
            <v>61</v>
          </cell>
          <cell r="CB11">
            <v>0.21</v>
          </cell>
        </row>
        <row r="12">
          <cell r="C12">
            <v>61</v>
          </cell>
          <cell r="D12">
            <v>0.25</v>
          </cell>
          <cell r="E12">
            <v>2183</v>
          </cell>
          <cell r="F12">
            <v>9.02</v>
          </cell>
          <cell r="G12">
            <v>1727</v>
          </cell>
          <cell r="H12">
            <v>7.14</v>
          </cell>
          <cell r="I12">
            <v>112</v>
          </cell>
          <cell r="J12">
            <v>0.46</v>
          </cell>
          <cell r="K12">
            <v>19</v>
          </cell>
          <cell r="L12">
            <v>0.08</v>
          </cell>
          <cell r="M12">
            <v>16</v>
          </cell>
          <cell r="N12">
            <v>7.0000000000000007E-2</v>
          </cell>
          <cell r="O12">
            <v>88</v>
          </cell>
          <cell r="P12">
            <v>0.36</v>
          </cell>
          <cell r="S12">
            <v>3301</v>
          </cell>
          <cell r="T12">
            <v>13.64</v>
          </cell>
          <cell r="U12">
            <v>1333</v>
          </cell>
          <cell r="V12">
            <v>5.51</v>
          </cell>
          <cell r="W12">
            <v>821</v>
          </cell>
          <cell r="X12">
            <v>3.39</v>
          </cell>
          <cell r="Y12">
            <v>15</v>
          </cell>
          <cell r="Z12">
            <v>0.06</v>
          </cell>
          <cell r="AC12">
            <v>1432</v>
          </cell>
          <cell r="AD12">
            <v>5.92</v>
          </cell>
          <cell r="AE12">
            <v>1225</v>
          </cell>
          <cell r="AF12">
            <v>5.0599999999999996</v>
          </cell>
          <cell r="AG12">
            <v>43</v>
          </cell>
          <cell r="AH12">
            <v>0.18</v>
          </cell>
          <cell r="AI12">
            <v>37</v>
          </cell>
          <cell r="AJ12">
            <v>0.15</v>
          </cell>
          <cell r="AK12">
            <v>50</v>
          </cell>
          <cell r="AL12">
            <v>0.21</v>
          </cell>
          <cell r="AM12">
            <v>32</v>
          </cell>
          <cell r="AN12">
            <v>0.13</v>
          </cell>
          <cell r="AQ12">
            <v>928</v>
          </cell>
          <cell r="AR12">
            <v>3.84</v>
          </cell>
          <cell r="AS12">
            <v>5</v>
          </cell>
          <cell r="AT12">
            <v>0.02</v>
          </cell>
          <cell r="AU12">
            <v>686</v>
          </cell>
          <cell r="AV12">
            <v>2.84</v>
          </cell>
          <cell r="AW12">
            <v>164</v>
          </cell>
          <cell r="AX12">
            <v>0.68</v>
          </cell>
          <cell r="AY12">
            <v>1</v>
          </cell>
          <cell r="AZ12">
            <v>0</v>
          </cell>
          <cell r="BC12">
            <v>221</v>
          </cell>
          <cell r="BD12">
            <v>0.91</v>
          </cell>
          <cell r="BE12">
            <v>10</v>
          </cell>
          <cell r="BF12">
            <v>0.04</v>
          </cell>
          <cell r="BG12">
            <v>192</v>
          </cell>
          <cell r="BH12">
            <v>0.79</v>
          </cell>
          <cell r="BI12">
            <v>5</v>
          </cell>
          <cell r="BJ12">
            <v>0.02</v>
          </cell>
          <cell r="BM12">
            <v>20</v>
          </cell>
          <cell r="BN12">
            <v>0.08</v>
          </cell>
          <cell r="BO12">
            <v>3363</v>
          </cell>
          <cell r="BP12">
            <v>13.9</v>
          </cell>
          <cell r="BQ12">
            <v>1319</v>
          </cell>
          <cell r="BR12">
            <v>5.45</v>
          </cell>
          <cell r="BS12">
            <v>81</v>
          </cell>
          <cell r="BT12">
            <v>0.33</v>
          </cell>
          <cell r="BU12">
            <v>7</v>
          </cell>
          <cell r="BV12">
            <v>0.03</v>
          </cell>
          <cell r="BY12">
            <v>12625</v>
          </cell>
          <cell r="BZ12">
            <v>52.18</v>
          </cell>
          <cell r="CA12">
            <v>63</v>
          </cell>
          <cell r="CB12">
            <v>0.26</v>
          </cell>
        </row>
        <row r="13">
          <cell r="C13">
            <v>155</v>
          </cell>
          <cell r="D13">
            <v>0.59</v>
          </cell>
          <cell r="E13">
            <v>2380</v>
          </cell>
          <cell r="F13">
            <v>9.1300000000000008</v>
          </cell>
          <cell r="G13">
            <v>1928</v>
          </cell>
          <cell r="H13">
            <v>7.4</v>
          </cell>
          <cell r="I13">
            <v>129</v>
          </cell>
          <cell r="J13">
            <v>0.5</v>
          </cell>
          <cell r="K13">
            <v>17</v>
          </cell>
          <cell r="L13">
            <v>7.0000000000000007E-2</v>
          </cell>
          <cell r="M13">
            <v>19</v>
          </cell>
          <cell r="N13">
            <v>7.0000000000000007E-2</v>
          </cell>
          <cell r="O13">
            <v>82</v>
          </cell>
          <cell r="P13">
            <v>0.31</v>
          </cell>
          <cell r="S13">
            <v>3916</v>
          </cell>
          <cell r="T13">
            <v>15.03</v>
          </cell>
          <cell r="U13">
            <v>1667</v>
          </cell>
          <cell r="V13">
            <v>6.4</v>
          </cell>
          <cell r="W13">
            <v>993</v>
          </cell>
          <cell r="X13">
            <v>3.81</v>
          </cell>
          <cell r="Y13">
            <v>13</v>
          </cell>
          <cell r="Z13">
            <v>0.05</v>
          </cell>
          <cell r="AC13">
            <v>1518</v>
          </cell>
          <cell r="AD13">
            <v>5.83</v>
          </cell>
          <cell r="AE13">
            <v>1269</v>
          </cell>
          <cell r="AF13">
            <v>4.87</v>
          </cell>
          <cell r="AG13">
            <v>42</v>
          </cell>
          <cell r="AH13">
            <v>0.16</v>
          </cell>
          <cell r="AI13">
            <v>45</v>
          </cell>
          <cell r="AJ13">
            <v>0.17</v>
          </cell>
          <cell r="AK13">
            <v>93</v>
          </cell>
          <cell r="AL13">
            <v>0.36</v>
          </cell>
          <cell r="AM13">
            <v>34</v>
          </cell>
          <cell r="AN13">
            <v>0.13</v>
          </cell>
          <cell r="AQ13">
            <v>920</v>
          </cell>
          <cell r="AR13">
            <v>3.53</v>
          </cell>
          <cell r="AS13">
            <v>7</v>
          </cell>
          <cell r="AT13">
            <v>0.03</v>
          </cell>
          <cell r="AU13">
            <v>655</v>
          </cell>
          <cell r="AV13">
            <v>2.5099999999999998</v>
          </cell>
          <cell r="AW13">
            <v>180</v>
          </cell>
          <cell r="AX13">
            <v>0.69</v>
          </cell>
          <cell r="AY13">
            <v>11</v>
          </cell>
          <cell r="AZ13">
            <v>0.04</v>
          </cell>
          <cell r="BC13">
            <v>282</v>
          </cell>
          <cell r="BD13">
            <v>1.08</v>
          </cell>
          <cell r="BE13">
            <v>10</v>
          </cell>
          <cell r="BF13">
            <v>0.04</v>
          </cell>
          <cell r="BG13">
            <v>258</v>
          </cell>
          <cell r="BH13">
            <v>0.99</v>
          </cell>
          <cell r="BI13">
            <v>4</v>
          </cell>
          <cell r="BJ13">
            <v>0.02</v>
          </cell>
          <cell r="BM13">
            <v>27</v>
          </cell>
          <cell r="BN13">
            <v>0.1</v>
          </cell>
          <cell r="BO13">
            <v>3669</v>
          </cell>
          <cell r="BP13">
            <v>14.08</v>
          </cell>
          <cell r="BQ13">
            <v>1499</v>
          </cell>
          <cell r="BR13">
            <v>5.75</v>
          </cell>
          <cell r="BS13">
            <v>46</v>
          </cell>
          <cell r="BT13">
            <v>0.18</v>
          </cell>
          <cell r="BU13">
            <v>7</v>
          </cell>
          <cell r="BV13">
            <v>0.03</v>
          </cell>
          <cell r="BY13">
            <v>13127</v>
          </cell>
          <cell r="BZ13">
            <v>50.38</v>
          </cell>
          <cell r="CA13">
            <v>60</v>
          </cell>
          <cell r="CB13">
            <v>0.23</v>
          </cell>
        </row>
      </sheetData>
      <sheetData sheetId="7">
        <row r="4">
          <cell r="E4" t="str">
            <v>Opiacés (categorie)</v>
          </cell>
        </row>
        <row r="6">
          <cell r="A6" t="str">
            <v>Par province/région</v>
          </cell>
        </row>
        <row r="8">
          <cell r="C8">
            <v>132</v>
          </cell>
          <cell r="D8">
            <v>0.79</v>
          </cell>
          <cell r="E8">
            <v>1206</v>
          </cell>
          <cell r="F8">
            <v>7.2</v>
          </cell>
          <cell r="G8">
            <v>966</v>
          </cell>
          <cell r="H8">
            <v>5.76</v>
          </cell>
          <cell r="I8">
            <v>25</v>
          </cell>
          <cell r="J8">
            <v>0.15</v>
          </cell>
          <cell r="K8">
            <v>4</v>
          </cell>
          <cell r="L8">
            <v>0.02</v>
          </cell>
          <cell r="M8">
            <v>17</v>
          </cell>
          <cell r="N8">
            <v>0.1</v>
          </cell>
          <cell r="O8">
            <v>44</v>
          </cell>
          <cell r="P8">
            <v>0.26</v>
          </cell>
          <cell r="S8">
            <v>2377</v>
          </cell>
          <cell r="T8">
            <v>14.18</v>
          </cell>
          <cell r="U8">
            <v>1048</v>
          </cell>
          <cell r="V8">
            <v>6.25</v>
          </cell>
          <cell r="W8">
            <v>461</v>
          </cell>
          <cell r="X8">
            <v>2.75</v>
          </cell>
          <cell r="Y8">
            <v>13</v>
          </cell>
          <cell r="Z8">
            <v>0.08</v>
          </cell>
          <cell r="AC8">
            <v>1437</v>
          </cell>
          <cell r="AD8">
            <v>8.57</v>
          </cell>
          <cell r="AE8">
            <v>1220</v>
          </cell>
          <cell r="AF8">
            <v>7.28</v>
          </cell>
          <cell r="AG8">
            <v>22</v>
          </cell>
          <cell r="AH8">
            <v>0.13</v>
          </cell>
          <cell r="AI8">
            <v>44</v>
          </cell>
          <cell r="AJ8">
            <v>0.26</v>
          </cell>
          <cell r="AK8">
            <v>91</v>
          </cell>
          <cell r="AL8">
            <v>0.54</v>
          </cell>
          <cell r="AM8">
            <v>33</v>
          </cell>
          <cell r="AN8">
            <v>0.2</v>
          </cell>
          <cell r="AQ8">
            <v>636</v>
          </cell>
          <cell r="AR8">
            <v>3.79</v>
          </cell>
          <cell r="AS8">
            <v>4</v>
          </cell>
          <cell r="AT8">
            <v>0.02</v>
          </cell>
          <cell r="AU8">
            <v>426</v>
          </cell>
          <cell r="AV8">
            <v>2.54</v>
          </cell>
          <cell r="AW8">
            <v>168</v>
          </cell>
          <cell r="AX8">
            <v>1</v>
          </cell>
          <cell r="AY8">
            <v>6</v>
          </cell>
          <cell r="AZ8">
            <v>0.04</v>
          </cell>
          <cell r="BC8">
            <v>239</v>
          </cell>
          <cell r="BD8">
            <v>1.43</v>
          </cell>
          <cell r="BE8">
            <v>8</v>
          </cell>
          <cell r="BF8">
            <v>0.05</v>
          </cell>
          <cell r="BG8">
            <v>220</v>
          </cell>
          <cell r="BH8">
            <v>1.31</v>
          </cell>
          <cell r="BI8">
            <v>4</v>
          </cell>
          <cell r="BJ8">
            <v>0.02</v>
          </cell>
          <cell r="BM8">
            <v>22</v>
          </cell>
          <cell r="BN8">
            <v>0.13</v>
          </cell>
          <cell r="BO8">
            <v>2896</v>
          </cell>
          <cell r="BP8">
            <v>17.28</v>
          </cell>
          <cell r="BQ8">
            <v>1207</v>
          </cell>
          <cell r="BR8">
            <v>7.2</v>
          </cell>
          <cell r="BS8">
            <v>22</v>
          </cell>
          <cell r="BT8">
            <v>0.13</v>
          </cell>
          <cell r="BU8">
            <v>5</v>
          </cell>
          <cell r="BV8">
            <v>0.03</v>
          </cell>
          <cell r="BY8">
            <v>7783</v>
          </cell>
          <cell r="BZ8">
            <v>46.44</v>
          </cell>
          <cell r="CA8">
            <v>31</v>
          </cell>
          <cell r="CB8">
            <v>0.18</v>
          </cell>
        </row>
        <row r="9">
          <cell r="C9">
            <v>3</v>
          </cell>
          <cell r="D9">
            <v>0.11</v>
          </cell>
          <cell r="E9">
            <v>253</v>
          </cell>
          <cell r="F9">
            <v>9.0299999999999994</v>
          </cell>
          <cell r="G9">
            <v>164</v>
          </cell>
          <cell r="H9">
            <v>5.85</v>
          </cell>
          <cell r="I9">
            <v>9</v>
          </cell>
          <cell r="J9">
            <v>0.32</v>
          </cell>
          <cell r="K9">
            <v>0</v>
          </cell>
          <cell r="L9">
            <v>0</v>
          </cell>
          <cell r="M9">
            <v>2</v>
          </cell>
          <cell r="N9">
            <v>7.0000000000000007E-2</v>
          </cell>
          <cell r="O9">
            <v>6</v>
          </cell>
          <cell r="P9">
            <v>0.21</v>
          </cell>
          <cell r="S9">
            <v>386</v>
          </cell>
          <cell r="T9">
            <v>13.78</v>
          </cell>
          <cell r="U9">
            <v>263</v>
          </cell>
          <cell r="V9">
            <v>9.39</v>
          </cell>
          <cell r="W9">
            <v>101</v>
          </cell>
          <cell r="X9">
            <v>3.6</v>
          </cell>
          <cell r="Y9">
            <v>4</v>
          </cell>
          <cell r="Z9">
            <v>0.14000000000000001</v>
          </cell>
          <cell r="AC9">
            <v>220</v>
          </cell>
          <cell r="AD9">
            <v>7.85</v>
          </cell>
          <cell r="AE9">
            <v>201</v>
          </cell>
          <cell r="AF9">
            <v>7.17</v>
          </cell>
          <cell r="AG9">
            <v>1</v>
          </cell>
          <cell r="AH9">
            <v>0.04</v>
          </cell>
          <cell r="AI9">
            <v>8</v>
          </cell>
          <cell r="AJ9">
            <v>0.28999999999999998</v>
          </cell>
          <cell r="AK9">
            <v>0</v>
          </cell>
          <cell r="AL9">
            <v>0</v>
          </cell>
          <cell r="AM9">
            <v>9</v>
          </cell>
          <cell r="AN9">
            <v>0.32</v>
          </cell>
          <cell r="AQ9">
            <v>130</v>
          </cell>
          <cell r="AR9">
            <v>4.6399999999999997</v>
          </cell>
          <cell r="AS9">
            <v>1</v>
          </cell>
          <cell r="AT9">
            <v>0.04</v>
          </cell>
          <cell r="AU9">
            <v>87</v>
          </cell>
          <cell r="AV9">
            <v>3.1</v>
          </cell>
          <cell r="AW9">
            <v>33</v>
          </cell>
          <cell r="AX9">
            <v>1.18</v>
          </cell>
          <cell r="AY9">
            <v>2</v>
          </cell>
          <cell r="AZ9">
            <v>7.0000000000000007E-2</v>
          </cell>
          <cell r="BC9">
            <v>42</v>
          </cell>
          <cell r="BD9">
            <v>1.5</v>
          </cell>
          <cell r="BE9">
            <v>2</v>
          </cell>
          <cell r="BF9">
            <v>7.0000000000000007E-2</v>
          </cell>
          <cell r="BG9">
            <v>39</v>
          </cell>
          <cell r="BH9">
            <v>1.39</v>
          </cell>
          <cell r="BI9">
            <v>0</v>
          </cell>
          <cell r="BJ9">
            <v>0</v>
          </cell>
          <cell r="BM9">
            <v>6</v>
          </cell>
          <cell r="BN9">
            <v>0.21</v>
          </cell>
          <cell r="BO9">
            <v>535</v>
          </cell>
          <cell r="BP9">
            <v>19.09</v>
          </cell>
          <cell r="BQ9">
            <v>350</v>
          </cell>
          <cell r="BR9">
            <v>12.49</v>
          </cell>
          <cell r="BS9">
            <v>7</v>
          </cell>
          <cell r="BT9">
            <v>0.25</v>
          </cell>
          <cell r="BU9">
            <v>0</v>
          </cell>
          <cell r="BV9">
            <v>0</v>
          </cell>
          <cell r="BY9">
            <v>1223</v>
          </cell>
          <cell r="BZ9">
            <v>43.65</v>
          </cell>
          <cell r="CA9">
            <v>4</v>
          </cell>
          <cell r="CB9">
            <v>0.14000000000000001</v>
          </cell>
        </row>
        <row r="10">
          <cell r="C10">
            <v>0</v>
          </cell>
          <cell r="D10">
            <v>0</v>
          </cell>
          <cell r="E10">
            <v>93</v>
          </cell>
          <cell r="F10">
            <v>5.43</v>
          </cell>
          <cell r="G10">
            <v>63</v>
          </cell>
          <cell r="H10">
            <v>3.68</v>
          </cell>
          <cell r="I10">
            <v>4</v>
          </cell>
          <cell r="J10">
            <v>0.23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</v>
          </cell>
          <cell r="P10">
            <v>1.05</v>
          </cell>
          <cell r="S10">
            <v>293</v>
          </cell>
          <cell r="T10">
            <v>17.100000000000001</v>
          </cell>
          <cell r="U10">
            <v>116</v>
          </cell>
          <cell r="V10">
            <v>6.77</v>
          </cell>
          <cell r="W10">
            <v>55</v>
          </cell>
          <cell r="X10">
            <v>3.21</v>
          </cell>
          <cell r="Y10">
            <v>1</v>
          </cell>
          <cell r="Z10">
            <v>0.06</v>
          </cell>
          <cell r="AC10">
            <v>148</v>
          </cell>
          <cell r="AD10">
            <v>8.64</v>
          </cell>
          <cell r="AE10">
            <v>134</v>
          </cell>
          <cell r="AF10">
            <v>7.82</v>
          </cell>
          <cell r="AG10">
            <v>2</v>
          </cell>
          <cell r="AH10">
            <v>0.12</v>
          </cell>
          <cell r="AI10">
            <v>2</v>
          </cell>
          <cell r="AJ10">
            <v>0.12</v>
          </cell>
          <cell r="AK10">
            <v>0</v>
          </cell>
          <cell r="AL10">
            <v>0</v>
          </cell>
          <cell r="AM10">
            <v>8</v>
          </cell>
          <cell r="AN10">
            <v>0.47</v>
          </cell>
          <cell r="AQ10">
            <v>78</v>
          </cell>
          <cell r="AR10">
            <v>4.55</v>
          </cell>
          <cell r="AS10">
            <v>0</v>
          </cell>
          <cell r="AT10">
            <v>0</v>
          </cell>
          <cell r="AU10">
            <v>46</v>
          </cell>
          <cell r="AV10">
            <v>2.69</v>
          </cell>
          <cell r="AW10">
            <v>29</v>
          </cell>
          <cell r="AX10">
            <v>1.69</v>
          </cell>
          <cell r="AY10">
            <v>0</v>
          </cell>
          <cell r="AZ10">
            <v>0</v>
          </cell>
          <cell r="BC10">
            <v>47</v>
          </cell>
          <cell r="BD10">
            <v>2.74</v>
          </cell>
          <cell r="BE10">
            <v>1</v>
          </cell>
          <cell r="BF10">
            <v>0.06</v>
          </cell>
          <cell r="BG10">
            <v>44</v>
          </cell>
          <cell r="BH10">
            <v>2.57</v>
          </cell>
          <cell r="BI10">
            <v>0</v>
          </cell>
          <cell r="BJ10">
            <v>0</v>
          </cell>
          <cell r="BM10">
            <v>1</v>
          </cell>
          <cell r="BN10">
            <v>0.06</v>
          </cell>
          <cell r="BO10">
            <v>361</v>
          </cell>
          <cell r="BP10">
            <v>21.07</v>
          </cell>
          <cell r="BQ10">
            <v>248</v>
          </cell>
          <cell r="BR10">
            <v>14.48</v>
          </cell>
          <cell r="BS10">
            <v>3</v>
          </cell>
          <cell r="BT10">
            <v>0.18</v>
          </cell>
          <cell r="BU10">
            <v>0</v>
          </cell>
          <cell r="BV10">
            <v>0</v>
          </cell>
          <cell r="BY10">
            <v>691</v>
          </cell>
          <cell r="BZ10">
            <v>40.340000000000003</v>
          </cell>
          <cell r="CA10">
            <v>1</v>
          </cell>
          <cell r="CB10">
            <v>0.06</v>
          </cell>
        </row>
        <row r="11">
          <cell r="C11">
            <v>5</v>
          </cell>
          <cell r="D11">
            <v>0.11</v>
          </cell>
          <cell r="E11">
            <v>351</v>
          </cell>
          <cell r="F11">
            <v>7.94</v>
          </cell>
          <cell r="G11">
            <v>307</v>
          </cell>
          <cell r="H11">
            <v>6.95</v>
          </cell>
          <cell r="I11">
            <v>2</v>
          </cell>
          <cell r="J11">
            <v>0.05</v>
          </cell>
          <cell r="K11">
            <v>0</v>
          </cell>
          <cell r="L11">
            <v>0</v>
          </cell>
          <cell r="M11">
            <v>8</v>
          </cell>
          <cell r="N11">
            <v>0.18</v>
          </cell>
          <cell r="O11">
            <v>14</v>
          </cell>
          <cell r="P11">
            <v>0.32</v>
          </cell>
          <cell r="S11">
            <v>501</v>
          </cell>
          <cell r="T11">
            <v>11.34</v>
          </cell>
          <cell r="U11">
            <v>110</v>
          </cell>
          <cell r="V11">
            <v>2.4900000000000002</v>
          </cell>
          <cell r="W11">
            <v>80</v>
          </cell>
          <cell r="X11">
            <v>1.81</v>
          </cell>
          <cell r="Y11">
            <v>1</v>
          </cell>
          <cell r="Z11">
            <v>0.02</v>
          </cell>
          <cell r="AC11">
            <v>287</v>
          </cell>
          <cell r="AD11">
            <v>6.5</v>
          </cell>
          <cell r="AE11">
            <v>256</v>
          </cell>
          <cell r="AF11">
            <v>5.79</v>
          </cell>
          <cell r="AG11">
            <v>3</v>
          </cell>
          <cell r="AH11">
            <v>7.0000000000000007E-2</v>
          </cell>
          <cell r="AI11">
            <v>7</v>
          </cell>
          <cell r="AJ11">
            <v>0.16</v>
          </cell>
          <cell r="AK11">
            <v>15</v>
          </cell>
          <cell r="AL11">
            <v>0.34</v>
          </cell>
          <cell r="AM11">
            <v>1</v>
          </cell>
          <cell r="AN11">
            <v>0.02</v>
          </cell>
          <cell r="AQ11">
            <v>138</v>
          </cell>
          <cell r="AR11">
            <v>3.12</v>
          </cell>
          <cell r="AS11">
            <v>2</v>
          </cell>
          <cell r="AT11">
            <v>0.05</v>
          </cell>
          <cell r="AU11">
            <v>123</v>
          </cell>
          <cell r="AV11">
            <v>2.78</v>
          </cell>
          <cell r="AW11">
            <v>9</v>
          </cell>
          <cell r="AX11">
            <v>0.2</v>
          </cell>
          <cell r="AY11">
            <v>1</v>
          </cell>
          <cell r="AZ11">
            <v>0.02</v>
          </cell>
          <cell r="BC11">
            <v>44</v>
          </cell>
          <cell r="BD11">
            <v>1</v>
          </cell>
          <cell r="BE11">
            <v>1</v>
          </cell>
          <cell r="BF11">
            <v>0.02</v>
          </cell>
          <cell r="BG11">
            <v>40</v>
          </cell>
          <cell r="BH11">
            <v>0.91</v>
          </cell>
          <cell r="BI11">
            <v>1</v>
          </cell>
          <cell r="BJ11">
            <v>0.02</v>
          </cell>
          <cell r="BM11">
            <v>1</v>
          </cell>
          <cell r="BN11">
            <v>0.02</v>
          </cell>
          <cell r="BO11">
            <v>560</v>
          </cell>
          <cell r="BP11">
            <v>12.68</v>
          </cell>
          <cell r="BQ11">
            <v>84</v>
          </cell>
          <cell r="BR11">
            <v>1.9</v>
          </cell>
          <cell r="BS11">
            <v>0</v>
          </cell>
          <cell r="BT11">
            <v>0</v>
          </cell>
          <cell r="BU11">
            <v>2</v>
          </cell>
          <cell r="BV11">
            <v>0.05</v>
          </cell>
          <cell r="BY11">
            <v>2520</v>
          </cell>
          <cell r="BZ11">
            <v>57.04</v>
          </cell>
          <cell r="CA11">
            <v>11</v>
          </cell>
          <cell r="CB11">
            <v>0.25</v>
          </cell>
        </row>
        <row r="12">
          <cell r="C12">
            <v>10</v>
          </cell>
          <cell r="D12">
            <v>0.31</v>
          </cell>
          <cell r="E12">
            <v>323</v>
          </cell>
          <cell r="F12">
            <v>9.9700000000000006</v>
          </cell>
          <cell r="G12">
            <v>295</v>
          </cell>
          <cell r="H12">
            <v>9.1</v>
          </cell>
          <cell r="I12">
            <v>6</v>
          </cell>
          <cell r="J12">
            <v>0.19</v>
          </cell>
          <cell r="K12">
            <v>1</v>
          </cell>
          <cell r="L12">
            <v>0.03</v>
          </cell>
          <cell r="M12">
            <v>2</v>
          </cell>
          <cell r="N12">
            <v>0.06</v>
          </cell>
          <cell r="O12">
            <v>3</v>
          </cell>
          <cell r="P12">
            <v>0.09</v>
          </cell>
          <cell r="S12">
            <v>401</v>
          </cell>
          <cell r="T12">
            <v>12.37</v>
          </cell>
          <cell r="U12">
            <v>132</v>
          </cell>
          <cell r="V12">
            <v>4.07</v>
          </cell>
          <cell r="W12">
            <v>101</v>
          </cell>
          <cell r="X12">
            <v>3.12</v>
          </cell>
          <cell r="Y12">
            <v>7</v>
          </cell>
          <cell r="Z12">
            <v>0.22</v>
          </cell>
          <cell r="AC12">
            <v>268</v>
          </cell>
          <cell r="AD12">
            <v>8.27</v>
          </cell>
          <cell r="AE12">
            <v>203</v>
          </cell>
          <cell r="AF12">
            <v>6.26</v>
          </cell>
          <cell r="AG12">
            <v>7</v>
          </cell>
          <cell r="AH12">
            <v>0.22</v>
          </cell>
          <cell r="AI12">
            <v>4</v>
          </cell>
          <cell r="AJ12">
            <v>0.12</v>
          </cell>
          <cell r="AK12">
            <v>46</v>
          </cell>
          <cell r="AL12">
            <v>1.42</v>
          </cell>
          <cell r="AM12">
            <v>2</v>
          </cell>
          <cell r="AN12">
            <v>0.06</v>
          </cell>
          <cell r="AQ12">
            <v>104</v>
          </cell>
          <cell r="AR12">
            <v>3.21</v>
          </cell>
          <cell r="AS12">
            <v>1</v>
          </cell>
          <cell r="AT12">
            <v>0.03</v>
          </cell>
          <cell r="AU12">
            <v>67</v>
          </cell>
          <cell r="AV12">
            <v>2.0699999999999998</v>
          </cell>
          <cell r="AW12">
            <v>26</v>
          </cell>
          <cell r="AX12">
            <v>0.8</v>
          </cell>
          <cell r="AY12">
            <v>2</v>
          </cell>
          <cell r="AZ12">
            <v>0.06</v>
          </cell>
          <cell r="BC12">
            <v>38</v>
          </cell>
          <cell r="BD12">
            <v>1.17</v>
          </cell>
          <cell r="BE12">
            <v>2</v>
          </cell>
          <cell r="BF12">
            <v>0.06</v>
          </cell>
          <cell r="BG12">
            <v>35</v>
          </cell>
          <cell r="BH12">
            <v>1.08</v>
          </cell>
          <cell r="BI12">
            <v>0</v>
          </cell>
          <cell r="BJ12">
            <v>0</v>
          </cell>
          <cell r="BM12">
            <v>4</v>
          </cell>
          <cell r="BN12">
            <v>0.12</v>
          </cell>
          <cell r="BO12">
            <v>368</v>
          </cell>
          <cell r="BP12">
            <v>11.35</v>
          </cell>
          <cell r="BQ12">
            <v>166</v>
          </cell>
          <cell r="BR12">
            <v>5.12</v>
          </cell>
          <cell r="BS12">
            <v>5</v>
          </cell>
          <cell r="BT12">
            <v>0.15</v>
          </cell>
          <cell r="BU12">
            <v>1</v>
          </cell>
          <cell r="BV12">
            <v>0.03</v>
          </cell>
          <cell r="BY12">
            <v>1719</v>
          </cell>
          <cell r="BZ12">
            <v>53.04</v>
          </cell>
          <cell r="CA12">
            <v>6</v>
          </cell>
          <cell r="CB12">
            <v>0.19</v>
          </cell>
        </row>
        <row r="13">
          <cell r="C13">
            <v>114</v>
          </cell>
          <cell r="D13">
            <v>3.63</v>
          </cell>
          <cell r="E13">
            <v>98</v>
          </cell>
          <cell r="F13">
            <v>3.12</v>
          </cell>
          <cell r="G13">
            <v>70</v>
          </cell>
          <cell r="H13">
            <v>2.23</v>
          </cell>
          <cell r="I13">
            <v>2</v>
          </cell>
          <cell r="J13">
            <v>0.06</v>
          </cell>
          <cell r="K13">
            <v>3</v>
          </cell>
          <cell r="L13">
            <v>0.1</v>
          </cell>
          <cell r="M13">
            <v>1</v>
          </cell>
          <cell r="N13">
            <v>0.03</v>
          </cell>
          <cell r="O13">
            <v>2</v>
          </cell>
          <cell r="P13">
            <v>0.06</v>
          </cell>
          <cell r="S13">
            <v>373</v>
          </cell>
          <cell r="T13">
            <v>11.88</v>
          </cell>
          <cell r="U13">
            <v>176</v>
          </cell>
          <cell r="V13">
            <v>5.61</v>
          </cell>
          <cell r="W13">
            <v>37</v>
          </cell>
          <cell r="X13">
            <v>1.18</v>
          </cell>
          <cell r="Y13">
            <v>0</v>
          </cell>
          <cell r="Z13">
            <v>0</v>
          </cell>
          <cell r="AC13">
            <v>262</v>
          </cell>
          <cell r="AD13">
            <v>8.34</v>
          </cell>
          <cell r="AE13">
            <v>234</v>
          </cell>
          <cell r="AF13">
            <v>7.45</v>
          </cell>
          <cell r="AG13">
            <v>3</v>
          </cell>
          <cell r="AH13">
            <v>0.1</v>
          </cell>
          <cell r="AI13">
            <v>15</v>
          </cell>
          <cell r="AJ13">
            <v>0.48</v>
          </cell>
          <cell r="AK13">
            <v>0</v>
          </cell>
          <cell r="AL13">
            <v>0</v>
          </cell>
          <cell r="AM13">
            <v>5</v>
          </cell>
          <cell r="AN13">
            <v>0.16</v>
          </cell>
          <cell r="AQ13">
            <v>154</v>
          </cell>
          <cell r="AR13">
            <v>4.9000000000000004</v>
          </cell>
          <cell r="AS13">
            <v>0</v>
          </cell>
          <cell r="AT13">
            <v>0</v>
          </cell>
          <cell r="AU13">
            <v>89</v>
          </cell>
          <cell r="AV13">
            <v>2.83</v>
          </cell>
          <cell r="AW13">
            <v>53</v>
          </cell>
          <cell r="AX13">
            <v>1.69</v>
          </cell>
          <cell r="AY13">
            <v>1</v>
          </cell>
          <cell r="AZ13">
            <v>0.03</v>
          </cell>
          <cell r="BC13">
            <v>38</v>
          </cell>
          <cell r="BD13">
            <v>1.21</v>
          </cell>
          <cell r="BE13">
            <v>2</v>
          </cell>
          <cell r="BF13">
            <v>0.06</v>
          </cell>
          <cell r="BG13">
            <v>35</v>
          </cell>
          <cell r="BH13">
            <v>1.1100000000000001</v>
          </cell>
          <cell r="BI13">
            <v>0</v>
          </cell>
          <cell r="BJ13">
            <v>0</v>
          </cell>
          <cell r="BM13">
            <v>5</v>
          </cell>
          <cell r="BN13">
            <v>0.16</v>
          </cell>
          <cell r="BO13">
            <v>507</v>
          </cell>
          <cell r="BP13">
            <v>16.149999999999999</v>
          </cell>
          <cell r="BQ13">
            <v>194</v>
          </cell>
          <cell r="BR13">
            <v>6.18</v>
          </cell>
          <cell r="BS13">
            <v>5</v>
          </cell>
          <cell r="BT13">
            <v>0.16</v>
          </cell>
          <cell r="BU13">
            <v>2</v>
          </cell>
          <cell r="BV13">
            <v>0.06</v>
          </cell>
          <cell r="BY13">
            <v>1581</v>
          </cell>
          <cell r="BZ13">
            <v>50.35</v>
          </cell>
          <cell r="CA13">
            <v>8</v>
          </cell>
          <cell r="CB13">
            <v>0.25</v>
          </cell>
        </row>
        <row r="14">
          <cell r="C14">
            <v>11</v>
          </cell>
          <cell r="D14">
            <v>0.17</v>
          </cell>
          <cell r="E14">
            <v>746</v>
          </cell>
          <cell r="F14">
            <v>11.83</v>
          </cell>
          <cell r="G14">
            <v>637</v>
          </cell>
          <cell r="H14">
            <v>10.1</v>
          </cell>
          <cell r="I14">
            <v>57</v>
          </cell>
          <cell r="J14">
            <v>0.9</v>
          </cell>
          <cell r="K14">
            <v>9</v>
          </cell>
          <cell r="L14">
            <v>0.14000000000000001</v>
          </cell>
          <cell r="M14">
            <v>2</v>
          </cell>
          <cell r="N14">
            <v>0.03</v>
          </cell>
          <cell r="O14">
            <v>13</v>
          </cell>
          <cell r="P14">
            <v>0.21</v>
          </cell>
          <cell r="S14">
            <v>927</v>
          </cell>
          <cell r="T14">
            <v>14.7</v>
          </cell>
          <cell r="U14">
            <v>459</v>
          </cell>
          <cell r="V14">
            <v>7.28</v>
          </cell>
          <cell r="W14">
            <v>211</v>
          </cell>
          <cell r="X14">
            <v>3.35</v>
          </cell>
          <cell r="Y14">
            <v>0</v>
          </cell>
          <cell r="Z14">
            <v>0</v>
          </cell>
          <cell r="AC14">
            <v>29</v>
          </cell>
          <cell r="AD14">
            <v>0.46</v>
          </cell>
          <cell r="AE14">
            <v>24</v>
          </cell>
          <cell r="AF14">
            <v>0.38</v>
          </cell>
          <cell r="AG14">
            <v>1</v>
          </cell>
          <cell r="AH14">
            <v>0.02</v>
          </cell>
          <cell r="AI14">
            <v>1</v>
          </cell>
          <cell r="AJ14">
            <v>0.02</v>
          </cell>
          <cell r="AK14">
            <v>0</v>
          </cell>
          <cell r="AL14">
            <v>0</v>
          </cell>
          <cell r="AM14">
            <v>1</v>
          </cell>
          <cell r="AN14">
            <v>0.02</v>
          </cell>
          <cell r="AQ14">
            <v>132</v>
          </cell>
          <cell r="AR14">
            <v>2.09</v>
          </cell>
          <cell r="AS14">
            <v>3</v>
          </cell>
          <cell r="AT14">
            <v>0.05</v>
          </cell>
          <cell r="AU14">
            <v>101</v>
          </cell>
          <cell r="AV14">
            <v>1.6</v>
          </cell>
          <cell r="AW14">
            <v>1</v>
          </cell>
          <cell r="AX14">
            <v>0.02</v>
          </cell>
          <cell r="AY14">
            <v>3</v>
          </cell>
          <cell r="AZ14">
            <v>0.05</v>
          </cell>
          <cell r="BC14">
            <v>29</v>
          </cell>
          <cell r="BD14">
            <v>0.46</v>
          </cell>
          <cell r="BE14">
            <v>0</v>
          </cell>
          <cell r="BF14">
            <v>0</v>
          </cell>
          <cell r="BG14">
            <v>28</v>
          </cell>
          <cell r="BH14">
            <v>0.44</v>
          </cell>
          <cell r="BI14">
            <v>0</v>
          </cell>
          <cell r="BJ14">
            <v>0</v>
          </cell>
          <cell r="BM14">
            <v>2</v>
          </cell>
          <cell r="BN14">
            <v>0.03</v>
          </cell>
          <cell r="BO14">
            <v>521</v>
          </cell>
          <cell r="BP14">
            <v>8.26</v>
          </cell>
          <cell r="BQ14">
            <v>207</v>
          </cell>
          <cell r="BR14">
            <v>3.28</v>
          </cell>
          <cell r="BS14">
            <v>6</v>
          </cell>
          <cell r="BT14">
            <v>0.1</v>
          </cell>
          <cell r="BU14">
            <v>1</v>
          </cell>
          <cell r="BV14">
            <v>0.02</v>
          </cell>
          <cell r="BY14">
            <v>3901</v>
          </cell>
          <cell r="BZ14">
            <v>61.85</v>
          </cell>
          <cell r="CA14">
            <v>9</v>
          </cell>
          <cell r="CB14">
            <v>0.14000000000000001</v>
          </cell>
        </row>
        <row r="15">
          <cell r="C15">
            <v>3</v>
          </cell>
          <cell r="D15">
            <v>0.13</v>
          </cell>
          <cell r="E15">
            <v>324</v>
          </cell>
          <cell r="F15">
            <v>13.92</v>
          </cell>
          <cell r="G15">
            <v>286</v>
          </cell>
          <cell r="H15">
            <v>12.29</v>
          </cell>
          <cell r="I15">
            <v>18</v>
          </cell>
          <cell r="J15">
            <v>0.77</v>
          </cell>
          <cell r="K15">
            <v>5</v>
          </cell>
          <cell r="L15">
            <v>0.21</v>
          </cell>
          <cell r="M15">
            <v>0</v>
          </cell>
          <cell r="N15">
            <v>0</v>
          </cell>
          <cell r="O15">
            <v>4</v>
          </cell>
          <cell r="P15">
            <v>0.17</v>
          </cell>
          <cell r="S15">
            <v>347</v>
          </cell>
          <cell r="T15">
            <v>14.91</v>
          </cell>
          <cell r="U15">
            <v>208</v>
          </cell>
          <cell r="V15">
            <v>8.93</v>
          </cell>
          <cell r="W15">
            <v>58</v>
          </cell>
          <cell r="X15">
            <v>2.4900000000000002</v>
          </cell>
          <cell r="Y15">
            <v>0</v>
          </cell>
          <cell r="Z15">
            <v>0</v>
          </cell>
          <cell r="AC15">
            <v>16</v>
          </cell>
          <cell r="AD15">
            <v>0.69</v>
          </cell>
          <cell r="AE15">
            <v>15</v>
          </cell>
          <cell r="AF15">
            <v>0.64</v>
          </cell>
          <cell r="AG15">
            <v>1</v>
          </cell>
          <cell r="AH15">
            <v>0.04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45</v>
          </cell>
          <cell r="AR15">
            <v>1.93</v>
          </cell>
          <cell r="AS15">
            <v>2</v>
          </cell>
          <cell r="AT15">
            <v>0.09</v>
          </cell>
          <cell r="AU15">
            <v>32</v>
          </cell>
          <cell r="AV15">
            <v>1.37</v>
          </cell>
          <cell r="AW15">
            <v>1</v>
          </cell>
          <cell r="AX15">
            <v>0.04</v>
          </cell>
          <cell r="AY15">
            <v>2</v>
          </cell>
          <cell r="AZ15">
            <v>0.09</v>
          </cell>
          <cell r="BC15">
            <v>10</v>
          </cell>
          <cell r="BD15">
            <v>0.43</v>
          </cell>
          <cell r="BE15">
            <v>0</v>
          </cell>
          <cell r="BF15">
            <v>0</v>
          </cell>
          <cell r="BG15">
            <v>9</v>
          </cell>
          <cell r="BH15">
            <v>0.39</v>
          </cell>
          <cell r="BI15">
            <v>0</v>
          </cell>
          <cell r="BJ15">
            <v>0</v>
          </cell>
          <cell r="BM15">
            <v>0</v>
          </cell>
          <cell r="BN15">
            <v>0</v>
          </cell>
          <cell r="BO15">
            <v>160</v>
          </cell>
          <cell r="BP15">
            <v>6.87</v>
          </cell>
          <cell r="BQ15">
            <v>58</v>
          </cell>
          <cell r="BR15">
            <v>2.4900000000000002</v>
          </cell>
          <cell r="BS15">
            <v>2</v>
          </cell>
          <cell r="BT15">
            <v>0.09</v>
          </cell>
          <cell r="BU15">
            <v>0</v>
          </cell>
          <cell r="BV15">
            <v>0</v>
          </cell>
          <cell r="BY15">
            <v>1420</v>
          </cell>
          <cell r="BZ15">
            <v>61</v>
          </cell>
          <cell r="CA15">
            <v>3</v>
          </cell>
          <cell r="CB15">
            <v>0.13</v>
          </cell>
        </row>
        <row r="16">
          <cell r="C16">
            <v>6</v>
          </cell>
          <cell r="D16">
            <v>0.31</v>
          </cell>
          <cell r="E16">
            <v>287</v>
          </cell>
          <cell r="F16">
            <v>14.85</v>
          </cell>
          <cell r="G16">
            <v>246</v>
          </cell>
          <cell r="H16">
            <v>12.73</v>
          </cell>
          <cell r="I16">
            <v>24</v>
          </cell>
          <cell r="J16">
            <v>1.24</v>
          </cell>
          <cell r="K16">
            <v>1</v>
          </cell>
          <cell r="L16">
            <v>0.05</v>
          </cell>
          <cell r="M16">
            <v>1</v>
          </cell>
          <cell r="N16">
            <v>0.05</v>
          </cell>
          <cell r="O16">
            <v>9</v>
          </cell>
          <cell r="P16">
            <v>0.47</v>
          </cell>
          <cell r="S16">
            <v>358</v>
          </cell>
          <cell r="T16">
            <v>18.52</v>
          </cell>
          <cell r="U16">
            <v>166</v>
          </cell>
          <cell r="V16">
            <v>8.59</v>
          </cell>
          <cell r="W16">
            <v>93</v>
          </cell>
          <cell r="X16">
            <v>4.8099999999999996</v>
          </cell>
          <cell r="Y16">
            <v>0</v>
          </cell>
          <cell r="Z16">
            <v>0</v>
          </cell>
          <cell r="AC16">
            <v>5</v>
          </cell>
          <cell r="AD16">
            <v>0.26</v>
          </cell>
          <cell r="AE16">
            <v>2</v>
          </cell>
          <cell r="AF16">
            <v>0.1</v>
          </cell>
          <cell r="AG16">
            <v>0</v>
          </cell>
          <cell r="AH16">
            <v>0</v>
          </cell>
          <cell r="AI16">
            <v>1</v>
          </cell>
          <cell r="AJ16">
            <v>0.05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36</v>
          </cell>
          <cell r="AR16">
            <v>1.86</v>
          </cell>
          <cell r="AS16">
            <v>1</v>
          </cell>
          <cell r="AT16">
            <v>0.05</v>
          </cell>
          <cell r="AU16">
            <v>26</v>
          </cell>
          <cell r="AV16">
            <v>1.35</v>
          </cell>
          <cell r="AW16">
            <v>0</v>
          </cell>
          <cell r="AX16">
            <v>0</v>
          </cell>
          <cell r="AY16">
            <v>1</v>
          </cell>
          <cell r="AZ16">
            <v>0.05</v>
          </cell>
          <cell r="BC16">
            <v>7</v>
          </cell>
          <cell r="BD16">
            <v>0.36</v>
          </cell>
          <cell r="BE16">
            <v>0</v>
          </cell>
          <cell r="BF16">
            <v>0</v>
          </cell>
          <cell r="BG16">
            <v>7</v>
          </cell>
          <cell r="BH16">
            <v>0.36</v>
          </cell>
          <cell r="BI16">
            <v>0</v>
          </cell>
          <cell r="BJ16">
            <v>0</v>
          </cell>
          <cell r="BM16">
            <v>1</v>
          </cell>
          <cell r="BN16">
            <v>0.05</v>
          </cell>
          <cell r="BO16">
            <v>125</v>
          </cell>
          <cell r="BP16">
            <v>6.47</v>
          </cell>
          <cell r="BQ16">
            <v>50</v>
          </cell>
          <cell r="BR16">
            <v>2.59</v>
          </cell>
          <cell r="BS16">
            <v>2</v>
          </cell>
          <cell r="BT16">
            <v>0.1</v>
          </cell>
          <cell r="BU16">
            <v>0</v>
          </cell>
          <cell r="BV16">
            <v>0</v>
          </cell>
          <cell r="BY16">
            <v>1104</v>
          </cell>
          <cell r="BZ16">
            <v>57.11</v>
          </cell>
          <cell r="CA16">
            <v>4</v>
          </cell>
          <cell r="CB16">
            <v>0.21</v>
          </cell>
        </row>
        <row r="17">
          <cell r="C17">
            <v>0</v>
          </cell>
          <cell r="D17">
            <v>0</v>
          </cell>
          <cell r="E17">
            <v>47</v>
          </cell>
          <cell r="F17">
            <v>9.49</v>
          </cell>
          <cell r="G17">
            <v>38</v>
          </cell>
          <cell r="H17">
            <v>7.68</v>
          </cell>
          <cell r="I17">
            <v>8</v>
          </cell>
          <cell r="J17">
            <v>1.62</v>
          </cell>
          <cell r="K17">
            <v>0</v>
          </cell>
          <cell r="L17">
            <v>0</v>
          </cell>
          <cell r="M17">
            <v>1</v>
          </cell>
          <cell r="N17">
            <v>0.2</v>
          </cell>
          <cell r="O17">
            <v>0</v>
          </cell>
          <cell r="P17">
            <v>0</v>
          </cell>
          <cell r="S17">
            <v>26</v>
          </cell>
          <cell r="T17">
            <v>5.25</v>
          </cell>
          <cell r="U17">
            <v>16</v>
          </cell>
          <cell r="V17">
            <v>3.23</v>
          </cell>
          <cell r="W17">
            <v>8</v>
          </cell>
          <cell r="X17">
            <v>1.62</v>
          </cell>
          <cell r="Y17">
            <v>0</v>
          </cell>
          <cell r="Z17">
            <v>0</v>
          </cell>
          <cell r="AC17">
            <v>1</v>
          </cell>
          <cell r="AD17">
            <v>0.2</v>
          </cell>
          <cell r="AE17">
            <v>1</v>
          </cell>
          <cell r="AF17">
            <v>0.2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5</v>
          </cell>
          <cell r="AR17">
            <v>1.01</v>
          </cell>
          <cell r="AS17">
            <v>0</v>
          </cell>
          <cell r="AT17">
            <v>0</v>
          </cell>
          <cell r="AU17">
            <v>5</v>
          </cell>
          <cell r="AV17">
            <v>1.01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C17">
            <v>2</v>
          </cell>
          <cell r="BD17">
            <v>0.4</v>
          </cell>
          <cell r="BE17">
            <v>0</v>
          </cell>
          <cell r="BF17">
            <v>0</v>
          </cell>
          <cell r="BG17">
            <v>2</v>
          </cell>
          <cell r="BH17">
            <v>0.4</v>
          </cell>
          <cell r="BI17">
            <v>0</v>
          </cell>
          <cell r="BJ17">
            <v>0</v>
          </cell>
          <cell r="BM17">
            <v>0</v>
          </cell>
          <cell r="BN17">
            <v>0</v>
          </cell>
          <cell r="BO17">
            <v>56</v>
          </cell>
          <cell r="BP17">
            <v>11.31</v>
          </cell>
          <cell r="BQ17">
            <v>39</v>
          </cell>
          <cell r="BR17">
            <v>7.88</v>
          </cell>
          <cell r="BS17">
            <v>2</v>
          </cell>
          <cell r="BT17">
            <v>0.4</v>
          </cell>
          <cell r="BU17">
            <v>0</v>
          </cell>
          <cell r="BV17">
            <v>0</v>
          </cell>
          <cell r="BY17">
            <v>358</v>
          </cell>
          <cell r="BZ17">
            <v>72.319999999999993</v>
          </cell>
          <cell r="CA17">
            <v>0</v>
          </cell>
          <cell r="CB17">
            <v>0</v>
          </cell>
        </row>
        <row r="18">
          <cell r="C18">
            <v>2</v>
          </cell>
          <cell r="D18">
            <v>0.17</v>
          </cell>
          <cell r="E18">
            <v>78</v>
          </cell>
          <cell r="F18">
            <v>6.46</v>
          </cell>
          <cell r="G18">
            <v>60</v>
          </cell>
          <cell r="H18">
            <v>4.97</v>
          </cell>
          <cell r="I18">
            <v>6</v>
          </cell>
          <cell r="J18">
            <v>0.5</v>
          </cell>
          <cell r="K18">
            <v>3</v>
          </cell>
          <cell r="L18">
            <v>0.25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>
            <v>174</v>
          </cell>
          <cell r="T18">
            <v>14.4</v>
          </cell>
          <cell r="U18">
            <v>62</v>
          </cell>
          <cell r="V18">
            <v>5.13</v>
          </cell>
          <cell r="W18">
            <v>44</v>
          </cell>
          <cell r="X18">
            <v>3.64</v>
          </cell>
          <cell r="Y18">
            <v>0</v>
          </cell>
          <cell r="Z18">
            <v>0</v>
          </cell>
          <cell r="AC18">
            <v>6</v>
          </cell>
          <cell r="AD18">
            <v>0.5</v>
          </cell>
          <cell r="AE18">
            <v>6</v>
          </cell>
          <cell r="AF18">
            <v>0.5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Q18">
            <v>35</v>
          </cell>
          <cell r="AR18">
            <v>2.9</v>
          </cell>
          <cell r="AS18">
            <v>0</v>
          </cell>
          <cell r="AT18">
            <v>0</v>
          </cell>
          <cell r="AU18">
            <v>27</v>
          </cell>
          <cell r="AV18">
            <v>2.2400000000000002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C18">
            <v>9</v>
          </cell>
          <cell r="BD18">
            <v>0.75</v>
          </cell>
          <cell r="BE18">
            <v>0</v>
          </cell>
          <cell r="BF18">
            <v>0</v>
          </cell>
          <cell r="BG18">
            <v>9</v>
          </cell>
          <cell r="BH18">
            <v>0.75</v>
          </cell>
          <cell r="BI18">
            <v>0</v>
          </cell>
          <cell r="BJ18">
            <v>0</v>
          </cell>
          <cell r="BM18">
            <v>1</v>
          </cell>
          <cell r="BN18">
            <v>0.08</v>
          </cell>
          <cell r="BO18">
            <v>155</v>
          </cell>
          <cell r="BP18">
            <v>12.83</v>
          </cell>
          <cell r="BQ18">
            <v>51</v>
          </cell>
          <cell r="BR18">
            <v>4.22</v>
          </cell>
          <cell r="BS18">
            <v>0</v>
          </cell>
          <cell r="BT18">
            <v>0</v>
          </cell>
          <cell r="BU18">
            <v>1</v>
          </cell>
          <cell r="BV18">
            <v>0.08</v>
          </cell>
          <cell r="BY18">
            <v>746</v>
          </cell>
          <cell r="BZ18">
            <v>61.75</v>
          </cell>
          <cell r="CA18">
            <v>2</v>
          </cell>
          <cell r="CB18">
            <v>0.17</v>
          </cell>
        </row>
        <row r="19">
          <cell r="C19">
            <v>0</v>
          </cell>
          <cell r="D19">
            <v>0</v>
          </cell>
          <cell r="E19">
            <v>10</v>
          </cell>
          <cell r="F19">
            <v>2.92</v>
          </cell>
          <cell r="G19">
            <v>7</v>
          </cell>
          <cell r="H19">
            <v>2.04</v>
          </cell>
          <cell r="I19">
            <v>1</v>
          </cell>
          <cell r="J19">
            <v>0.28999999999999998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>
            <v>22</v>
          </cell>
          <cell r="T19">
            <v>6.41</v>
          </cell>
          <cell r="U19">
            <v>7</v>
          </cell>
          <cell r="V19">
            <v>2.04</v>
          </cell>
          <cell r="W19">
            <v>8</v>
          </cell>
          <cell r="X19">
            <v>2.33</v>
          </cell>
          <cell r="Y19">
            <v>0</v>
          </cell>
          <cell r="Z19">
            <v>0</v>
          </cell>
          <cell r="AC19">
            <v>1</v>
          </cell>
          <cell r="AD19">
            <v>0.28999999999999998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1</v>
          </cell>
          <cell r="AN19">
            <v>0.28999999999999998</v>
          </cell>
          <cell r="AQ19">
            <v>11</v>
          </cell>
          <cell r="AR19">
            <v>3.21</v>
          </cell>
          <cell r="AS19">
            <v>0</v>
          </cell>
          <cell r="AT19">
            <v>0</v>
          </cell>
          <cell r="AU19">
            <v>11</v>
          </cell>
          <cell r="AV19">
            <v>3.21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C19">
            <v>1</v>
          </cell>
          <cell r="BD19">
            <v>0.28999999999999998</v>
          </cell>
          <cell r="BE19">
            <v>0</v>
          </cell>
          <cell r="BF19">
            <v>0</v>
          </cell>
          <cell r="BG19">
            <v>1</v>
          </cell>
          <cell r="BH19">
            <v>0.28999999999999998</v>
          </cell>
          <cell r="BI19">
            <v>0</v>
          </cell>
          <cell r="BJ19">
            <v>0</v>
          </cell>
          <cell r="BM19">
            <v>0</v>
          </cell>
          <cell r="BN19">
            <v>0</v>
          </cell>
          <cell r="BO19">
            <v>25</v>
          </cell>
          <cell r="BP19">
            <v>7.29</v>
          </cell>
          <cell r="BQ19">
            <v>9</v>
          </cell>
          <cell r="BR19">
            <v>2.62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Y19">
            <v>273</v>
          </cell>
          <cell r="BZ19">
            <v>79.59</v>
          </cell>
          <cell r="CA19">
            <v>0</v>
          </cell>
          <cell r="CB19">
            <v>0</v>
          </cell>
        </row>
        <row r="20">
          <cell r="C20">
            <v>12</v>
          </cell>
          <cell r="D20">
            <v>0.4</v>
          </cell>
          <cell r="E20">
            <v>428</v>
          </cell>
          <cell r="F20">
            <v>14.32</v>
          </cell>
          <cell r="G20">
            <v>325</v>
          </cell>
          <cell r="H20">
            <v>10.88</v>
          </cell>
          <cell r="I20">
            <v>47</v>
          </cell>
          <cell r="J20">
            <v>1.57</v>
          </cell>
          <cell r="K20">
            <v>4</v>
          </cell>
          <cell r="L20">
            <v>0.13</v>
          </cell>
          <cell r="M20">
            <v>0</v>
          </cell>
          <cell r="N20">
            <v>0</v>
          </cell>
          <cell r="O20">
            <v>25</v>
          </cell>
          <cell r="P20">
            <v>0.84</v>
          </cell>
          <cell r="S20">
            <v>612</v>
          </cell>
          <cell r="T20">
            <v>20.48</v>
          </cell>
          <cell r="U20">
            <v>160</v>
          </cell>
          <cell r="V20">
            <v>5.35</v>
          </cell>
          <cell r="W20">
            <v>321</v>
          </cell>
          <cell r="X20">
            <v>10.74</v>
          </cell>
          <cell r="Y20">
            <v>0</v>
          </cell>
          <cell r="Z20">
            <v>0</v>
          </cell>
          <cell r="AC20">
            <v>52</v>
          </cell>
          <cell r="AD20">
            <v>1.74</v>
          </cell>
          <cell r="AE20">
            <v>25</v>
          </cell>
          <cell r="AF20">
            <v>0.84</v>
          </cell>
          <cell r="AG20">
            <v>19</v>
          </cell>
          <cell r="AH20">
            <v>0.64</v>
          </cell>
          <cell r="AI20">
            <v>0</v>
          </cell>
          <cell r="AJ20">
            <v>0</v>
          </cell>
          <cell r="AK20">
            <v>2</v>
          </cell>
          <cell r="AL20">
            <v>7.0000000000000007E-2</v>
          </cell>
          <cell r="AM20">
            <v>0</v>
          </cell>
          <cell r="AN20">
            <v>0</v>
          </cell>
          <cell r="AQ20">
            <v>152</v>
          </cell>
          <cell r="AR20">
            <v>5.09</v>
          </cell>
          <cell r="AS20">
            <v>0</v>
          </cell>
          <cell r="AT20">
            <v>0</v>
          </cell>
          <cell r="AU20">
            <v>128</v>
          </cell>
          <cell r="AV20">
            <v>4.28</v>
          </cell>
          <cell r="AW20">
            <v>11</v>
          </cell>
          <cell r="AX20">
            <v>0.37</v>
          </cell>
          <cell r="AY20">
            <v>2</v>
          </cell>
          <cell r="AZ20">
            <v>7.0000000000000007E-2</v>
          </cell>
          <cell r="BC20">
            <v>14</v>
          </cell>
          <cell r="BD20">
            <v>0.47</v>
          </cell>
          <cell r="BE20">
            <v>2</v>
          </cell>
          <cell r="BF20">
            <v>7.0000000000000007E-2</v>
          </cell>
          <cell r="BG20">
            <v>10</v>
          </cell>
          <cell r="BH20">
            <v>0.33</v>
          </cell>
          <cell r="BI20">
            <v>0</v>
          </cell>
          <cell r="BJ20">
            <v>0</v>
          </cell>
          <cell r="BM20">
            <v>3</v>
          </cell>
          <cell r="BN20">
            <v>0.1</v>
          </cell>
          <cell r="BO20">
            <v>252</v>
          </cell>
          <cell r="BP20">
            <v>8.43</v>
          </cell>
          <cell r="BQ20">
            <v>85</v>
          </cell>
          <cell r="BR20">
            <v>2.84</v>
          </cell>
          <cell r="BS20">
            <v>18</v>
          </cell>
          <cell r="BT20">
            <v>0.6</v>
          </cell>
          <cell r="BU20">
            <v>1</v>
          </cell>
          <cell r="BV20">
            <v>0.03</v>
          </cell>
          <cell r="BY20">
            <v>1443</v>
          </cell>
          <cell r="BZ20">
            <v>48.29</v>
          </cell>
          <cell r="CA20">
            <v>20</v>
          </cell>
          <cell r="CB20">
            <v>0.67</v>
          </cell>
        </row>
        <row r="21">
          <cell r="A21" t="str">
            <v>Par type d'unité</v>
          </cell>
          <cell r="C21">
            <v>114</v>
          </cell>
          <cell r="D21">
            <v>1.1599999999999999</v>
          </cell>
          <cell r="E21">
            <v>1573</v>
          </cell>
          <cell r="F21">
            <v>15.94</v>
          </cell>
          <cell r="G21">
            <v>1292</v>
          </cell>
          <cell r="H21">
            <v>13.09</v>
          </cell>
          <cell r="I21">
            <v>83</v>
          </cell>
          <cell r="J21">
            <v>0.84</v>
          </cell>
          <cell r="K21">
            <v>9</v>
          </cell>
          <cell r="L21">
            <v>0.09</v>
          </cell>
          <cell r="M21">
            <v>12</v>
          </cell>
          <cell r="N21">
            <v>0.12</v>
          </cell>
          <cell r="O21">
            <v>52</v>
          </cell>
          <cell r="P21">
            <v>0.53</v>
          </cell>
          <cell r="S21">
            <v>2014</v>
          </cell>
          <cell r="T21">
            <v>20.41</v>
          </cell>
          <cell r="U21">
            <v>778</v>
          </cell>
          <cell r="V21">
            <v>7.88</v>
          </cell>
          <cell r="W21">
            <v>480</v>
          </cell>
          <cell r="X21">
            <v>4.8600000000000003</v>
          </cell>
          <cell r="Y21">
            <v>7</v>
          </cell>
          <cell r="Z21">
            <v>7.0000000000000007E-2</v>
          </cell>
          <cell r="AC21">
            <v>872</v>
          </cell>
          <cell r="AD21">
            <v>8.83</v>
          </cell>
          <cell r="AE21">
            <v>714</v>
          </cell>
          <cell r="AF21">
            <v>7.23</v>
          </cell>
          <cell r="AG21">
            <v>22</v>
          </cell>
          <cell r="AH21">
            <v>0.22</v>
          </cell>
          <cell r="AI21">
            <v>33</v>
          </cell>
          <cell r="AJ21">
            <v>0.33</v>
          </cell>
          <cell r="AK21">
            <v>59</v>
          </cell>
          <cell r="AL21">
            <v>0.6</v>
          </cell>
          <cell r="AM21">
            <v>25</v>
          </cell>
          <cell r="AN21">
            <v>0.25</v>
          </cell>
          <cell r="AQ21">
            <v>309</v>
          </cell>
          <cell r="AR21">
            <v>3.13</v>
          </cell>
          <cell r="AS21">
            <v>3</v>
          </cell>
          <cell r="AT21">
            <v>0.03</v>
          </cell>
          <cell r="AU21">
            <v>210</v>
          </cell>
          <cell r="AV21">
            <v>2.13</v>
          </cell>
          <cell r="AW21">
            <v>73</v>
          </cell>
          <cell r="AX21">
            <v>0.74</v>
          </cell>
          <cell r="AY21">
            <v>1</v>
          </cell>
          <cell r="AZ21">
            <v>0.01</v>
          </cell>
          <cell r="BC21">
            <v>156</v>
          </cell>
          <cell r="BD21">
            <v>1.58</v>
          </cell>
          <cell r="BE21">
            <v>4</v>
          </cell>
          <cell r="BF21">
            <v>0.04</v>
          </cell>
          <cell r="BG21">
            <v>146</v>
          </cell>
          <cell r="BH21">
            <v>1.48</v>
          </cell>
          <cell r="BI21">
            <v>3</v>
          </cell>
          <cell r="BJ21">
            <v>0.03</v>
          </cell>
          <cell r="BM21">
            <v>14</v>
          </cell>
          <cell r="BN21">
            <v>0.14000000000000001</v>
          </cell>
          <cell r="BO21">
            <v>2467</v>
          </cell>
          <cell r="BP21">
            <v>24.99</v>
          </cell>
          <cell r="BQ21">
            <v>1038</v>
          </cell>
          <cell r="BR21">
            <v>10.52</v>
          </cell>
          <cell r="BS21">
            <v>35</v>
          </cell>
          <cell r="BT21">
            <v>0.35</v>
          </cell>
          <cell r="BU21">
            <v>1</v>
          </cell>
          <cell r="BV21">
            <v>0.01</v>
          </cell>
          <cell r="BY21">
            <v>2324</v>
          </cell>
          <cell r="BZ21">
            <v>23.55</v>
          </cell>
          <cell r="CA21">
            <v>27</v>
          </cell>
          <cell r="CB21">
            <v>0.27</v>
          </cell>
        </row>
        <row r="23">
          <cell r="C23">
            <v>103</v>
          </cell>
          <cell r="D23">
            <v>2.17</v>
          </cell>
          <cell r="E23">
            <v>1229</v>
          </cell>
          <cell r="F23">
            <v>25.89</v>
          </cell>
          <cell r="G23">
            <v>1009</v>
          </cell>
          <cell r="H23">
            <v>21.26</v>
          </cell>
          <cell r="I23">
            <v>69</v>
          </cell>
          <cell r="J23">
            <v>1.45</v>
          </cell>
          <cell r="K23">
            <v>9</v>
          </cell>
          <cell r="L23">
            <v>0.19</v>
          </cell>
          <cell r="M23">
            <v>8</v>
          </cell>
          <cell r="N23">
            <v>0.17</v>
          </cell>
          <cell r="O23">
            <v>40</v>
          </cell>
          <cell r="P23">
            <v>0.84</v>
          </cell>
          <cell r="S23">
            <v>908</v>
          </cell>
          <cell r="T23">
            <v>19.13</v>
          </cell>
          <cell r="U23">
            <v>401</v>
          </cell>
          <cell r="V23">
            <v>8.4499999999999993</v>
          </cell>
          <cell r="W23">
            <v>222</v>
          </cell>
          <cell r="X23">
            <v>4.68</v>
          </cell>
          <cell r="Y23">
            <v>0</v>
          </cell>
          <cell r="Z23">
            <v>0</v>
          </cell>
          <cell r="AC23">
            <v>316</v>
          </cell>
          <cell r="AD23">
            <v>6.66</v>
          </cell>
          <cell r="AE23">
            <v>271</v>
          </cell>
          <cell r="AF23">
            <v>5.71</v>
          </cell>
          <cell r="AG23">
            <v>12</v>
          </cell>
          <cell r="AH23">
            <v>0.25</v>
          </cell>
          <cell r="AI23">
            <v>6</v>
          </cell>
          <cell r="AJ23">
            <v>0.13</v>
          </cell>
          <cell r="AK23">
            <v>6</v>
          </cell>
          <cell r="AL23">
            <v>0.13</v>
          </cell>
          <cell r="AM23">
            <v>13</v>
          </cell>
          <cell r="AN23">
            <v>0.27</v>
          </cell>
          <cell r="AQ23">
            <v>168</v>
          </cell>
          <cell r="AR23">
            <v>3.54</v>
          </cell>
          <cell r="AS23">
            <v>2</v>
          </cell>
          <cell r="AT23">
            <v>0.04</v>
          </cell>
          <cell r="AU23">
            <v>112</v>
          </cell>
          <cell r="AV23">
            <v>2.36</v>
          </cell>
          <cell r="AW23">
            <v>41</v>
          </cell>
          <cell r="AX23">
            <v>0.86</v>
          </cell>
          <cell r="AY23">
            <v>1</v>
          </cell>
          <cell r="AZ23">
            <v>0.02</v>
          </cell>
          <cell r="BC23">
            <v>62</v>
          </cell>
          <cell r="BD23">
            <v>1.31</v>
          </cell>
          <cell r="BE23">
            <v>3</v>
          </cell>
          <cell r="BF23">
            <v>0.06</v>
          </cell>
          <cell r="BG23">
            <v>59</v>
          </cell>
          <cell r="BH23">
            <v>1.24</v>
          </cell>
          <cell r="BI23">
            <v>0</v>
          </cell>
          <cell r="BJ23">
            <v>0</v>
          </cell>
          <cell r="BM23">
            <v>2</v>
          </cell>
          <cell r="BN23">
            <v>0.04</v>
          </cell>
          <cell r="BO23">
            <v>898</v>
          </cell>
          <cell r="BP23">
            <v>18.920000000000002</v>
          </cell>
          <cell r="BQ23">
            <v>403</v>
          </cell>
          <cell r="BR23">
            <v>8.49</v>
          </cell>
          <cell r="BS23">
            <v>16</v>
          </cell>
          <cell r="BT23">
            <v>0.34</v>
          </cell>
          <cell r="BU23">
            <v>0</v>
          </cell>
          <cell r="BV23">
            <v>0</v>
          </cell>
          <cell r="BY23">
            <v>1044</v>
          </cell>
          <cell r="BZ23">
            <v>21.99</v>
          </cell>
          <cell r="CA23">
            <v>17</v>
          </cell>
          <cell r="CB23">
            <v>0.36</v>
          </cell>
        </row>
        <row r="24">
          <cell r="C24">
            <v>8</v>
          </cell>
          <cell r="D24">
            <v>0.24</v>
          </cell>
          <cell r="E24">
            <v>306</v>
          </cell>
          <cell r="F24">
            <v>9.34</v>
          </cell>
          <cell r="G24">
            <v>258</v>
          </cell>
          <cell r="H24">
            <v>7.87</v>
          </cell>
          <cell r="I24">
            <v>11</v>
          </cell>
          <cell r="J24">
            <v>0.34</v>
          </cell>
          <cell r="K24">
            <v>0</v>
          </cell>
          <cell r="L24">
            <v>0</v>
          </cell>
          <cell r="M24">
            <v>4</v>
          </cell>
          <cell r="N24">
            <v>0.12</v>
          </cell>
          <cell r="O24">
            <v>12</v>
          </cell>
          <cell r="P24">
            <v>0.37</v>
          </cell>
          <cell r="S24">
            <v>973</v>
          </cell>
          <cell r="T24">
            <v>29.69</v>
          </cell>
          <cell r="U24">
            <v>264</v>
          </cell>
          <cell r="V24">
            <v>8.06</v>
          </cell>
          <cell r="W24">
            <v>249</v>
          </cell>
          <cell r="X24">
            <v>7.6</v>
          </cell>
          <cell r="Y24">
            <v>0</v>
          </cell>
          <cell r="Z24">
            <v>0</v>
          </cell>
          <cell r="AC24">
            <v>445</v>
          </cell>
          <cell r="AD24">
            <v>13.58</v>
          </cell>
          <cell r="AE24">
            <v>359</v>
          </cell>
          <cell r="AF24">
            <v>10.96</v>
          </cell>
          <cell r="AG24">
            <v>9</v>
          </cell>
          <cell r="AH24">
            <v>0.27</v>
          </cell>
          <cell r="AI24">
            <v>10</v>
          </cell>
          <cell r="AJ24">
            <v>0.31</v>
          </cell>
          <cell r="AK24">
            <v>48</v>
          </cell>
          <cell r="AL24">
            <v>1.46</v>
          </cell>
          <cell r="AM24">
            <v>9</v>
          </cell>
          <cell r="AN24">
            <v>0.27</v>
          </cell>
          <cell r="AQ24">
            <v>71</v>
          </cell>
          <cell r="AR24">
            <v>2.17</v>
          </cell>
          <cell r="AS24">
            <v>0</v>
          </cell>
          <cell r="AT24">
            <v>0</v>
          </cell>
          <cell r="AU24">
            <v>43</v>
          </cell>
          <cell r="AV24">
            <v>1.31</v>
          </cell>
          <cell r="AW24">
            <v>20</v>
          </cell>
          <cell r="AX24">
            <v>0.61</v>
          </cell>
          <cell r="AY24">
            <v>0</v>
          </cell>
          <cell r="AZ24">
            <v>0</v>
          </cell>
          <cell r="BC24">
            <v>79</v>
          </cell>
          <cell r="BD24">
            <v>2.41</v>
          </cell>
          <cell r="BE24">
            <v>1</v>
          </cell>
          <cell r="BF24">
            <v>0.03</v>
          </cell>
          <cell r="BG24">
            <v>74</v>
          </cell>
          <cell r="BH24">
            <v>2.2599999999999998</v>
          </cell>
          <cell r="BI24">
            <v>3</v>
          </cell>
          <cell r="BJ24">
            <v>0.09</v>
          </cell>
          <cell r="BM24">
            <v>6</v>
          </cell>
          <cell r="BN24">
            <v>0.18</v>
          </cell>
          <cell r="BO24">
            <v>997</v>
          </cell>
          <cell r="BP24">
            <v>30.42</v>
          </cell>
          <cell r="BQ24">
            <v>174</v>
          </cell>
          <cell r="BR24">
            <v>5.31</v>
          </cell>
          <cell r="BS24">
            <v>9</v>
          </cell>
          <cell r="BT24">
            <v>0.27</v>
          </cell>
          <cell r="BU24">
            <v>1</v>
          </cell>
          <cell r="BV24">
            <v>0.03</v>
          </cell>
          <cell r="BY24">
            <v>384</v>
          </cell>
          <cell r="BZ24">
            <v>11.72</v>
          </cell>
          <cell r="CA24">
            <v>8</v>
          </cell>
          <cell r="CB24">
            <v>0.24</v>
          </cell>
        </row>
        <row r="25">
          <cell r="C25">
            <v>3</v>
          </cell>
          <cell r="D25">
            <v>0.16</v>
          </cell>
          <cell r="E25">
            <v>38</v>
          </cell>
          <cell r="F25">
            <v>2.06</v>
          </cell>
          <cell r="G25">
            <v>25</v>
          </cell>
          <cell r="H25">
            <v>1.35</v>
          </cell>
          <cell r="I25">
            <v>3</v>
          </cell>
          <cell r="J25">
            <v>0.16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>
            <v>133</v>
          </cell>
          <cell r="T25">
            <v>7.2</v>
          </cell>
          <cell r="U25">
            <v>113</v>
          </cell>
          <cell r="V25">
            <v>6.12</v>
          </cell>
          <cell r="W25">
            <v>9</v>
          </cell>
          <cell r="X25">
            <v>0.49</v>
          </cell>
          <cell r="Y25">
            <v>7</v>
          </cell>
          <cell r="Z25">
            <v>0.38</v>
          </cell>
          <cell r="AC25">
            <v>111</v>
          </cell>
          <cell r="AD25">
            <v>6.01</v>
          </cell>
          <cell r="AE25">
            <v>84</v>
          </cell>
          <cell r="AF25">
            <v>4.55</v>
          </cell>
          <cell r="AG25">
            <v>1</v>
          </cell>
          <cell r="AH25">
            <v>0.05</v>
          </cell>
          <cell r="AI25">
            <v>17</v>
          </cell>
          <cell r="AJ25">
            <v>0.92</v>
          </cell>
          <cell r="AK25">
            <v>5</v>
          </cell>
          <cell r="AL25">
            <v>0.27</v>
          </cell>
          <cell r="AM25">
            <v>3</v>
          </cell>
          <cell r="AN25">
            <v>0.16</v>
          </cell>
          <cell r="AQ25">
            <v>70</v>
          </cell>
          <cell r="AR25">
            <v>3.79</v>
          </cell>
          <cell r="AS25">
            <v>1</v>
          </cell>
          <cell r="AT25">
            <v>0.05</v>
          </cell>
          <cell r="AU25">
            <v>55</v>
          </cell>
          <cell r="AV25">
            <v>2.98</v>
          </cell>
          <cell r="AW25">
            <v>12</v>
          </cell>
          <cell r="AX25">
            <v>0.65</v>
          </cell>
          <cell r="AY25">
            <v>0</v>
          </cell>
          <cell r="AZ25">
            <v>0</v>
          </cell>
          <cell r="BC25">
            <v>15</v>
          </cell>
          <cell r="BD25">
            <v>0.81</v>
          </cell>
          <cell r="BE25">
            <v>0</v>
          </cell>
          <cell r="BF25">
            <v>0</v>
          </cell>
          <cell r="BG25">
            <v>13</v>
          </cell>
          <cell r="BH25">
            <v>0.7</v>
          </cell>
          <cell r="BI25">
            <v>0</v>
          </cell>
          <cell r="BJ25">
            <v>0</v>
          </cell>
          <cell r="BM25">
            <v>6</v>
          </cell>
          <cell r="BN25">
            <v>0.33</v>
          </cell>
          <cell r="BO25">
            <v>572</v>
          </cell>
          <cell r="BP25">
            <v>30.99</v>
          </cell>
          <cell r="BQ25">
            <v>461</v>
          </cell>
          <cell r="BR25">
            <v>24.97</v>
          </cell>
          <cell r="BS25">
            <v>10</v>
          </cell>
          <cell r="BT25">
            <v>0.54</v>
          </cell>
          <cell r="BU25">
            <v>0</v>
          </cell>
          <cell r="BV25">
            <v>0</v>
          </cell>
          <cell r="BY25">
            <v>896</v>
          </cell>
          <cell r="BZ25">
            <v>48.54</v>
          </cell>
          <cell r="CA25">
            <v>2</v>
          </cell>
          <cell r="CB25">
            <v>0.11</v>
          </cell>
        </row>
        <row r="26">
          <cell r="C26">
            <v>41</v>
          </cell>
          <cell r="D26">
            <v>0.25</v>
          </cell>
          <cell r="E26">
            <v>807</v>
          </cell>
          <cell r="F26">
            <v>4.99</v>
          </cell>
          <cell r="G26">
            <v>636</v>
          </cell>
          <cell r="H26">
            <v>3.93</v>
          </cell>
          <cell r="I26">
            <v>46</v>
          </cell>
          <cell r="J26">
            <v>0.28000000000000003</v>
          </cell>
          <cell r="K26">
            <v>8</v>
          </cell>
          <cell r="L26">
            <v>0.05</v>
          </cell>
          <cell r="M26">
            <v>7</v>
          </cell>
          <cell r="N26">
            <v>0.04</v>
          </cell>
          <cell r="O26">
            <v>30</v>
          </cell>
          <cell r="P26">
            <v>0.19</v>
          </cell>
          <cell r="S26">
            <v>1902</v>
          </cell>
          <cell r="T26">
            <v>11.75</v>
          </cell>
          <cell r="U26">
            <v>889</v>
          </cell>
          <cell r="V26">
            <v>5.49</v>
          </cell>
          <cell r="W26">
            <v>513</v>
          </cell>
          <cell r="X26">
            <v>3.17</v>
          </cell>
          <cell r="Y26">
            <v>6</v>
          </cell>
          <cell r="Z26">
            <v>0.04</v>
          </cell>
          <cell r="AC26">
            <v>646</v>
          </cell>
          <cell r="AD26">
            <v>3.99</v>
          </cell>
          <cell r="AE26">
            <v>555</v>
          </cell>
          <cell r="AF26">
            <v>3.43</v>
          </cell>
          <cell r="AG26">
            <v>20</v>
          </cell>
          <cell r="AH26">
            <v>0.12</v>
          </cell>
          <cell r="AI26">
            <v>12</v>
          </cell>
          <cell r="AJ26">
            <v>7.0000000000000007E-2</v>
          </cell>
          <cell r="AK26">
            <v>34</v>
          </cell>
          <cell r="AL26">
            <v>0.21</v>
          </cell>
          <cell r="AM26">
            <v>9</v>
          </cell>
          <cell r="AN26">
            <v>0.06</v>
          </cell>
          <cell r="AQ26">
            <v>611</v>
          </cell>
          <cell r="AR26">
            <v>3.78</v>
          </cell>
          <cell r="AS26">
            <v>4</v>
          </cell>
          <cell r="AT26">
            <v>0.02</v>
          </cell>
          <cell r="AU26">
            <v>445</v>
          </cell>
          <cell r="AV26">
            <v>2.75</v>
          </cell>
          <cell r="AW26">
            <v>107</v>
          </cell>
          <cell r="AX26">
            <v>0.66</v>
          </cell>
          <cell r="AY26">
            <v>10</v>
          </cell>
          <cell r="AZ26">
            <v>0.06</v>
          </cell>
          <cell r="BC26">
            <v>126</v>
          </cell>
          <cell r="BD26">
            <v>0.78</v>
          </cell>
          <cell r="BE26">
            <v>6</v>
          </cell>
          <cell r="BF26">
            <v>0.04</v>
          </cell>
          <cell r="BG26">
            <v>112</v>
          </cell>
          <cell r="BH26">
            <v>0.69</v>
          </cell>
          <cell r="BI26">
            <v>1</v>
          </cell>
          <cell r="BJ26">
            <v>0.01</v>
          </cell>
          <cell r="BM26">
            <v>13</v>
          </cell>
          <cell r="BN26">
            <v>0.08</v>
          </cell>
          <cell r="BO26">
            <v>1202</v>
          </cell>
          <cell r="BP26">
            <v>7.43</v>
          </cell>
          <cell r="BQ26">
            <v>461</v>
          </cell>
          <cell r="BR26">
            <v>2.85</v>
          </cell>
          <cell r="BS26">
            <v>11</v>
          </cell>
          <cell r="BT26">
            <v>7.0000000000000007E-2</v>
          </cell>
          <cell r="BU26">
            <v>6</v>
          </cell>
          <cell r="BV26">
            <v>0.04</v>
          </cell>
          <cell r="BY26">
            <v>10803</v>
          </cell>
          <cell r="BZ26">
            <v>66.75</v>
          </cell>
          <cell r="CA26">
            <v>33</v>
          </cell>
          <cell r="CB26">
            <v>0.2</v>
          </cell>
        </row>
        <row r="27">
          <cell r="C27">
            <v>1</v>
          </cell>
          <cell r="D27">
            <v>0.09</v>
          </cell>
          <cell r="E27">
            <v>232</v>
          </cell>
          <cell r="F27">
            <v>20.37</v>
          </cell>
          <cell r="G27">
            <v>206</v>
          </cell>
          <cell r="H27">
            <v>18.09</v>
          </cell>
          <cell r="I27">
            <v>9</v>
          </cell>
          <cell r="J27">
            <v>0.79</v>
          </cell>
          <cell r="K27">
            <v>1</v>
          </cell>
          <cell r="L27">
            <v>0.09</v>
          </cell>
          <cell r="M27">
            <v>1</v>
          </cell>
          <cell r="N27">
            <v>0.09</v>
          </cell>
          <cell r="O27">
            <v>2</v>
          </cell>
          <cell r="P27">
            <v>0.18</v>
          </cell>
          <cell r="S27">
            <v>439</v>
          </cell>
          <cell r="T27">
            <v>38.54</v>
          </cell>
          <cell r="U27">
            <v>165</v>
          </cell>
          <cell r="V27">
            <v>14.49</v>
          </cell>
          <cell r="W27">
            <v>188</v>
          </cell>
          <cell r="X27">
            <v>16.510000000000002</v>
          </cell>
          <cell r="Y27">
            <v>0</v>
          </cell>
          <cell r="Z27">
            <v>0</v>
          </cell>
          <cell r="AC27">
            <v>116</v>
          </cell>
          <cell r="AD27">
            <v>10.18</v>
          </cell>
          <cell r="AE27">
            <v>103</v>
          </cell>
          <cell r="AF27">
            <v>9.0399999999999991</v>
          </cell>
          <cell r="AG27">
            <v>8</v>
          </cell>
          <cell r="AH27">
            <v>0.7</v>
          </cell>
          <cell r="AI27">
            <v>1</v>
          </cell>
          <cell r="AJ27">
            <v>0.09</v>
          </cell>
          <cell r="AK27">
            <v>3</v>
          </cell>
          <cell r="AL27">
            <v>0.26</v>
          </cell>
          <cell r="AM27">
            <v>0</v>
          </cell>
          <cell r="AN27">
            <v>0</v>
          </cell>
          <cell r="AQ27">
            <v>52</v>
          </cell>
          <cell r="AR27">
            <v>4.57</v>
          </cell>
          <cell r="AS27">
            <v>0</v>
          </cell>
          <cell r="AT27">
            <v>0</v>
          </cell>
          <cell r="AU27">
            <v>21</v>
          </cell>
          <cell r="AV27">
            <v>1.84</v>
          </cell>
          <cell r="AW27">
            <v>30</v>
          </cell>
          <cell r="AX27">
            <v>2.63</v>
          </cell>
          <cell r="AY27">
            <v>0</v>
          </cell>
          <cell r="AZ27">
            <v>0</v>
          </cell>
          <cell r="BC27">
            <v>27</v>
          </cell>
          <cell r="BD27">
            <v>2.37</v>
          </cell>
          <cell r="BE27">
            <v>0</v>
          </cell>
          <cell r="BF27">
            <v>0</v>
          </cell>
          <cell r="BG27">
            <v>25</v>
          </cell>
          <cell r="BH27">
            <v>2.19</v>
          </cell>
          <cell r="BI27">
            <v>1</v>
          </cell>
          <cell r="BJ27">
            <v>0.09</v>
          </cell>
          <cell r="BM27">
            <v>0</v>
          </cell>
          <cell r="BN27">
            <v>0</v>
          </cell>
          <cell r="BO27">
            <v>84</v>
          </cell>
          <cell r="BP27">
            <v>7.37</v>
          </cell>
          <cell r="BQ27">
            <v>14</v>
          </cell>
          <cell r="BR27">
            <v>1.23</v>
          </cell>
          <cell r="BS27">
            <v>2</v>
          </cell>
          <cell r="BT27">
            <v>0.18</v>
          </cell>
          <cell r="BU27">
            <v>0</v>
          </cell>
          <cell r="BV27">
            <v>0</v>
          </cell>
          <cell r="BY27">
            <v>188</v>
          </cell>
          <cell r="BZ27">
            <v>16.510000000000002</v>
          </cell>
          <cell r="CA27">
            <v>0</v>
          </cell>
          <cell r="CB27">
            <v>0</v>
          </cell>
        </row>
        <row r="28">
          <cell r="C28">
            <v>1</v>
          </cell>
          <cell r="D28">
            <v>0.15</v>
          </cell>
          <cell r="E28">
            <v>86</v>
          </cell>
          <cell r="F28">
            <v>12.7</v>
          </cell>
          <cell r="G28">
            <v>80</v>
          </cell>
          <cell r="H28">
            <v>11.82</v>
          </cell>
          <cell r="I28">
            <v>2</v>
          </cell>
          <cell r="J28">
            <v>0.3</v>
          </cell>
          <cell r="K28">
            <v>1</v>
          </cell>
          <cell r="L28">
            <v>0.15</v>
          </cell>
          <cell r="M28">
            <v>1</v>
          </cell>
          <cell r="N28">
            <v>0.15</v>
          </cell>
          <cell r="O28">
            <v>0</v>
          </cell>
          <cell r="P28">
            <v>0</v>
          </cell>
          <cell r="S28">
            <v>225</v>
          </cell>
          <cell r="T28">
            <v>33.229999999999997</v>
          </cell>
          <cell r="U28">
            <v>69</v>
          </cell>
          <cell r="V28">
            <v>10.19</v>
          </cell>
          <cell r="W28">
            <v>78</v>
          </cell>
          <cell r="X28">
            <v>11.52</v>
          </cell>
          <cell r="Y28">
            <v>3</v>
          </cell>
          <cell r="Z28">
            <v>0.44</v>
          </cell>
          <cell r="AC28">
            <v>56</v>
          </cell>
          <cell r="AD28">
            <v>8.27</v>
          </cell>
          <cell r="AE28">
            <v>51</v>
          </cell>
          <cell r="AF28">
            <v>7.53</v>
          </cell>
          <cell r="AG28">
            <v>2</v>
          </cell>
          <cell r="AH28">
            <v>0.3</v>
          </cell>
          <cell r="AI28">
            <v>0</v>
          </cell>
          <cell r="AJ28">
            <v>0</v>
          </cell>
          <cell r="AK28">
            <v>2</v>
          </cell>
          <cell r="AL28">
            <v>0.3</v>
          </cell>
          <cell r="AM28">
            <v>0</v>
          </cell>
          <cell r="AN28">
            <v>0</v>
          </cell>
          <cell r="AQ28">
            <v>20</v>
          </cell>
          <cell r="AR28">
            <v>2.95</v>
          </cell>
          <cell r="AS28">
            <v>0</v>
          </cell>
          <cell r="AT28">
            <v>0</v>
          </cell>
          <cell r="AU28">
            <v>7</v>
          </cell>
          <cell r="AV28">
            <v>1.03</v>
          </cell>
          <cell r="AW28">
            <v>12</v>
          </cell>
          <cell r="AX28">
            <v>1.77</v>
          </cell>
          <cell r="AY28">
            <v>0</v>
          </cell>
          <cell r="AZ28">
            <v>0</v>
          </cell>
          <cell r="BC28">
            <v>12</v>
          </cell>
          <cell r="BD28">
            <v>1.77</v>
          </cell>
          <cell r="BE28">
            <v>1</v>
          </cell>
          <cell r="BF28">
            <v>0.15</v>
          </cell>
          <cell r="BG28">
            <v>11</v>
          </cell>
          <cell r="BH28">
            <v>1.62</v>
          </cell>
          <cell r="BI28">
            <v>0</v>
          </cell>
          <cell r="BJ28">
            <v>0</v>
          </cell>
          <cell r="BM28">
            <v>1</v>
          </cell>
          <cell r="BN28">
            <v>0.15</v>
          </cell>
          <cell r="BO28">
            <v>50</v>
          </cell>
          <cell r="BP28">
            <v>7.39</v>
          </cell>
          <cell r="BQ28">
            <v>12</v>
          </cell>
          <cell r="BR28">
            <v>1.77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Y28">
            <v>224</v>
          </cell>
          <cell r="BZ28">
            <v>33.090000000000003</v>
          </cell>
          <cell r="CA28">
            <v>2</v>
          </cell>
          <cell r="CB28">
            <v>0.3</v>
          </cell>
        </row>
        <row r="29">
          <cell r="C29">
            <v>38</v>
          </cell>
          <cell r="D29">
            <v>0.5</v>
          </cell>
          <cell r="E29">
            <v>170</v>
          </cell>
          <cell r="F29">
            <v>2.25</v>
          </cell>
          <cell r="G29">
            <v>104</v>
          </cell>
          <cell r="H29">
            <v>1.38</v>
          </cell>
          <cell r="I29">
            <v>14</v>
          </cell>
          <cell r="J29">
            <v>0.19</v>
          </cell>
          <cell r="K29">
            <v>2</v>
          </cell>
          <cell r="L29">
            <v>0.03</v>
          </cell>
          <cell r="M29">
            <v>2</v>
          </cell>
          <cell r="N29">
            <v>0.03</v>
          </cell>
          <cell r="O29">
            <v>13</v>
          </cell>
          <cell r="P29">
            <v>0.17</v>
          </cell>
          <cell r="S29">
            <v>531</v>
          </cell>
          <cell r="T29">
            <v>7.02</v>
          </cell>
          <cell r="U29">
            <v>331</v>
          </cell>
          <cell r="V29">
            <v>4.38</v>
          </cell>
          <cell r="W29">
            <v>61</v>
          </cell>
          <cell r="X29">
            <v>0.81</v>
          </cell>
          <cell r="Y29">
            <v>0</v>
          </cell>
          <cell r="Z29">
            <v>0</v>
          </cell>
          <cell r="AC29">
            <v>240</v>
          </cell>
          <cell r="AD29">
            <v>3.17</v>
          </cell>
          <cell r="AE29">
            <v>198</v>
          </cell>
          <cell r="AF29">
            <v>2.62</v>
          </cell>
          <cell r="AG29">
            <v>5</v>
          </cell>
          <cell r="AH29">
            <v>7.0000000000000007E-2</v>
          </cell>
          <cell r="AI29">
            <v>8</v>
          </cell>
          <cell r="AJ29">
            <v>0.11</v>
          </cell>
          <cell r="AK29">
            <v>14</v>
          </cell>
          <cell r="AL29">
            <v>0.19</v>
          </cell>
          <cell r="AM29">
            <v>4</v>
          </cell>
          <cell r="AN29">
            <v>0.05</v>
          </cell>
          <cell r="AQ29">
            <v>292</v>
          </cell>
          <cell r="AR29">
            <v>3.86</v>
          </cell>
          <cell r="AS29">
            <v>1</v>
          </cell>
          <cell r="AT29">
            <v>0.01</v>
          </cell>
          <cell r="AU29">
            <v>230</v>
          </cell>
          <cell r="AV29">
            <v>3.04</v>
          </cell>
          <cell r="AW29">
            <v>29</v>
          </cell>
          <cell r="AX29">
            <v>0.38</v>
          </cell>
          <cell r="AY29">
            <v>5</v>
          </cell>
          <cell r="AZ29">
            <v>7.0000000000000007E-2</v>
          </cell>
          <cell r="BC29">
            <v>38</v>
          </cell>
          <cell r="BD29">
            <v>0.5</v>
          </cell>
          <cell r="BE29">
            <v>3</v>
          </cell>
          <cell r="BF29">
            <v>0.04</v>
          </cell>
          <cell r="BG29">
            <v>32</v>
          </cell>
          <cell r="BH29">
            <v>0.42</v>
          </cell>
          <cell r="BI29">
            <v>0</v>
          </cell>
          <cell r="BJ29">
            <v>0</v>
          </cell>
          <cell r="BM29">
            <v>7</v>
          </cell>
          <cell r="BN29">
            <v>0.09</v>
          </cell>
          <cell r="BO29">
            <v>496</v>
          </cell>
          <cell r="BP29">
            <v>6.56</v>
          </cell>
          <cell r="BQ29">
            <v>185</v>
          </cell>
          <cell r="BR29">
            <v>2.4500000000000002</v>
          </cell>
          <cell r="BS29">
            <v>5</v>
          </cell>
          <cell r="BT29">
            <v>7.0000000000000007E-2</v>
          </cell>
          <cell r="BU29">
            <v>3</v>
          </cell>
          <cell r="BV29">
            <v>0.04</v>
          </cell>
          <cell r="BY29">
            <v>5736</v>
          </cell>
          <cell r="BZ29">
            <v>75.84</v>
          </cell>
          <cell r="CA29">
            <v>15</v>
          </cell>
          <cell r="CB29">
            <v>0.2</v>
          </cell>
        </row>
        <row r="30">
          <cell r="C30">
            <v>1</v>
          </cell>
          <cell r="D30">
            <v>0.01</v>
          </cell>
          <cell r="E30">
            <v>319</v>
          </cell>
          <cell r="F30">
            <v>4.6900000000000004</v>
          </cell>
          <cell r="G30">
            <v>246</v>
          </cell>
          <cell r="H30">
            <v>3.61</v>
          </cell>
          <cell r="I30">
            <v>21</v>
          </cell>
          <cell r="J30">
            <v>0.31</v>
          </cell>
          <cell r="K30">
            <v>4</v>
          </cell>
          <cell r="L30">
            <v>0.06</v>
          </cell>
          <cell r="M30">
            <v>3</v>
          </cell>
          <cell r="N30">
            <v>0.04</v>
          </cell>
          <cell r="O30">
            <v>15</v>
          </cell>
          <cell r="P30">
            <v>0.22</v>
          </cell>
          <cell r="S30">
            <v>707</v>
          </cell>
          <cell r="T30">
            <v>10.39</v>
          </cell>
          <cell r="U30">
            <v>324</v>
          </cell>
          <cell r="V30">
            <v>4.76</v>
          </cell>
          <cell r="W30">
            <v>186</v>
          </cell>
          <cell r="X30">
            <v>2.73</v>
          </cell>
          <cell r="Y30">
            <v>3</v>
          </cell>
          <cell r="Z30">
            <v>0.04</v>
          </cell>
          <cell r="AC30">
            <v>234</v>
          </cell>
          <cell r="AD30">
            <v>3.44</v>
          </cell>
          <cell r="AE30">
            <v>203</v>
          </cell>
          <cell r="AF30">
            <v>2.98</v>
          </cell>
          <cell r="AG30">
            <v>5</v>
          </cell>
          <cell r="AH30">
            <v>7.0000000000000007E-2</v>
          </cell>
          <cell r="AI30">
            <v>3</v>
          </cell>
          <cell r="AJ30">
            <v>0.04</v>
          </cell>
          <cell r="AK30">
            <v>15</v>
          </cell>
          <cell r="AL30">
            <v>0.22</v>
          </cell>
          <cell r="AM30">
            <v>5</v>
          </cell>
          <cell r="AN30">
            <v>7.0000000000000007E-2</v>
          </cell>
          <cell r="AQ30">
            <v>247</v>
          </cell>
          <cell r="AR30">
            <v>3.63</v>
          </cell>
          <cell r="AS30">
            <v>3</v>
          </cell>
          <cell r="AT30">
            <v>0.04</v>
          </cell>
          <cell r="AU30">
            <v>187</v>
          </cell>
          <cell r="AV30">
            <v>2.75</v>
          </cell>
          <cell r="AW30">
            <v>36</v>
          </cell>
          <cell r="AX30">
            <v>0.53</v>
          </cell>
          <cell r="AY30">
            <v>5</v>
          </cell>
          <cell r="AZ30">
            <v>7.0000000000000007E-2</v>
          </cell>
          <cell r="BC30">
            <v>49</v>
          </cell>
          <cell r="BD30">
            <v>0.72</v>
          </cell>
          <cell r="BE30">
            <v>2</v>
          </cell>
          <cell r="BF30">
            <v>0.03</v>
          </cell>
          <cell r="BG30">
            <v>44</v>
          </cell>
          <cell r="BH30">
            <v>0.65</v>
          </cell>
          <cell r="BI30">
            <v>0</v>
          </cell>
          <cell r="BJ30">
            <v>0</v>
          </cell>
          <cell r="BM30">
            <v>5</v>
          </cell>
          <cell r="BN30">
            <v>7.0000000000000007E-2</v>
          </cell>
          <cell r="BO30">
            <v>572</v>
          </cell>
          <cell r="BP30">
            <v>8.41</v>
          </cell>
          <cell r="BQ30">
            <v>250</v>
          </cell>
          <cell r="BR30">
            <v>3.67</v>
          </cell>
          <cell r="BS30">
            <v>4</v>
          </cell>
          <cell r="BT30">
            <v>0.06</v>
          </cell>
          <cell r="BU30">
            <v>3</v>
          </cell>
          <cell r="BV30">
            <v>0.04</v>
          </cell>
          <cell r="BY30">
            <v>4655</v>
          </cell>
          <cell r="BZ30">
            <v>68.41</v>
          </cell>
          <cell r="CA30">
            <v>16</v>
          </cell>
          <cell r="CB30">
            <v>0.24</v>
          </cell>
        </row>
      </sheetData>
      <sheetData sheetId="8">
        <row r="3">
          <cell r="D3" t="str">
            <v>Proportion de femmes</v>
          </cell>
        </row>
      </sheetData>
      <sheetData sheetId="9">
        <row r="3">
          <cell r="C3" t="str">
            <v>Proportion par groupes d'âge</v>
          </cell>
          <cell r="H3" t="str">
            <v>Caractéristiques de l'âge</v>
          </cell>
        </row>
        <row r="5">
          <cell r="I5" t="str">
            <v>Moyenne</v>
          </cell>
          <cell r="J5" t="str">
            <v>Ecart-type</v>
          </cell>
          <cell r="K5" t="str">
            <v>1e quartile</v>
          </cell>
          <cell r="L5" t="str">
            <v>Médiane</v>
          </cell>
          <cell r="M5" t="str">
            <v>3e quartile</v>
          </cell>
        </row>
      </sheetData>
      <sheetData sheetId="10">
        <row r="5">
          <cell r="B5">
            <v>15320</v>
          </cell>
        </row>
      </sheetData>
      <sheetData sheetId="11">
        <row r="6">
          <cell r="B6">
            <v>3.91</v>
          </cell>
        </row>
      </sheetData>
      <sheetData sheetId="12">
        <row r="5">
          <cell r="B5">
            <v>7990</v>
          </cell>
        </row>
      </sheetData>
      <sheetData sheetId="13">
        <row r="5">
          <cell r="B5">
            <v>15320</v>
          </cell>
        </row>
      </sheetData>
      <sheetData sheetId="14">
        <row r="6">
          <cell r="B6">
            <v>7990</v>
          </cell>
        </row>
      </sheetData>
      <sheetData sheetId="15">
        <row r="5">
          <cell r="C5">
            <v>36.51</v>
          </cell>
        </row>
      </sheetData>
      <sheetData sheetId="16">
        <row r="6">
          <cell r="B6">
            <v>60.12</v>
          </cell>
        </row>
      </sheetData>
      <sheetData sheetId="17">
        <row r="6">
          <cell r="B6">
            <v>15320</v>
          </cell>
        </row>
      </sheetData>
      <sheetData sheetId="18">
        <row r="5">
          <cell r="C5">
            <v>37.92</v>
          </cell>
        </row>
      </sheetData>
      <sheetData sheetId="19">
        <row r="6">
          <cell r="B6">
            <v>65.86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">
          <cell r="B4" t="str">
            <v>Nombre d'épisodes de traitement</v>
          </cell>
        </row>
        <row r="6">
          <cell r="A6" t="str">
            <v>Par type d'épisode</v>
          </cell>
        </row>
      </sheetData>
      <sheetData sheetId="31">
        <row r="9">
          <cell r="C9">
            <v>6.03</v>
          </cell>
        </row>
      </sheetData>
      <sheetData sheetId="32">
        <row r="4">
          <cell r="C4" t="str">
            <v>Proportion d'épisodes de patients vivant seuls</v>
          </cell>
          <cell r="D4" t="str">
            <v>Proportion d'épisodes de patients avec des problèmes de logement</v>
          </cell>
          <cell r="E4" t="str">
            <v>Proportion d'épisodes de patients avec un faible revenu</v>
          </cell>
          <cell r="F4" t="str">
            <v>Proportion d'épisodes de patients vivant avec des enfants</v>
          </cell>
          <cell r="G4" t="str">
            <v>Proportion d'épisodes de patients avec un faible niveau d'instruction</v>
          </cell>
        </row>
        <row r="6">
          <cell r="A6" t="str">
            <v>Par type d'épisode</v>
          </cell>
        </row>
      </sheetData>
      <sheetData sheetId="33">
        <row r="4">
          <cell r="C4" t="str">
            <v>Proportion d'épisodes de patients en traitement pour la première fois</v>
          </cell>
          <cell r="D4" t="str">
            <v>Type de programme de traitement</v>
          </cell>
        </row>
        <row r="5">
          <cell r="D5" t="str">
            <v>Ambulatoire</v>
          </cell>
          <cell r="E5" t="str">
            <v>Résidentiel non-hospitalier</v>
          </cell>
          <cell r="F5" t="str">
            <v>Hôpital</v>
          </cell>
        </row>
      </sheetData>
      <sheetData sheetId="34">
        <row r="4">
          <cell r="C4" t="str">
            <v>Age moyen lors du premier traitement</v>
          </cell>
        </row>
        <row r="5">
          <cell r="C5" t="str">
            <v>Moyenne</v>
          </cell>
          <cell r="D5" t="str">
            <v>Ecart-type</v>
          </cell>
        </row>
      </sheetData>
      <sheetData sheetId="35">
        <row r="4">
          <cell r="B4" t="str">
            <v>Origine du renvoi en traitement</v>
          </cell>
        </row>
        <row r="5">
          <cell r="B5" t="str">
            <v>Individuel/entourage</v>
          </cell>
          <cell r="C5" t="str">
            <v>Médical/social</v>
          </cell>
          <cell r="D5" t="str">
            <v>Judiciaire</v>
          </cell>
        </row>
        <row r="7">
          <cell r="A7" t="str">
            <v>Par type d'épisode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T 2"/>
      <sheetName val="T 3"/>
      <sheetName val="T 4"/>
      <sheetName val="T 5"/>
      <sheetName val="T 6"/>
      <sheetName val="T 7"/>
      <sheetName val="T 8"/>
      <sheetName val="T 9"/>
      <sheetName val="T 10"/>
      <sheetName val="T 11"/>
      <sheetName val="T 12"/>
      <sheetName val="T 13"/>
      <sheetName val="T 14"/>
      <sheetName val="T 15"/>
      <sheetName val="T 16"/>
      <sheetName val="T 17"/>
      <sheetName val="T 18"/>
      <sheetName val="T 19"/>
      <sheetName val="T 20"/>
      <sheetName val="T 21"/>
      <sheetName val="T 22"/>
      <sheetName val="T 23"/>
      <sheetName val="T 24"/>
      <sheetName val="T 25"/>
      <sheetName val="T 26"/>
      <sheetName val="T 27"/>
      <sheetName val="T 28"/>
      <sheetName val="T 29"/>
      <sheetName val="T 30"/>
      <sheetName val="T 31"/>
      <sheetName val="T 32"/>
      <sheetName val="T 33"/>
      <sheetName val="T 34"/>
      <sheetName val="T 35"/>
      <sheetName val="T 36"/>
    </sheetNames>
    <sheetDataSet>
      <sheetData sheetId="0">
        <row r="1">
          <cell r="A1" t="str">
            <v>Tableau 7.1. Indicateurs démographiques des patients en traitement pour les hypnotiques, Belgique, 2021</v>
          </cell>
        </row>
        <row r="3">
          <cell r="B3" t="str">
            <v>Nombre de patients différents identifiables</v>
          </cell>
          <cell r="D3" t="str">
            <v>Proportion de femmes</v>
          </cell>
        </row>
        <row r="5">
          <cell r="A5" t="str">
            <v>Par année d'enregistrement</v>
          </cell>
          <cell r="B5">
            <v>235</v>
          </cell>
          <cell r="E5">
            <v>50.64</v>
          </cell>
        </row>
        <row r="6">
          <cell r="A6">
            <v>2015</v>
          </cell>
        </row>
        <row r="7">
          <cell r="A7">
            <v>2016</v>
          </cell>
          <cell r="B7">
            <v>213</v>
          </cell>
          <cell r="E7">
            <v>51.17</v>
          </cell>
        </row>
        <row r="8">
          <cell r="A8">
            <v>2017</v>
          </cell>
          <cell r="B8">
            <v>191</v>
          </cell>
          <cell r="E8">
            <v>45.55</v>
          </cell>
        </row>
      </sheetData>
      <sheetData sheetId="1">
        <row r="3">
          <cell r="C3" t="str">
            <v>Proportion par groupes d'âge</v>
          </cell>
          <cell r="H3" t="str">
            <v>Caractéristiques de l'âge</v>
          </cell>
        </row>
        <row r="4">
          <cell r="C4" t="str">
            <v>&lt;20</v>
          </cell>
          <cell r="D4" t="str">
            <v>20-29</v>
          </cell>
          <cell r="E4" t="str">
            <v>30-39</v>
          </cell>
          <cell r="F4" t="str">
            <v>40+</v>
          </cell>
        </row>
        <row r="5">
          <cell r="I5" t="str">
            <v>Moyenne</v>
          </cell>
          <cell r="J5" t="str">
            <v>Ecart-type</v>
          </cell>
          <cell r="K5" t="str">
            <v>1e quartile</v>
          </cell>
          <cell r="L5" t="str">
            <v>Médiane</v>
          </cell>
          <cell r="M5" t="str">
            <v>3e quartile</v>
          </cell>
        </row>
        <row r="6">
          <cell r="C6">
            <v>0.43</v>
          </cell>
          <cell r="D6">
            <v>11.97</v>
          </cell>
          <cell r="E6">
            <v>32.479999999999997</v>
          </cell>
          <cell r="F6">
            <v>55.13</v>
          </cell>
          <cell r="I6">
            <v>42.79</v>
          </cell>
          <cell r="J6">
            <v>12.35</v>
          </cell>
          <cell r="K6">
            <v>32</v>
          </cell>
          <cell r="L6">
            <v>42</v>
          </cell>
          <cell r="M6">
            <v>51</v>
          </cell>
        </row>
        <row r="8">
          <cell r="C8">
            <v>0</v>
          </cell>
          <cell r="D8">
            <v>9.86</v>
          </cell>
          <cell r="E8">
            <v>30.52</v>
          </cell>
          <cell r="F8">
            <v>59.62</v>
          </cell>
          <cell r="I8">
            <v>43.66</v>
          </cell>
          <cell r="J8">
            <v>11.35</v>
          </cell>
          <cell r="K8">
            <v>35</v>
          </cell>
          <cell r="L8">
            <v>43</v>
          </cell>
          <cell r="M8">
            <v>53</v>
          </cell>
        </row>
        <row r="9">
          <cell r="C9">
            <v>0</v>
          </cell>
          <cell r="D9">
            <v>10.47</v>
          </cell>
          <cell r="E9">
            <v>25.65</v>
          </cell>
          <cell r="F9">
            <v>63.87</v>
          </cell>
          <cell r="I9">
            <v>44.23</v>
          </cell>
          <cell r="J9">
            <v>12.27</v>
          </cell>
          <cell r="K9">
            <v>35</v>
          </cell>
          <cell r="L9">
            <v>43</v>
          </cell>
          <cell r="M9">
            <v>52</v>
          </cell>
        </row>
      </sheetData>
      <sheetData sheetId="2">
        <row r="5">
          <cell r="A5" t="str">
            <v>Par province/région</v>
          </cell>
        </row>
        <row r="7">
          <cell r="A7" t="str">
            <v>TOTAL FLANDRE</v>
          </cell>
          <cell r="B7">
            <v>318</v>
          </cell>
          <cell r="E7">
            <v>55.06</v>
          </cell>
        </row>
        <row r="8">
          <cell r="A8" t="str">
            <v>Anvers</v>
          </cell>
          <cell r="B8">
            <v>68</v>
          </cell>
          <cell r="E8">
            <v>32.35</v>
          </cell>
        </row>
        <row r="9">
          <cell r="A9" t="str">
            <v>Brabant flamand</v>
          </cell>
          <cell r="B9">
            <v>29</v>
          </cell>
          <cell r="E9">
            <v>37.93</v>
          </cell>
        </row>
        <row r="10">
          <cell r="A10" t="str">
            <v>Flandre occidentale</v>
          </cell>
          <cell r="B10">
            <v>91</v>
          </cell>
          <cell r="E10">
            <v>68.13</v>
          </cell>
        </row>
        <row r="11">
          <cell r="A11" t="str">
            <v>Flandre orientale</v>
          </cell>
          <cell r="B11">
            <v>57</v>
          </cell>
          <cell r="E11">
            <v>58.93</v>
          </cell>
        </row>
        <row r="12">
          <cell r="A12" t="str">
            <v>Limbourg</v>
          </cell>
          <cell r="B12">
            <v>73</v>
          </cell>
          <cell r="E12">
            <v>63.89</v>
          </cell>
        </row>
        <row r="13">
          <cell r="A13" t="str">
            <v>TOTAL WALLONIE</v>
          </cell>
          <cell r="B13">
            <v>80</v>
          </cell>
          <cell r="E13">
            <v>57.5</v>
          </cell>
        </row>
        <row r="14">
          <cell r="A14" t="str">
            <v>Liège</v>
          </cell>
          <cell r="B14">
            <v>25</v>
          </cell>
          <cell r="E14">
            <v>52</v>
          </cell>
        </row>
        <row r="15">
          <cell r="A15" t="str">
            <v>Hainaut</v>
          </cell>
          <cell r="B15">
            <v>29</v>
          </cell>
          <cell r="E15">
            <v>58.62</v>
          </cell>
        </row>
        <row r="16">
          <cell r="A16" t="str">
            <v>Luxembourg</v>
          </cell>
          <cell r="B16">
            <v>2</v>
          </cell>
          <cell r="E16">
            <v>50</v>
          </cell>
        </row>
        <row r="17">
          <cell r="A17" t="str">
            <v>Namur</v>
          </cell>
          <cell r="B17">
            <v>19</v>
          </cell>
          <cell r="E17">
            <v>63.16</v>
          </cell>
        </row>
        <row r="18">
          <cell r="A18" t="str">
            <v>Brabant wallon</v>
          </cell>
          <cell r="B18">
            <v>5</v>
          </cell>
          <cell r="E18">
            <v>60</v>
          </cell>
        </row>
        <row r="19">
          <cell r="A19" t="str">
            <v>TOTAL BRUXELLES</v>
          </cell>
          <cell r="B19">
            <v>63</v>
          </cell>
          <cell r="E19">
            <v>25.4</v>
          </cell>
        </row>
        <row r="20">
          <cell r="A20" t="str">
            <v>Par type d'unité</v>
          </cell>
          <cell r="B20">
            <v>117</v>
          </cell>
          <cell r="E20">
            <v>37.93</v>
          </cell>
        </row>
        <row r="21">
          <cell r="A21" t="str">
            <v>Total Ambulatoire</v>
          </cell>
        </row>
        <row r="22">
          <cell r="A22" t="str">
            <v>Consultations ambulatoires</v>
          </cell>
          <cell r="B22">
            <v>54</v>
          </cell>
          <cell r="E22">
            <v>25.93</v>
          </cell>
        </row>
        <row r="23">
          <cell r="A23" t="str">
            <v>Centre de jour</v>
          </cell>
          <cell r="B23">
            <v>21</v>
          </cell>
          <cell r="E23">
            <v>35</v>
          </cell>
        </row>
        <row r="24">
          <cell r="A24" t="str">
            <v>Service de Santé Mentale</v>
          </cell>
          <cell r="B24">
            <v>42</v>
          </cell>
          <cell r="E24">
            <v>54.76</v>
          </cell>
        </row>
        <row r="25">
          <cell r="A25" t="str">
            <v>Total Résidentiel</v>
          </cell>
          <cell r="B25">
            <v>344</v>
          </cell>
          <cell r="E25">
            <v>55.98</v>
          </cell>
        </row>
        <row r="26">
          <cell r="A26" t="str">
            <v>Unité de crise</v>
          </cell>
          <cell r="B26">
            <v>15</v>
          </cell>
          <cell r="E26">
            <v>6.67</v>
          </cell>
        </row>
        <row r="27">
          <cell r="A27" t="str">
            <v>Communauté thérapeutique</v>
          </cell>
          <cell r="B27">
            <v>3</v>
          </cell>
          <cell r="E27">
            <v>33.33</v>
          </cell>
        </row>
        <row r="28">
          <cell r="A28" t="str">
            <v>Hôpital général</v>
          </cell>
          <cell r="B28">
            <v>178</v>
          </cell>
          <cell r="E28">
            <v>66.099999999999994</v>
          </cell>
        </row>
        <row r="29">
          <cell r="A29" t="str">
            <v>Hôpital psychiatrique</v>
          </cell>
          <cell r="B29">
            <v>148</v>
          </cell>
          <cell r="E29">
            <v>49.32</v>
          </cell>
        </row>
        <row r="30">
          <cell r="A30" t="str">
            <v>Par sexe</v>
          </cell>
          <cell r="B30">
            <v>223</v>
          </cell>
        </row>
        <row r="31">
          <cell r="A31" t="str">
            <v>Homme</v>
          </cell>
        </row>
        <row r="32">
          <cell r="A32" t="str">
            <v>Femme</v>
          </cell>
          <cell r="B32">
            <v>236</v>
          </cell>
        </row>
        <row r="34">
          <cell r="A34" t="str">
            <v>Par catégorie d'âge</v>
          </cell>
          <cell r="B34">
            <v>8</v>
          </cell>
          <cell r="E34">
            <v>37.5</v>
          </cell>
        </row>
        <row r="35">
          <cell r="A35" t="str">
            <v>&lt;20</v>
          </cell>
        </row>
        <row r="36">
          <cell r="A36" t="str">
            <v>20-29</v>
          </cell>
          <cell r="B36">
            <v>47</v>
          </cell>
          <cell r="E36">
            <v>48.94</v>
          </cell>
        </row>
        <row r="37">
          <cell r="A37" t="str">
            <v>30-39</v>
          </cell>
          <cell r="B37">
            <v>115</v>
          </cell>
          <cell r="E37">
            <v>46.49</v>
          </cell>
        </row>
        <row r="38">
          <cell r="A38" t="str">
            <v>40+</v>
          </cell>
          <cell r="B38">
            <v>285</v>
          </cell>
          <cell r="E38">
            <v>54.58</v>
          </cell>
        </row>
        <row r="40">
          <cell r="A40" t="str">
            <v>Par niveau d'instruction</v>
          </cell>
          <cell r="B40">
            <v>91</v>
          </cell>
          <cell r="E40">
            <v>46.67</v>
          </cell>
        </row>
        <row r="41">
          <cell r="A41" t="str">
            <v>Aucun ou primaire</v>
          </cell>
        </row>
        <row r="42">
          <cell r="A42" t="str">
            <v>Secondaire</v>
          </cell>
          <cell r="B42">
            <v>219</v>
          </cell>
          <cell r="E42">
            <v>51.83</v>
          </cell>
        </row>
        <row r="43">
          <cell r="A43" t="str">
            <v>Supérieur</v>
          </cell>
          <cell r="B43">
            <v>91</v>
          </cell>
          <cell r="E43">
            <v>62.64</v>
          </cell>
        </row>
        <row r="45">
          <cell r="A45" t="str">
            <v>Par historique de traitement</v>
          </cell>
          <cell r="B45">
            <v>327</v>
          </cell>
          <cell r="E45">
            <v>49.54</v>
          </cell>
        </row>
        <row r="46">
          <cell r="A46" t="str">
            <v>Traitements précédents</v>
          </cell>
        </row>
        <row r="47">
          <cell r="A47" t="str">
            <v>Premier traitement</v>
          </cell>
          <cell r="B47">
            <v>123</v>
          </cell>
          <cell r="E47">
            <v>56.1</v>
          </cell>
        </row>
        <row r="49">
          <cell r="A49" t="str">
            <v>Par substance spécifique</v>
          </cell>
        </row>
        <row r="67">
          <cell r="A67" t="str">
            <v>Hypnotiques ou sédatifs non-spécifiés</v>
          </cell>
          <cell r="B67">
            <v>46</v>
          </cell>
          <cell r="E67">
            <v>51.11</v>
          </cell>
        </row>
        <row r="68">
          <cell r="A68" t="str">
            <v>Barbiturique</v>
          </cell>
          <cell r="B68">
            <v>7</v>
          </cell>
          <cell r="E68">
            <v>42.86</v>
          </cell>
        </row>
        <row r="69">
          <cell r="A69" t="str">
            <v>Benzodiazépine</v>
          </cell>
          <cell r="B69">
            <v>408</v>
          </cell>
          <cell r="E69">
            <v>51.6</v>
          </cell>
        </row>
        <row r="70">
          <cell r="A70" t="str">
            <v>GHB/GBL</v>
          </cell>
          <cell r="B70">
            <v>0</v>
          </cell>
          <cell r="E70">
            <v>0</v>
          </cell>
        </row>
        <row r="71">
          <cell r="A71" t="str">
            <v>Autre hypnotique</v>
          </cell>
          <cell r="B71">
            <v>0</v>
          </cell>
          <cell r="E71">
            <v>0</v>
          </cell>
        </row>
      </sheetData>
      <sheetData sheetId="3">
        <row r="8">
          <cell r="B8">
            <v>1.92</v>
          </cell>
          <cell r="C8">
            <v>12.5</v>
          </cell>
          <cell r="D8">
            <v>24.68</v>
          </cell>
          <cell r="E8">
            <v>60.9</v>
          </cell>
          <cell r="H8">
            <v>43.55</v>
          </cell>
          <cell r="I8">
            <v>13.34</v>
          </cell>
          <cell r="J8">
            <v>33.5</v>
          </cell>
          <cell r="K8">
            <v>43</v>
          </cell>
          <cell r="L8">
            <v>52.5</v>
          </cell>
        </row>
        <row r="9">
          <cell r="B9">
            <v>1.47</v>
          </cell>
          <cell r="C9">
            <v>16.18</v>
          </cell>
          <cell r="D9">
            <v>22.06</v>
          </cell>
          <cell r="E9">
            <v>60.29</v>
          </cell>
          <cell r="H9">
            <v>40.75</v>
          </cell>
          <cell r="I9">
            <v>12.08</v>
          </cell>
          <cell r="J9">
            <v>30.5</v>
          </cell>
          <cell r="K9">
            <v>41</v>
          </cell>
          <cell r="L9">
            <v>48</v>
          </cell>
        </row>
        <row r="10">
          <cell r="B10">
            <v>0</v>
          </cell>
          <cell r="C10">
            <v>27.59</v>
          </cell>
          <cell r="D10">
            <v>37.93</v>
          </cell>
          <cell r="E10">
            <v>34.479999999999997</v>
          </cell>
          <cell r="H10">
            <v>37.21</v>
          </cell>
          <cell r="I10">
            <v>10.54</v>
          </cell>
          <cell r="J10">
            <v>29</v>
          </cell>
          <cell r="K10">
            <v>36</v>
          </cell>
          <cell r="L10">
            <v>45</v>
          </cell>
        </row>
        <row r="11">
          <cell r="B11">
            <v>2.2000000000000002</v>
          </cell>
          <cell r="C11">
            <v>10.99</v>
          </cell>
          <cell r="D11">
            <v>21.98</v>
          </cell>
          <cell r="E11">
            <v>64.84</v>
          </cell>
          <cell r="H11">
            <v>44.18</v>
          </cell>
          <cell r="I11">
            <v>13.31</v>
          </cell>
          <cell r="J11">
            <v>35</v>
          </cell>
          <cell r="K11">
            <v>44</v>
          </cell>
          <cell r="L11">
            <v>56</v>
          </cell>
        </row>
        <row r="12">
          <cell r="B12">
            <v>5.26</v>
          </cell>
          <cell r="C12">
            <v>8.77</v>
          </cell>
          <cell r="D12">
            <v>28.07</v>
          </cell>
          <cell r="E12">
            <v>57.89</v>
          </cell>
          <cell r="H12">
            <v>44.98</v>
          </cell>
          <cell r="I12">
            <v>14.36</v>
          </cell>
          <cell r="J12">
            <v>35</v>
          </cell>
          <cell r="K12">
            <v>44</v>
          </cell>
          <cell r="L12">
            <v>57</v>
          </cell>
        </row>
        <row r="13">
          <cell r="B13">
            <v>0</v>
          </cell>
          <cell r="C13">
            <v>7.46</v>
          </cell>
          <cell r="D13">
            <v>22.39</v>
          </cell>
          <cell r="E13">
            <v>70.150000000000006</v>
          </cell>
          <cell r="H13">
            <v>47.09</v>
          </cell>
          <cell r="I13">
            <v>13.62</v>
          </cell>
          <cell r="J13">
            <v>37</v>
          </cell>
          <cell r="K13">
            <v>48</v>
          </cell>
          <cell r="L13">
            <v>55</v>
          </cell>
        </row>
        <row r="14">
          <cell r="B14">
            <v>1.25</v>
          </cell>
          <cell r="C14">
            <v>7.5</v>
          </cell>
          <cell r="D14">
            <v>27.5</v>
          </cell>
          <cell r="E14">
            <v>63.75</v>
          </cell>
          <cell r="H14">
            <v>45.63</v>
          </cell>
          <cell r="I14">
            <v>12.27</v>
          </cell>
          <cell r="J14">
            <v>36.5</v>
          </cell>
          <cell r="K14">
            <v>46</v>
          </cell>
          <cell r="L14">
            <v>54</v>
          </cell>
        </row>
        <row r="15">
          <cell r="B15">
            <v>0</v>
          </cell>
          <cell r="C15">
            <v>16</v>
          </cell>
          <cell r="D15">
            <v>24</v>
          </cell>
          <cell r="E15">
            <v>60</v>
          </cell>
          <cell r="H15">
            <v>45.36</v>
          </cell>
          <cell r="I15">
            <v>13.3</v>
          </cell>
          <cell r="J15">
            <v>34</v>
          </cell>
          <cell r="K15">
            <v>45</v>
          </cell>
          <cell r="L15">
            <v>60</v>
          </cell>
        </row>
        <row r="16">
          <cell r="B16">
            <v>0</v>
          </cell>
          <cell r="C16">
            <v>0</v>
          </cell>
          <cell r="D16">
            <v>44.83</v>
          </cell>
          <cell r="E16">
            <v>55.17</v>
          </cell>
          <cell r="H16">
            <v>42.79</v>
          </cell>
          <cell r="I16">
            <v>7.27</v>
          </cell>
          <cell r="J16">
            <v>37</v>
          </cell>
          <cell r="K16">
            <v>44</v>
          </cell>
          <cell r="L16">
            <v>48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100</v>
          </cell>
          <cell r="H17">
            <v>54</v>
          </cell>
          <cell r="I17">
            <v>4.24</v>
          </cell>
          <cell r="J17">
            <v>51</v>
          </cell>
          <cell r="K17">
            <v>54</v>
          </cell>
          <cell r="L17">
            <v>57</v>
          </cell>
        </row>
        <row r="18">
          <cell r="B18">
            <v>5.26</v>
          </cell>
          <cell r="C18">
            <v>10.53</v>
          </cell>
          <cell r="D18">
            <v>15.79</v>
          </cell>
          <cell r="E18">
            <v>68.42</v>
          </cell>
          <cell r="H18">
            <v>47.84</v>
          </cell>
          <cell r="I18">
            <v>17.34</v>
          </cell>
          <cell r="J18">
            <v>34</v>
          </cell>
          <cell r="K18">
            <v>48</v>
          </cell>
          <cell r="L18">
            <v>58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100</v>
          </cell>
          <cell r="H19">
            <v>51.6</v>
          </cell>
          <cell r="I19">
            <v>4.83</v>
          </cell>
          <cell r="J19">
            <v>49</v>
          </cell>
          <cell r="K19">
            <v>50</v>
          </cell>
          <cell r="L19">
            <v>51</v>
          </cell>
        </row>
        <row r="20">
          <cell r="B20">
            <v>1.59</v>
          </cell>
          <cell r="C20">
            <v>3.17</v>
          </cell>
          <cell r="D20">
            <v>25.4</v>
          </cell>
          <cell r="E20">
            <v>69.84</v>
          </cell>
          <cell r="H20">
            <v>46</v>
          </cell>
          <cell r="I20">
            <v>13.21</v>
          </cell>
          <cell r="J20">
            <v>38</v>
          </cell>
          <cell r="K20">
            <v>44</v>
          </cell>
          <cell r="L20">
            <v>53</v>
          </cell>
        </row>
        <row r="21">
          <cell r="B21">
            <v>3.42</v>
          </cell>
          <cell r="C21">
            <v>8.5500000000000007</v>
          </cell>
          <cell r="D21">
            <v>23.93</v>
          </cell>
          <cell r="E21">
            <v>64.099999999999994</v>
          </cell>
          <cell r="H21">
            <v>42.43</v>
          </cell>
          <cell r="I21">
            <v>11.62</v>
          </cell>
          <cell r="J21">
            <v>36</v>
          </cell>
          <cell r="K21">
            <v>43</v>
          </cell>
          <cell r="L21">
            <v>49</v>
          </cell>
        </row>
        <row r="23">
          <cell r="B23">
            <v>1.85</v>
          </cell>
          <cell r="C23">
            <v>5.56</v>
          </cell>
          <cell r="D23">
            <v>27.78</v>
          </cell>
          <cell r="E23">
            <v>64.81</v>
          </cell>
          <cell r="H23">
            <v>42.44</v>
          </cell>
          <cell r="I23">
            <v>9.19</v>
          </cell>
          <cell r="J23">
            <v>38</v>
          </cell>
          <cell r="K23">
            <v>42.5</v>
          </cell>
          <cell r="L23">
            <v>48</v>
          </cell>
        </row>
        <row r="24">
          <cell r="B24">
            <v>0</v>
          </cell>
          <cell r="C24">
            <v>19.05</v>
          </cell>
          <cell r="D24">
            <v>19.05</v>
          </cell>
          <cell r="E24">
            <v>61.9</v>
          </cell>
          <cell r="H24">
            <v>41.14</v>
          </cell>
          <cell r="I24">
            <v>10.9</v>
          </cell>
          <cell r="J24">
            <v>34</v>
          </cell>
          <cell r="K24">
            <v>43</v>
          </cell>
          <cell r="L24">
            <v>48</v>
          </cell>
        </row>
        <row r="25">
          <cell r="B25">
            <v>7.14</v>
          </cell>
          <cell r="C25">
            <v>7.14</v>
          </cell>
          <cell r="D25">
            <v>21.43</v>
          </cell>
          <cell r="E25">
            <v>64.290000000000006</v>
          </cell>
          <cell r="H25">
            <v>43.05</v>
          </cell>
          <cell r="I25">
            <v>14.63</v>
          </cell>
          <cell r="J25">
            <v>32</v>
          </cell>
          <cell r="K25">
            <v>43</v>
          </cell>
          <cell r="L25">
            <v>53</v>
          </cell>
        </row>
        <row r="26">
          <cell r="B26">
            <v>1.18</v>
          </cell>
          <cell r="C26">
            <v>10.95</v>
          </cell>
          <cell r="D26">
            <v>25.74</v>
          </cell>
          <cell r="E26">
            <v>62.13</v>
          </cell>
          <cell r="H26">
            <v>44.89</v>
          </cell>
          <cell r="I26">
            <v>13.6</v>
          </cell>
          <cell r="J26">
            <v>35</v>
          </cell>
          <cell r="K26">
            <v>44</v>
          </cell>
          <cell r="L26">
            <v>54</v>
          </cell>
        </row>
        <row r="27">
          <cell r="B27">
            <v>0</v>
          </cell>
          <cell r="C27">
            <v>20</v>
          </cell>
          <cell r="D27">
            <v>33.33</v>
          </cell>
          <cell r="E27">
            <v>46.67</v>
          </cell>
          <cell r="H27">
            <v>39.4</v>
          </cell>
          <cell r="I27">
            <v>12.31</v>
          </cell>
          <cell r="J27">
            <v>30</v>
          </cell>
          <cell r="K27">
            <v>38</v>
          </cell>
          <cell r="L27">
            <v>48</v>
          </cell>
        </row>
        <row r="28">
          <cell r="B28">
            <v>0</v>
          </cell>
          <cell r="C28">
            <v>33.33</v>
          </cell>
          <cell r="D28">
            <v>33.33</v>
          </cell>
          <cell r="E28">
            <v>33.33</v>
          </cell>
          <cell r="H28">
            <v>36.33</v>
          </cell>
          <cell r="I28">
            <v>8.02</v>
          </cell>
          <cell r="J28">
            <v>28</v>
          </cell>
          <cell r="K28">
            <v>37</v>
          </cell>
          <cell r="L28">
            <v>44</v>
          </cell>
        </row>
        <row r="29">
          <cell r="B29">
            <v>1.69</v>
          </cell>
          <cell r="C29">
            <v>10.67</v>
          </cell>
          <cell r="D29">
            <v>21.91</v>
          </cell>
          <cell r="E29">
            <v>65.73</v>
          </cell>
          <cell r="H29">
            <v>46.04</v>
          </cell>
          <cell r="I29">
            <v>14.37</v>
          </cell>
          <cell r="J29">
            <v>36</v>
          </cell>
          <cell r="K29">
            <v>46</v>
          </cell>
          <cell r="L29">
            <v>56</v>
          </cell>
        </row>
        <row r="30">
          <cell r="B30">
            <v>0.7</v>
          </cell>
          <cell r="C30">
            <v>9.86</v>
          </cell>
          <cell r="D30">
            <v>29.58</v>
          </cell>
          <cell r="E30">
            <v>59.86</v>
          </cell>
          <cell r="H30">
            <v>44.21</v>
          </cell>
          <cell r="I30">
            <v>12.65</v>
          </cell>
          <cell r="J30">
            <v>34</v>
          </cell>
          <cell r="K30">
            <v>43</v>
          </cell>
          <cell r="L30">
            <v>53</v>
          </cell>
        </row>
        <row r="31">
          <cell r="B31">
            <v>2.2799999999999998</v>
          </cell>
          <cell r="C31">
            <v>10.96</v>
          </cell>
          <cell r="D31">
            <v>27.85</v>
          </cell>
          <cell r="E31">
            <v>58.9</v>
          </cell>
          <cell r="H31">
            <v>42.34</v>
          </cell>
          <cell r="I31">
            <v>12.23</v>
          </cell>
          <cell r="J31">
            <v>34</v>
          </cell>
          <cell r="K31">
            <v>42</v>
          </cell>
          <cell r="L31">
            <v>50</v>
          </cell>
        </row>
        <row r="33">
          <cell r="B33">
            <v>1.28</v>
          </cell>
          <cell r="C33">
            <v>9.83</v>
          </cell>
          <cell r="D33">
            <v>22.65</v>
          </cell>
          <cell r="E33">
            <v>66.239999999999995</v>
          </cell>
          <cell r="H33">
            <v>46.06</v>
          </cell>
          <cell r="I33">
            <v>13.78</v>
          </cell>
          <cell r="J33">
            <v>36</v>
          </cell>
          <cell r="K33">
            <v>45</v>
          </cell>
          <cell r="L33">
            <v>56</v>
          </cell>
        </row>
        <row r="35">
          <cell r="B35">
            <v>6.67</v>
          </cell>
          <cell r="C35">
            <v>11.11</v>
          </cell>
          <cell r="D35">
            <v>18.89</v>
          </cell>
          <cell r="E35">
            <v>63.33</v>
          </cell>
          <cell r="H35">
            <v>43.69</v>
          </cell>
          <cell r="I35">
            <v>14.61</v>
          </cell>
          <cell r="J35">
            <v>36</v>
          </cell>
          <cell r="K35">
            <v>43</v>
          </cell>
          <cell r="L35">
            <v>56</v>
          </cell>
        </row>
        <row r="37">
          <cell r="B37">
            <v>0.93</v>
          </cell>
          <cell r="C37">
            <v>11.16</v>
          </cell>
          <cell r="D37">
            <v>28.84</v>
          </cell>
          <cell r="E37">
            <v>59.07</v>
          </cell>
          <cell r="H37">
            <v>43.73</v>
          </cell>
          <cell r="I37">
            <v>12.81</v>
          </cell>
          <cell r="J37">
            <v>34</v>
          </cell>
          <cell r="K37">
            <v>43</v>
          </cell>
          <cell r="L37">
            <v>52</v>
          </cell>
        </row>
        <row r="38">
          <cell r="B38">
            <v>0</v>
          </cell>
          <cell r="C38">
            <v>7.69</v>
          </cell>
          <cell r="D38">
            <v>26.37</v>
          </cell>
          <cell r="E38">
            <v>65.930000000000007</v>
          </cell>
          <cell r="H38">
            <v>45.37</v>
          </cell>
          <cell r="I38">
            <v>12.2</v>
          </cell>
          <cell r="J38">
            <v>36</v>
          </cell>
          <cell r="K38">
            <v>44</v>
          </cell>
          <cell r="L38">
            <v>54</v>
          </cell>
        </row>
        <row r="40">
          <cell r="B40">
            <v>0.93</v>
          </cell>
          <cell r="C40">
            <v>10.56</v>
          </cell>
          <cell r="D40">
            <v>27.95</v>
          </cell>
          <cell r="E40">
            <v>60.56</v>
          </cell>
          <cell r="H40">
            <v>43.17</v>
          </cell>
          <cell r="I40">
            <v>11.76</v>
          </cell>
          <cell r="J40">
            <v>36</v>
          </cell>
          <cell r="K40">
            <v>43</v>
          </cell>
          <cell r="L40">
            <v>51</v>
          </cell>
        </row>
        <row r="42">
          <cell r="B42">
            <v>4.0999999999999996</v>
          </cell>
          <cell r="C42">
            <v>9.84</v>
          </cell>
          <cell r="D42">
            <v>18.850000000000001</v>
          </cell>
          <cell r="E42">
            <v>67.209999999999994</v>
          </cell>
          <cell r="H42">
            <v>46.64</v>
          </cell>
          <cell r="I42">
            <v>15.56</v>
          </cell>
          <cell r="J42">
            <v>34</v>
          </cell>
          <cell r="K42">
            <v>48</v>
          </cell>
          <cell r="L42">
            <v>58</v>
          </cell>
        </row>
        <row r="62">
          <cell r="B62">
            <v>2.2200000000000002</v>
          </cell>
          <cell r="C62">
            <v>15.56</v>
          </cell>
          <cell r="D62">
            <v>31.11</v>
          </cell>
          <cell r="E62">
            <v>51.11</v>
          </cell>
          <cell r="H62">
            <v>40.840000000000003</v>
          </cell>
          <cell r="I62">
            <v>11.72</v>
          </cell>
          <cell r="J62">
            <v>33</v>
          </cell>
          <cell r="K62">
            <v>41</v>
          </cell>
          <cell r="L62">
            <v>48</v>
          </cell>
        </row>
        <row r="63">
          <cell r="B63">
            <v>0</v>
          </cell>
          <cell r="C63">
            <v>0</v>
          </cell>
          <cell r="D63">
            <v>14.29</v>
          </cell>
          <cell r="E63">
            <v>85.71</v>
          </cell>
          <cell r="H63">
            <v>51</v>
          </cell>
          <cell r="I63">
            <v>12.61</v>
          </cell>
          <cell r="J63">
            <v>41</v>
          </cell>
          <cell r="K63">
            <v>53</v>
          </cell>
          <cell r="L63">
            <v>64</v>
          </cell>
        </row>
        <row r="64">
          <cell r="B64">
            <v>1.74</v>
          </cell>
          <cell r="C64">
            <v>9.93</v>
          </cell>
          <cell r="D64">
            <v>24.81</v>
          </cell>
          <cell r="E64">
            <v>63.52</v>
          </cell>
          <cell r="H64">
            <v>44.52</v>
          </cell>
          <cell r="I64">
            <v>13.26</v>
          </cell>
          <cell r="J64">
            <v>35</v>
          </cell>
          <cell r="K64">
            <v>44</v>
          </cell>
          <cell r="L64">
            <v>53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</sheetData>
      <sheetData sheetId="4">
        <row r="1">
          <cell r="A1" t="str">
            <v>Tableau 7.2. Indicateurs sociaux des patients en traitement pour les hypnotiques, Belgique, 2021</v>
          </cell>
        </row>
        <row r="3">
          <cell r="B3" t="str">
            <v>Nombre de patients différents identifiables</v>
          </cell>
        </row>
        <row r="5">
          <cell r="A5" t="str">
            <v>Par année d'enregistrement</v>
          </cell>
          <cell r="B5">
            <v>235</v>
          </cell>
          <cell r="C5">
            <v>42.53</v>
          </cell>
          <cell r="D5">
            <v>6.76</v>
          </cell>
          <cell r="E5">
            <v>14.81</v>
          </cell>
          <cell r="F5">
            <v>26.94</v>
          </cell>
          <cell r="G5">
            <v>27.36</v>
          </cell>
        </row>
        <row r="6">
          <cell r="A6">
            <v>2015</v>
          </cell>
        </row>
        <row r="7">
          <cell r="A7">
            <v>2016</v>
          </cell>
          <cell r="B7">
            <v>213</v>
          </cell>
          <cell r="C7">
            <v>41.87</v>
          </cell>
          <cell r="D7">
            <v>8.2899999999999991</v>
          </cell>
          <cell r="E7">
            <v>12.02</v>
          </cell>
          <cell r="F7">
            <v>25.13</v>
          </cell>
          <cell r="G7">
            <v>25</v>
          </cell>
        </row>
        <row r="8">
          <cell r="A8">
            <v>2017</v>
          </cell>
          <cell r="B8">
            <v>191</v>
          </cell>
          <cell r="C8">
            <v>48.02</v>
          </cell>
          <cell r="D8">
            <v>5.0599999999999996</v>
          </cell>
          <cell r="E8">
            <v>18.09</v>
          </cell>
          <cell r="F8">
            <v>23.81</v>
          </cell>
          <cell r="G8">
            <v>28.9</v>
          </cell>
        </row>
      </sheetData>
      <sheetData sheetId="5">
        <row r="3">
          <cell r="C3" t="str">
            <v>Proportion de patients vivant seuls</v>
          </cell>
          <cell r="D3" t="str">
            <v>Proportion de patients avec des problèmes de logement</v>
          </cell>
          <cell r="E3" t="str">
            <v>Proportion de patients avec un faible revenu</v>
          </cell>
          <cell r="F3" t="str">
            <v>Proportion de patients vivant avec des enfants</v>
          </cell>
          <cell r="G3" t="str">
            <v>Proportion de patients avec un faible niveau d'instruction</v>
          </cell>
        </row>
        <row r="5">
          <cell r="A5" t="str">
            <v>Par province/région</v>
          </cell>
        </row>
        <row r="7">
          <cell r="A7" t="str">
            <v>TOTAL FLANDRE</v>
          </cell>
          <cell r="B7">
            <v>318</v>
          </cell>
          <cell r="C7">
            <v>40.549999999999997</v>
          </cell>
          <cell r="D7">
            <v>5.37</v>
          </cell>
          <cell r="E7">
            <v>11</v>
          </cell>
          <cell r="F7">
            <v>21.61</v>
          </cell>
          <cell r="G7">
            <v>21.15</v>
          </cell>
        </row>
        <row r="8">
          <cell r="A8" t="str">
            <v>Anvers</v>
          </cell>
          <cell r="B8">
            <v>68</v>
          </cell>
          <cell r="C8">
            <v>44.26</v>
          </cell>
          <cell r="D8">
            <v>7.81</v>
          </cell>
          <cell r="E8">
            <v>13.85</v>
          </cell>
          <cell r="F8">
            <v>18.75</v>
          </cell>
          <cell r="G8">
            <v>20</v>
          </cell>
        </row>
        <row r="9">
          <cell r="A9" t="str">
            <v>Brabant flamand</v>
          </cell>
          <cell r="B9">
            <v>29</v>
          </cell>
          <cell r="C9">
            <v>28.57</v>
          </cell>
          <cell r="D9">
            <v>0</v>
          </cell>
          <cell r="E9">
            <v>6.9</v>
          </cell>
          <cell r="F9">
            <v>10.71</v>
          </cell>
          <cell r="G9">
            <v>15.38</v>
          </cell>
        </row>
        <row r="10">
          <cell r="A10" t="str">
            <v>Flandre occidentale</v>
          </cell>
          <cell r="B10">
            <v>91</v>
          </cell>
          <cell r="C10">
            <v>37.93</v>
          </cell>
          <cell r="D10">
            <v>4.55</v>
          </cell>
          <cell r="E10">
            <v>9.3000000000000007</v>
          </cell>
          <cell r="F10">
            <v>29.55</v>
          </cell>
          <cell r="G10">
            <v>21.35</v>
          </cell>
        </row>
        <row r="11">
          <cell r="A11" t="str">
            <v>Flandre orientale</v>
          </cell>
          <cell r="B11">
            <v>57</v>
          </cell>
          <cell r="C11">
            <v>33.96</v>
          </cell>
          <cell r="D11">
            <v>5.45</v>
          </cell>
          <cell r="E11">
            <v>12.5</v>
          </cell>
          <cell r="F11">
            <v>12.28</v>
          </cell>
          <cell r="G11">
            <v>30.36</v>
          </cell>
        </row>
        <row r="12">
          <cell r="A12" t="str">
            <v>Limbourg</v>
          </cell>
          <cell r="B12">
            <v>73</v>
          </cell>
          <cell r="C12">
            <v>49.28</v>
          </cell>
          <cell r="D12">
            <v>5.88</v>
          </cell>
          <cell r="E12">
            <v>10.96</v>
          </cell>
          <cell r="F12">
            <v>26.03</v>
          </cell>
          <cell r="G12">
            <v>15.87</v>
          </cell>
        </row>
        <row r="13">
          <cell r="A13" t="str">
            <v>TOTAL WALLONIE</v>
          </cell>
          <cell r="B13">
            <v>80</v>
          </cell>
          <cell r="C13">
            <v>44</v>
          </cell>
          <cell r="D13">
            <v>3.95</v>
          </cell>
          <cell r="E13">
            <v>19.23</v>
          </cell>
          <cell r="F13">
            <v>30</v>
          </cell>
          <cell r="G13">
            <v>20.78</v>
          </cell>
        </row>
        <row r="14">
          <cell r="A14" t="str">
            <v>Liège</v>
          </cell>
          <cell r="B14">
            <v>25</v>
          </cell>
          <cell r="C14">
            <v>50</v>
          </cell>
          <cell r="D14">
            <v>8.33</v>
          </cell>
          <cell r="E14">
            <v>29.17</v>
          </cell>
          <cell r="F14">
            <v>24</v>
          </cell>
          <cell r="G14">
            <v>22.73</v>
          </cell>
        </row>
        <row r="15">
          <cell r="A15" t="str">
            <v>Hainaut</v>
          </cell>
          <cell r="B15">
            <v>29</v>
          </cell>
          <cell r="C15">
            <v>53.85</v>
          </cell>
          <cell r="D15">
            <v>3.7</v>
          </cell>
          <cell r="E15">
            <v>14.29</v>
          </cell>
          <cell r="F15">
            <v>37.93</v>
          </cell>
          <cell r="G15">
            <v>24.14</v>
          </cell>
        </row>
        <row r="16">
          <cell r="A16" t="str">
            <v>Luxembourg</v>
          </cell>
          <cell r="B16">
            <v>2</v>
          </cell>
          <cell r="C16">
            <v>100</v>
          </cell>
          <cell r="D16">
            <v>0</v>
          </cell>
          <cell r="E16">
            <v>0</v>
          </cell>
          <cell r="F16">
            <v>50</v>
          </cell>
          <cell r="G16">
            <v>0</v>
          </cell>
        </row>
        <row r="17">
          <cell r="A17" t="str">
            <v>Namur</v>
          </cell>
          <cell r="B17">
            <v>19</v>
          </cell>
          <cell r="C17">
            <v>26.32</v>
          </cell>
          <cell r="D17">
            <v>0</v>
          </cell>
          <cell r="E17">
            <v>21.05</v>
          </cell>
          <cell r="F17">
            <v>26.32</v>
          </cell>
          <cell r="G17">
            <v>5.26</v>
          </cell>
        </row>
        <row r="18">
          <cell r="A18" t="str">
            <v>Brabant wallon</v>
          </cell>
          <cell r="B18">
            <v>5</v>
          </cell>
          <cell r="C18">
            <v>0</v>
          </cell>
          <cell r="D18">
            <v>0</v>
          </cell>
          <cell r="E18">
            <v>0</v>
          </cell>
          <cell r="F18">
            <v>20</v>
          </cell>
          <cell r="G18">
            <v>60</v>
          </cell>
        </row>
        <row r="19">
          <cell r="A19" t="str">
            <v>TOTAL BRUXELLES</v>
          </cell>
          <cell r="B19">
            <v>63</v>
          </cell>
          <cell r="C19">
            <v>57.69</v>
          </cell>
          <cell r="D19">
            <v>18.87</v>
          </cell>
          <cell r="E19">
            <v>28.81</v>
          </cell>
          <cell r="F19">
            <v>13.95</v>
          </cell>
          <cell r="G19">
            <v>30.77</v>
          </cell>
        </row>
        <row r="20">
          <cell r="A20" t="str">
            <v>Par type d'unité</v>
          </cell>
          <cell r="B20">
            <v>117</v>
          </cell>
          <cell r="C20">
            <v>54.37</v>
          </cell>
          <cell r="D20">
            <v>8.65</v>
          </cell>
          <cell r="E20">
            <v>20.54</v>
          </cell>
          <cell r="F20">
            <v>22.92</v>
          </cell>
          <cell r="G20">
            <v>24.72</v>
          </cell>
        </row>
        <row r="21">
          <cell r="A21" t="str">
            <v>Total Ambulatoire</v>
          </cell>
        </row>
        <row r="22">
          <cell r="A22" t="str">
            <v>Consultations ambulatoires</v>
          </cell>
          <cell r="B22">
            <v>54</v>
          </cell>
          <cell r="C22">
            <v>60.42</v>
          </cell>
          <cell r="D22">
            <v>16.670000000000002</v>
          </cell>
          <cell r="E22">
            <v>31.37</v>
          </cell>
          <cell r="F22">
            <v>11.76</v>
          </cell>
          <cell r="G22">
            <v>35.56</v>
          </cell>
        </row>
        <row r="23">
          <cell r="A23" t="str">
            <v>Centre de jour</v>
          </cell>
          <cell r="B23">
            <v>21</v>
          </cell>
          <cell r="C23">
            <v>40</v>
          </cell>
          <cell r="D23">
            <v>5.88</v>
          </cell>
          <cell r="E23">
            <v>15</v>
          </cell>
          <cell r="F23">
            <v>30</v>
          </cell>
          <cell r="G23">
            <v>15.79</v>
          </cell>
        </row>
        <row r="24">
          <cell r="A24" t="str">
            <v>Service de Santé Mentale</v>
          </cell>
          <cell r="B24">
            <v>42</v>
          </cell>
          <cell r="C24">
            <v>52.5</v>
          </cell>
          <cell r="D24">
            <v>0</v>
          </cell>
          <cell r="E24">
            <v>9.76</v>
          </cell>
          <cell r="F24">
            <v>28.57</v>
          </cell>
          <cell r="G24">
            <v>12</v>
          </cell>
        </row>
        <row r="25">
          <cell r="A25" t="str">
            <v>Total Résidentiel</v>
          </cell>
          <cell r="B25">
            <v>344</v>
          </cell>
          <cell r="C25">
            <v>39.68</v>
          </cell>
          <cell r="D25">
            <v>6.19</v>
          </cell>
          <cell r="E25">
            <v>12.87</v>
          </cell>
          <cell r="F25">
            <v>22.26</v>
          </cell>
          <cell r="G25">
            <v>21.63</v>
          </cell>
        </row>
        <row r="26">
          <cell r="A26" t="str">
            <v>Unité de crise</v>
          </cell>
          <cell r="B26">
            <v>15</v>
          </cell>
          <cell r="C26">
            <v>55.56</v>
          </cell>
          <cell r="D26">
            <v>36.36</v>
          </cell>
          <cell r="E26">
            <v>42.86</v>
          </cell>
          <cell r="F26">
            <v>0</v>
          </cell>
          <cell r="G26">
            <v>20</v>
          </cell>
        </row>
        <row r="27">
          <cell r="A27" t="str">
            <v>Communauté thérapeutique</v>
          </cell>
          <cell r="B27">
            <v>3</v>
          </cell>
          <cell r="C27">
            <v>0</v>
          </cell>
          <cell r="D27">
            <v>0</v>
          </cell>
          <cell r="E27">
            <v>33.33</v>
          </cell>
          <cell r="F27">
            <v>0</v>
          </cell>
          <cell r="G27">
            <v>33.33</v>
          </cell>
        </row>
        <row r="28">
          <cell r="A28" t="str">
            <v>Hôpital général</v>
          </cell>
          <cell r="B28">
            <v>178</v>
          </cell>
          <cell r="C28">
            <v>35.880000000000003</v>
          </cell>
          <cell r="D28">
            <v>6.36</v>
          </cell>
          <cell r="E28">
            <v>11.49</v>
          </cell>
          <cell r="F28">
            <v>27.68</v>
          </cell>
          <cell r="G28">
            <v>23.39</v>
          </cell>
        </row>
        <row r="29">
          <cell r="A29" t="str">
            <v>Hôpital psychiatrique</v>
          </cell>
          <cell r="B29">
            <v>148</v>
          </cell>
          <cell r="C29">
            <v>43.7</v>
          </cell>
          <cell r="D29">
            <v>3.62</v>
          </cell>
          <cell r="E29">
            <v>11.19</v>
          </cell>
          <cell r="F29">
            <v>17.93</v>
          </cell>
          <cell r="G29">
            <v>19.260000000000002</v>
          </cell>
        </row>
        <row r="30">
          <cell r="A30" t="str">
            <v>Par sexe</v>
          </cell>
          <cell r="B30">
            <v>223</v>
          </cell>
          <cell r="C30">
            <v>43.88</v>
          </cell>
          <cell r="D30">
            <v>10</v>
          </cell>
          <cell r="E30">
            <v>18.399999999999999</v>
          </cell>
          <cell r="F30">
            <v>13.86</v>
          </cell>
          <cell r="G30">
            <v>24.87</v>
          </cell>
        </row>
        <row r="31">
          <cell r="A31" t="str">
            <v>Homme</v>
          </cell>
        </row>
        <row r="32">
          <cell r="A32" t="str">
            <v>Femme</v>
          </cell>
          <cell r="B32">
            <v>236</v>
          </cell>
          <cell r="C32">
            <v>42.27</v>
          </cell>
          <cell r="D32">
            <v>4</v>
          </cell>
          <cell r="E32">
            <v>11.64</v>
          </cell>
          <cell r="F32">
            <v>30.13</v>
          </cell>
          <cell r="G32">
            <v>19.72</v>
          </cell>
        </row>
        <row r="34">
          <cell r="A34" t="str">
            <v>Par catégorie d'âge</v>
          </cell>
          <cell r="B34">
            <v>8</v>
          </cell>
          <cell r="C34">
            <v>14.29</v>
          </cell>
          <cell r="D34">
            <v>25</v>
          </cell>
          <cell r="E34">
            <v>87.5</v>
          </cell>
          <cell r="F34">
            <v>0</v>
          </cell>
          <cell r="G34">
            <v>75</v>
          </cell>
        </row>
        <row r="35">
          <cell r="A35" t="str">
            <v>&lt;20</v>
          </cell>
        </row>
        <row r="36">
          <cell r="A36" t="str">
            <v>20-29</v>
          </cell>
          <cell r="B36">
            <v>47</v>
          </cell>
          <cell r="C36">
            <v>33.33</v>
          </cell>
          <cell r="D36">
            <v>7.32</v>
          </cell>
          <cell r="E36">
            <v>27.27</v>
          </cell>
          <cell r="F36">
            <v>10.87</v>
          </cell>
          <cell r="G36">
            <v>23.81</v>
          </cell>
        </row>
        <row r="37">
          <cell r="A37" t="str">
            <v>30-39</v>
          </cell>
          <cell r="B37">
            <v>115</v>
          </cell>
          <cell r="C37">
            <v>43.69</v>
          </cell>
          <cell r="D37">
            <v>6.6</v>
          </cell>
          <cell r="E37">
            <v>18.920000000000002</v>
          </cell>
          <cell r="F37">
            <v>31.48</v>
          </cell>
          <cell r="G37">
            <v>15.89</v>
          </cell>
        </row>
        <row r="38">
          <cell r="A38" t="str">
            <v>40+</v>
          </cell>
          <cell r="B38">
            <v>285</v>
          </cell>
          <cell r="C38">
            <v>45.86</v>
          </cell>
          <cell r="D38">
            <v>6.32</v>
          </cell>
          <cell r="E38">
            <v>9.39</v>
          </cell>
          <cell r="F38">
            <v>21.89</v>
          </cell>
          <cell r="G38">
            <v>23.17</v>
          </cell>
        </row>
        <row r="40">
          <cell r="A40" t="str">
            <v>Par niveau d'instruction</v>
          </cell>
          <cell r="B40">
            <v>91</v>
          </cell>
          <cell r="C40">
            <v>41.77</v>
          </cell>
          <cell r="D40">
            <v>17.07</v>
          </cell>
          <cell r="E40">
            <v>28.09</v>
          </cell>
          <cell r="F40">
            <v>12.94</v>
          </cell>
        </row>
        <row r="41">
          <cell r="A41" t="str">
            <v>Aucun ou primaire</v>
          </cell>
        </row>
        <row r="42">
          <cell r="A42" t="str">
            <v>Secondaire</v>
          </cell>
          <cell r="B42">
            <v>219</v>
          </cell>
          <cell r="C42">
            <v>45.63</v>
          </cell>
          <cell r="D42">
            <v>5.83</v>
          </cell>
          <cell r="E42">
            <v>12.44</v>
          </cell>
          <cell r="F42">
            <v>21.9</v>
          </cell>
        </row>
        <row r="43">
          <cell r="A43" t="str">
            <v>Supérieur</v>
          </cell>
          <cell r="B43">
            <v>91</v>
          </cell>
          <cell r="C43">
            <v>35.799999999999997</v>
          </cell>
          <cell r="D43">
            <v>1.18</v>
          </cell>
          <cell r="E43">
            <v>8.0500000000000007</v>
          </cell>
          <cell r="F43">
            <v>35.71</v>
          </cell>
        </row>
        <row r="45">
          <cell r="A45" t="str">
            <v>Par historique de traitement</v>
          </cell>
          <cell r="B45">
            <v>327</v>
          </cell>
          <cell r="C45">
            <v>44.64</v>
          </cell>
          <cell r="D45">
            <v>7.09</v>
          </cell>
          <cell r="E45">
            <v>15.14</v>
          </cell>
          <cell r="F45">
            <v>21.64</v>
          </cell>
          <cell r="G45">
            <v>25.26</v>
          </cell>
        </row>
        <row r="46">
          <cell r="A46" t="str">
            <v>Traitements précédents</v>
          </cell>
        </row>
        <row r="47">
          <cell r="A47" t="str">
            <v>Premier traitement</v>
          </cell>
          <cell r="B47">
            <v>123</v>
          </cell>
          <cell r="C47">
            <v>40.340000000000003</v>
          </cell>
          <cell r="D47">
            <v>4.96</v>
          </cell>
          <cell r="E47">
            <v>14.17</v>
          </cell>
          <cell r="F47">
            <v>23.33</v>
          </cell>
          <cell r="G47">
            <v>15.45</v>
          </cell>
        </row>
        <row r="49">
          <cell r="A49" t="str">
            <v>Par substance spécifique</v>
          </cell>
        </row>
        <row r="67">
          <cell r="A67" t="str">
            <v>Hypnotiques ou sédatifs non-spécifiés</v>
          </cell>
          <cell r="B67">
            <v>46</v>
          </cell>
          <cell r="C67">
            <v>42.5</v>
          </cell>
          <cell r="D67">
            <v>2.38</v>
          </cell>
          <cell r="E67">
            <v>20.93</v>
          </cell>
          <cell r="F67">
            <v>29.55</v>
          </cell>
          <cell r="G67">
            <v>22.73</v>
          </cell>
        </row>
        <row r="68">
          <cell r="A68" t="str">
            <v>Barbiturique</v>
          </cell>
          <cell r="B68">
            <v>7</v>
          </cell>
          <cell r="C68">
            <v>57.14</v>
          </cell>
          <cell r="D68">
            <v>14.29</v>
          </cell>
          <cell r="E68">
            <v>14.29</v>
          </cell>
          <cell r="F68">
            <v>14.29</v>
          </cell>
          <cell r="G68">
            <v>28.57</v>
          </cell>
        </row>
        <row r="69">
          <cell r="A69" t="str">
            <v>Benzodiazépine</v>
          </cell>
          <cell r="B69">
            <v>408</v>
          </cell>
          <cell r="C69">
            <v>43.13</v>
          </cell>
          <cell r="D69">
            <v>7.14</v>
          </cell>
          <cell r="E69">
            <v>14.14</v>
          </cell>
          <cell r="F69">
            <v>21.73</v>
          </cell>
          <cell r="G69">
            <v>22.13</v>
          </cell>
        </row>
        <row r="70">
          <cell r="A70" t="str">
            <v>GHB/GBL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Autre hypnotique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</sheetData>
      <sheetData sheetId="6">
        <row r="1">
          <cell r="A1" t="str">
            <v>Tableau 7.3. Indicateurs relatifs au traitement des patients en traitement pour les hypnotiques, Belgique, 2021</v>
          </cell>
        </row>
        <row r="3">
          <cell r="B3" t="str">
            <v>Nombre de patients différents identifiables</v>
          </cell>
          <cell r="C3" t="str">
            <v>Proportion de patients en traitement pour la première fois</v>
          </cell>
        </row>
        <row r="5">
          <cell r="B5" t="str">
            <v>N</v>
          </cell>
          <cell r="C5" t="str">
            <v>%</v>
          </cell>
        </row>
        <row r="6">
          <cell r="A6" t="str">
            <v>Par année d'enregistrement</v>
          </cell>
        </row>
        <row r="7">
          <cell r="A7">
            <v>2015</v>
          </cell>
        </row>
        <row r="8">
          <cell r="A8">
            <v>2016</v>
          </cell>
          <cell r="B8">
            <v>294</v>
          </cell>
          <cell r="C8">
            <v>26.57</v>
          </cell>
        </row>
      </sheetData>
      <sheetData sheetId="7">
        <row r="5">
          <cell r="C5">
            <v>46.07</v>
          </cell>
          <cell r="D5">
            <v>14.68</v>
          </cell>
        </row>
        <row r="7">
          <cell r="C7">
            <v>44.71</v>
          </cell>
          <cell r="D7">
            <v>13.26</v>
          </cell>
        </row>
        <row r="8">
          <cell r="C8">
            <v>44.93</v>
          </cell>
          <cell r="D8">
            <v>11.93</v>
          </cell>
        </row>
      </sheetData>
      <sheetData sheetId="8">
        <row r="3">
          <cell r="B3" t="str">
            <v>Origine du renvoi en traitement</v>
          </cell>
        </row>
        <row r="4">
          <cell r="B4" t="str">
            <v>Individuel/entourage</v>
          </cell>
          <cell r="C4" t="str">
            <v>Médical/social</v>
          </cell>
          <cell r="D4" t="str">
            <v>Judiciaire</v>
          </cell>
        </row>
        <row r="6">
          <cell r="B6">
            <v>56.09</v>
          </cell>
          <cell r="C6">
            <v>39.57</v>
          </cell>
          <cell r="D6">
            <v>4.3499999999999996</v>
          </cell>
        </row>
        <row r="8">
          <cell r="B8">
            <v>61.35</v>
          </cell>
          <cell r="C8">
            <v>34.299999999999997</v>
          </cell>
          <cell r="D8">
            <v>4.3499999999999996</v>
          </cell>
        </row>
        <row r="9">
          <cell r="B9">
            <v>62.57</v>
          </cell>
          <cell r="C9">
            <v>34.22</v>
          </cell>
          <cell r="D9">
            <v>3.21</v>
          </cell>
        </row>
      </sheetData>
      <sheetData sheetId="9">
        <row r="7">
          <cell r="A7" t="str">
            <v>TOTAL BELGIQUE</v>
          </cell>
        </row>
        <row r="8">
          <cell r="A8" t="str">
            <v>TOTAL FLANDRE</v>
          </cell>
          <cell r="B8">
            <v>421</v>
          </cell>
          <cell r="C8">
            <v>24.46</v>
          </cell>
        </row>
        <row r="9">
          <cell r="A9" t="str">
            <v>Anvers</v>
          </cell>
          <cell r="B9">
            <v>90</v>
          </cell>
          <cell r="C9">
            <v>20</v>
          </cell>
        </row>
        <row r="10">
          <cell r="A10" t="str">
            <v>Brabant flamand</v>
          </cell>
          <cell r="B10">
            <v>51</v>
          </cell>
          <cell r="C10">
            <v>20</v>
          </cell>
        </row>
        <row r="11">
          <cell r="A11" t="str">
            <v>Flandre occidentale</v>
          </cell>
          <cell r="B11">
            <v>97</v>
          </cell>
          <cell r="C11">
            <v>29.17</v>
          </cell>
        </row>
        <row r="12">
          <cell r="A12" t="str">
            <v>Flandre orientale</v>
          </cell>
          <cell r="B12">
            <v>76</v>
          </cell>
          <cell r="C12">
            <v>25</v>
          </cell>
        </row>
        <row r="13">
          <cell r="A13" t="str">
            <v>Limbourg</v>
          </cell>
          <cell r="B13">
            <v>107</v>
          </cell>
          <cell r="C13">
            <v>25.71</v>
          </cell>
        </row>
        <row r="14">
          <cell r="A14" t="str">
            <v>TOTAL WALLONIE</v>
          </cell>
          <cell r="B14">
            <v>81</v>
          </cell>
          <cell r="C14">
            <v>37.97</v>
          </cell>
        </row>
        <row r="15">
          <cell r="A15" t="str">
            <v>Liège</v>
          </cell>
          <cell r="B15">
            <v>25</v>
          </cell>
          <cell r="C15">
            <v>41.67</v>
          </cell>
        </row>
        <row r="16">
          <cell r="A16" t="str">
            <v>Hainaut</v>
          </cell>
          <cell r="B16">
            <v>30</v>
          </cell>
          <cell r="C16">
            <v>34.479999999999997</v>
          </cell>
        </row>
        <row r="17">
          <cell r="A17" t="str">
            <v>Luxembourg</v>
          </cell>
          <cell r="B17">
            <v>2</v>
          </cell>
          <cell r="C17">
            <v>0</v>
          </cell>
        </row>
        <row r="18">
          <cell r="A18" t="str">
            <v>Namur</v>
          </cell>
          <cell r="B18">
            <v>19</v>
          </cell>
          <cell r="C18">
            <v>42.11</v>
          </cell>
        </row>
        <row r="19">
          <cell r="A19" t="str">
            <v>Brabant wallon</v>
          </cell>
          <cell r="B19">
            <v>5</v>
          </cell>
          <cell r="C19">
            <v>40</v>
          </cell>
        </row>
        <row r="20">
          <cell r="A20" t="str">
            <v>TOTAL BRUXELLES</v>
          </cell>
          <cell r="B20">
            <v>68</v>
          </cell>
          <cell r="C20">
            <v>25.4</v>
          </cell>
        </row>
        <row r="21">
          <cell r="A21" t="str">
            <v>Par type d'unité</v>
          </cell>
        </row>
        <row r="22">
          <cell r="A22" t="str">
            <v>Total Ambulatoire</v>
          </cell>
        </row>
        <row r="23">
          <cell r="A23" t="str">
            <v>Consultations ambulatoires</v>
          </cell>
          <cell r="B23">
            <v>83</v>
          </cell>
          <cell r="C23">
            <v>22.89</v>
          </cell>
        </row>
        <row r="24">
          <cell r="A24" t="str">
            <v>Centre de jour</v>
          </cell>
          <cell r="B24">
            <v>27</v>
          </cell>
          <cell r="C24">
            <v>20.83</v>
          </cell>
        </row>
        <row r="25">
          <cell r="A25" t="str">
            <v>Service de Santé Mentale</v>
          </cell>
          <cell r="B25">
            <v>50</v>
          </cell>
          <cell r="C25">
            <v>26</v>
          </cell>
        </row>
        <row r="26">
          <cell r="A26" t="str">
            <v>Total Résidentiel</v>
          </cell>
          <cell r="B26">
            <v>410</v>
          </cell>
          <cell r="C26">
            <v>27.61</v>
          </cell>
        </row>
        <row r="27">
          <cell r="A27" t="str">
            <v>Unité de crise</v>
          </cell>
          <cell r="B27">
            <v>33</v>
          </cell>
          <cell r="C27">
            <v>12.5</v>
          </cell>
        </row>
        <row r="28">
          <cell r="A28" t="str">
            <v>Communauté thérapeutique</v>
          </cell>
          <cell r="B28">
            <v>6</v>
          </cell>
          <cell r="C28">
            <v>0</v>
          </cell>
        </row>
        <row r="29">
          <cell r="A29" t="str">
            <v>Hôpital général</v>
          </cell>
          <cell r="B29">
            <v>202</v>
          </cell>
          <cell r="C29">
            <v>30.65</v>
          </cell>
        </row>
        <row r="30">
          <cell r="A30" t="str">
            <v>Hôpital psychiatrique</v>
          </cell>
          <cell r="B30">
            <v>169</v>
          </cell>
          <cell r="C30">
            <v>27.88</v>
          </cell>
        </row>
        <row r="31">
          <cell r="A31" t="str">
            <v>Par sexe</v>
          </cell>
        </row>
        <row r="32">
          <cell r="A32" t="str">
            <v>Homme</v>
          </cell>
        </row>
        <row r="34">
          <cell r="A34" t="str">
            <v>Inconnu</v>
          </cell>
          <cell r="B34">
            <v>2</v>
          </cell>
          <cell r="C34">
            <v>0</v>
          </cell>
        </row>
        <row r="35">
          <cell r="A35" t="str">
            <v>Par catégorie d'âge</v>
          </cell>
        </row>
        <row r="36">
          <cell r="A36" t="str">
            <v>&lt;20</v>
          </cell>
        </row>
        <row r="37">
          <cell r="A37" t="str">
            <v>20-29</v>
          </cell>
          <cell r="B37">
            <v>68</v>
          </cell>
          <cell r="C37">
            <v>25.37</v>
          </cell>
        </row>
        <row r="38">
          <cell r="A38" t="str">
            <v>30-39</v>
          </cell>
          <cell r="B38">
            <v>175</v>
          </cell>
          <cell r="C38">
            <v>20.23</v>
          </cell>
        </row>
        <row r="40">
          <cell r="A40" t="str">
            <v>Inconnu</v>
          </cell>
          <cell r="B40">
            <v>6</v>
          </cell>
          <cell r="C40">
            <v>16.670000000000002</v>
          </cell>
        </row>
        <row r="41">
          <cell r="A41" t="str">
            <v>Par niveau d'instruction</v>
          </cell>
        </row>
        <row r="42">
          <cell r="A42" t="str">
            <v>Aucun ou primaire</v>
          </cell>
        </row>
        <row r="43">
          <cell r="A43" t="str">
            <v>Secondaire</v>
          </cell>
          <cell r="B43">
            <v>275</v>
          </cell>
          <cell r="C43">
            <v>29.04</v>
          </cell>
        </row>
        <row r="45">
          <cell r="A45" t="str">
            <v>Autre/Inconnu</v>
          </cell>
          <cell r="B45">
            <v>78</v>
          </cell>
        </row>
        <row r="46">
          <cell r="A46" t="str">
            <v>Par historique de traitement</v>
          </cell>
        </row>
        <row r="47">
          <cell r="A47" t="str">
            <v>Traitements précédents</v>
          </cell>
        </row>
        <row r="49">
          <cell r="A49" t="str">
            <v>Inconnu</v>
          </cell>
        </row>
        <row r="67">
          <cell r="A67" t="str">
            <v>Autre stimulant</v>
          </cell>
          <cell r="B67">
            <v>0</v>
          </cell>
          <cell r="C67">
            <v>0</v>
          </cell>
        </row>
        <row r="68">
          <cell r="A68" t="str">
            <v>Hypnotiques ou sédatifs non-spécifiés</v>
          </cell>
          <cell r="B68">
            <v>46</v>
          </cell>
          <cell r="C68">
            <v>36.36</v>
          </cell>
        </row>
        <row r="69">
          <cell r="A69" t="str">
            <v>Barbiturique</v>
          </cell>
          <cell r="B69">
            <v>7</v>
          </cell>
          <cell r="C69">
            <v>57.14</v>
          </cell>
        </row>
        <row r="70">
          <cell r="A70" t="str">
            <v>Benzodiazépine</v>
          </cell>
          <cell r="B70">
            <v>408</v>
          </cell>
          <cell r="C70">
            <v>25.81</v>
          </cell>
        </row>
        <row r="71">
          <cell r="A71" t="str">
            <v>GHB/GBL</v>
          </cell>
          <cell r="B71">
            <v>102</v>
          </cell>
          <cell r="C71">
            <v>21.57</v>
          </cell>
        </row>
      </sheetData>
      <sheetData sheetId="10">
        <row r="3">
          <cell r="C3" t="str">
            <v>Age moyen lors du premier traitement</v>
          </cell>
        </row>
        <row r="4">
          <cell r="C4" t="str">
            <v>Moyenne</v>
          </cell>
          <cell r="D4" t="str">
            <v>Ecart-type</v>
          </cell>
        </row>
        <row r="7">
          <cell r="C7">
            <v>47.17</v>
          </cell>
          <cell r="D7">
            <v>15.67</v>
          </cell>
        </row>
        <row r="8">
          <cell r="C8">
            <v>46.43</v>
          </cell>
          <cell r="D8">
            <v>14.73</v>
          </cell>
        </row>
        <row r="9">
          <cell r="C9">
            <v>43.6</v>
          </cell>
          <cell r="D9">
            <v>13.87</v>
          </cell>
        </row>
        <row r="10">
          <cell r="C10">
            <v>47.46</v>
          </cell>
          <cell r="D10">
            <v>15.25</v>
          </cell>
        </row>
        <row r="11">
          <cell r="C11">
            <v>42.87</v>
          </cell>
          <cell r="D11">
            <v>17.02</v>
          </cell>
        </row>
        <row r="12">
          <cell r="C12">
            <v>51.63</v>
          </cell>
          <cell r="D12">
            <v>16.62</v>
          </cell>
        </row>
        <row r="13">
          <cell r="C13">
            <v>45.93</v>
          </cell>
          <cell r="D13">
            <v>12.4</v>
          </cell>
        </row>
        <row r="14">
          <cell r="C14">
            <v>44</v>
          </cell>
          <cell r="D14">
            <v>15.79</v>
          </cell>
        </row>
        <row r="15">
          <cell r="C15">
            <v>43.44</v>
          </cell>
          <cell r="D15">
            <v>8.11</v>
          </cell>
        </row>
        <row r="16">
          <cell r="C16">
            <v>0</v>
          </cell>
          <cell r="D16">
            <v>0</v>
          </cell>
        </row>
        <row r="17">
          <cell r="C17">
            <v>50.13</v>
          </cell>
          <cell r="D17">
            <v>13.45</v>
          </cell>
        </row>
        <row r="18">
          <cell r="C18">
            <v>50</v>
          </cell>
          <cell r="D18">
            <v>1.41</v>
          </cell>
        </row>
        <row r="19">
          <cell r="C19">
            <v>44.75</v>
          </cell>
          <cell r="D19">
            <v>21.87</v>
          </cell>
        </row>
        <row r="20">
          <cell r="C20">
            <v>45.04</v>
          </cell>
          <cell r="D20">
            <v>16.170000000000002</v>
          </cell>
        </row>
        <row r="22">
          <cell r="C22">
            <v>38.1</v>
          </cell>
          <cell r="D22">
            <v>12.57</v>
          </cell>
        </row>
        <row r="23">
          <cell r="C23">
            <v>42</v>
          </cell>
          <cell r="D23">
            <v>15.64</v>
          </cell>
        </row>
        <row r="24">
          <cell r="C24">
            <v>52.45</v>
          </cell>
          <cell r="D24">
            <v>17.32</v>
          </cell>
        </row>
        <row r="25">
          <cell r="C25">
            <v>47.05</v>
          </cell>
          <cell r="D25">
            <v>15.45</v>
          </cell>
        </row>
        <row r="26">
          <cell r="C26">
            <v>25</v>
          </cell>
          <cell r="D26">
            <v>7.07</v>
          </cell>
        </row>
        <row r="27">
          <cell r="C27">
            <v>0</v>
          </cell>
          <cell r="D27">
            <v>0</v>
          </cell>
        </row>
        <row r="28">
          <cell r="C28">
            <v>47.69</v>
          </cell>
          <cell r="D28">
            <v>17.13</v>
          </cell>
        </row>
        <row r="29">
          <cell r="C29">
            <v>47.28</v>
          </cell>
          <cell r="D29">
            <v>12.44</v>
          </cell>
        </row>
        <row r="30">
          <cell r="C30">
            <v>43.77</v>
          </cell>
          <cell r="D30">
            <v>15.9</v>
          </cell>
        </row>
        <row r="32">
          <cell r="C32">
            <v>48.84</v>
          </cell>
          <cell r="D32">
            <v>15.03</v>
          </cell>
        </row>
        <row r="40">
          <cell r="C40">
            <v>42.88</v>
          </cell>
          <cell r="D40">
            <v>19.829999999999998</v>
          </cell>
        </row>
        <row r="42">
          <cell r="C42">
            <v>48.04</v>
          </cell>
          <cell r="D42">
            <v>15.8</v>
          </cell>
        </row>
        <row r="43">
          <cell r="C43">
            <v>45.71</v>
          </cell>
          <cell r="D43">
            <v>11.94</v>
          </cell>
        </row>
        <row r="67">
          <cell r="C67">
            <v>45.63</v>
          </cell>
          <cell r="D67">
            <v>12.91</v>
          </cell>
        </row>
        <row r="68">
          <cell r="C68">
            <v>54</v>
          </cell>
          <cell r="D68">
            <v>16.309999999999999</v>
          </cell>
        </row>
        <row r="69">
          <cell r="C69">
            <v>46.51</v>
          </cell>
          <cell r="D69">
            <v>15.97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</sheetData>
      <sheetData sheetId="11">
        <row r="8">
          <cell r="B8">
            <v>59.79</v>
          </cell>
          <cell r="C8">
            <v>32.74</v>
          </cell>
          <cell r="D8">
            <v>7.47</v>
          </cell>
        </row>
        <row r="9">
          <cell r="B9">
            <v>48.15</v>
          </cell>
          <cell r="C9">
            <v>35.19</v>
          </cell>
          <cell r="D9">
            <v>16.670000000000002</v>
          </cell>
        </row>
        <row r="10">
          <cell r="B10">
            <v>58.62</v>
          </cell>
          <cell r="C10">
            <v>27.59</v>
          </cell>
          <cell r="D10">
            <v>13.79</v>
          </cell>
        </row>
        <row r="11">
          <cell r="B11">
            <v>59.09</v>
          </cell>
          <cell r="C11">
            <v>40.909999999999997</v>
          </cell>
          <cell r="D11">
            <v>0</v>
          </cell>
        </row>
        <row r="12">
          <cell r="B12">
            <v>83.64</v>
          </cell>
          <cell r="C12">
            <v>16.36</v>
          </cell>
          <cell r="D12">
            <v>0</v>
          </cell>
        </row>
        <row r="13">
          <cell r="B13">
            <v>49.09</v>
          </cell>
          <cell r="C13">
            <v>36.36</v>
          </cell>
          <cell r="D13">
            <v>14.55</v>
          </cell>
        </row>
        <row r="14">
          <cell r="B14">
            <v>61.04</v>
          </cell>
          <cell r="C14">
            <v>33.770000000000003</v>
          </cell>
          <cell r="D14">
            <v>5.19</v>
          </cell>
        </row>
        <row r="15">
          <cell r="B15">
            <v>70.83</v>
          </cell>
          <cell r="C15">
            <v>29.17</v>
          </cell>
          <cell r="D15">
            <v>0</v>
          </cell>
        </row>
        <row r="16">
          <cell r="B16">
            <v>50</v>
          </cell>
          <cell r="C16">
            <v>35.71</v>
          </cell>
          <cell r="D16">
            <v>14.29</v>
          </cell>
        </row>
        <row r="17">
          <cell r="B17">
            <v>100</v>
          </cell>
          <cell r="C17">
            <v>0</v>
          </cell>
          <cell r="D17">
            <v>0</v>
          </cell>
        </row>
        <row r="18">
          <cell r="B18">
            <v>68.42</v>
          </cell>
          <cell r="C18">
            <v>31.58</v>
          </cell>
          <cell r="D18">
            <v>0</v>
          </cell>
        </row>
        <row r="19">
          <cell r="B19">
            <v>40</v>
          </cell>
          <cell r="C19">
            <v>60</v>
          </cell>
          <cell r="D19">
            <v>0</v>
          </cell>
        </row>
        <row r="20">
          <cell r="B20">
            <v>66.67</v>
          </cell>
          <cell r="C20">
            <v>33.33</v>
          </cell>
          <cell r="D20">
            <v>0</v>
          </cell>
        </row>
        <row r="21">
          <cell r="B21">
            <v>51.76</v>
          </cell>
          <cell r="C21">
            <v>38.82</v>
          </cell>
          <cell r="D21">
            <v>9.41</v>
          </cell>
        </row>
        <row r="23">
          <cell r="B23">
            <v>60.78</v>
          </cell>
          <cell r="C23">
            <v>33.33</v>
          </cell>
          <cell r="D23">
            <v>5.88</v>
          </cell>
        </row>
        <row r="24">
          <cell r="B24">
            <v>61.9</v>
          </cell>
          <cell r="C24">
            <v>33.33</v>
          </cell>
          <cell r="D24">
            <v>4.76</v>
          </cell>
        </row>
        <row r="25">
          <cell r="B25">
            <v>0</v>
          </cell>
          <cell r="C25">
            <v>69.23</v>
          </cell>
          <cell r="D25">
            <v>30.77</v>
          </cell>
        </row>
        <row r="26">
          <cell r="B26">
            <v>63.36</v>
          </cell>
          <cell r="C26">
            <v>31.53</v>
          </cell>
          <cell r="D26">
            <v>5.1100000000000003</v>
          </cell>
        </row>
        <row r="27">
          <cell r="B27">
            <v>46.67</v>
          </cell>
          <cell r="C27">
            <v>40</v>
          </cell>
          <cell r="D27">
            <v>13.33</v>
          </cell>
        </row>
        <row r="28">
          <cell r="B28">
            <v>66.67</v>
          </cell>
          <cell r="C28">
            <v>0</v>
          </cell>
          <cell r="D28">
            <v>33.33</v>
          </cell>
        </row>
        <row r="29">
          <cell r="B29">
            <v>65.290000000000006</v>
          </cell>
          <cell r="C29">
            <v>34.71</v>
          </cell>
          <cell r="D29">
            <v>0</v>
          </cell>
        </row>
        <row r="30">
          <cell r="B30">
            <v>62.76</v>
          </cell>
          <cell r="C30">
            <v>27.59</v>
          </cell>
          <cell r="D30">
            <v>9.66</v>
          </cell>
        </row>
        <row r="31">
          <cell r="B31">
            <v>58.82</v>
          </cell>
          <cell r="C31">
            <v>31.37</v>
          </cell>
          <cell r="D31">
            <v>9.8000000000000007</v>
          </cell>
        </row>
        <row r="33">
          <cell r="B33">
            <v>63.21</v>
          </cell>
          <cell r="C33">
            <v>34.43</v>
          </cell>
          <cell r="D33">
            <v>2.36</v>
          </cell>
        </row>
        <row r="35">
          <cell r="B35">
            <v>33.33</v>
          </cell>
          <cell r="C35">
            <v>66.67</v>
          </cell>
          <cell r="D35">
            <v>0</v>
          </cell>
        </row>
        <row r="37">
          <cell r="B37">
            <v>60.47</v>
          </cell>
          <cell r="C37">
            <v>34.880000000000003</v>
          </cell>
          <cell r="D37">
            <v>4.6500000000000004</v>
          </cell>
        </row>
        <row r="38">
          <cell r="B38">
            <v>63.73</v>
          </cell>
          <cell r="C38">
            <v>25.49</v>
          </cell>
          <cell r="D38">
            <v>10.78</v>
          </cell>
        </row>
        <row r="39">
          <cell r="B39">
            <v>61.69</v>
          </cell>
          <cell r="C39">
            <v>34.1</v>
          </cell>
          <cell r="D39">
            <v>4.21</v>
          </cell>
        </row>
        <row r="41">
          <cell r="B41">
            <v>54.02</v>
          </cell>
          <cell r="C41">
            <v>42.53</v>
          </cell>
          <cell r="D41">
            <v>3.45</v>
          </cell>
        </row>
        <row r="43">
          <cell r="B43">
            <v>64.36</v>
          </cell>
          <cell r="C43">
            <v>28.22</v>
          </cell>
          <cell r="D43">
            <v>7.43</v>
          </cell>
        </row>
        <row r="44">
          <cell r="B44">
            <v>71.760000000000005</v>
          </cell>
          <cell r="C44">
            <v>27.06</v>
          </cell>
          <cell r="D44">
            <v>1.18</v>
          </cell>
        </row>
        <row r="46">
          <cell r="B46">
            <v>59.59</v>
          </cell>
          <cell r="C46">
            <v>33.22</v>
          </cell>
          <cell r="D46">
            <v>7.19</v>
          </cell>
        </row>
        <row r="48">
          <cell r="B48">
            <v>62.07</v>
          </cell>
          <cell r="C48">
            <v>35.340000000000003</v>
          </cell>
          <cell r="D48">
            <v>2.59</v>
          </cell>
        </row>
        <row r="68">
          <cell r="B68">
            <v>70.45</v>
          </cell>
          <cell r="C68">
            <v>25</v>
          </cell>
          <cell r="D68">
            <v>4.55</v>
          </cell>
        </row>
        <row r="69">
          <cell r="B69">
            <v>83.33</v>
          </cell>
          <cell r="C69">
            <v>16.670000000000002</v>
          </cell>
          <cell r="D69">
            <v>0</v>
          </cell>
        </row>
        <row r="70">
          <cell r="B70">
            <v>59.51</v>
          </cell>
          <cell r="C70">
            <v>34.24</v>
          </cell>
          <cell r="D70">
            <v>6.25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</sheetData>
      <sheetData sheetId="12">
        <row r="1">
          <cell r="A1" t="str">
            <v>Tableau 7.4. Indicateurs relatifs au profil d'utilisation des patients en traitement pour les hypnotiques, Belgique, 2021</v>
          </cell>
        </row>
        <row r="3">
          <cell r="B3" t="str">
            <v>Nombre de patients différents identifiables</v>
          </cell>
          <cell r="C3" t="str">
            <v>Nombre moyen de substances problématiques renseignées</v>
          </cell>
          <cell r="E3" t="str">
            <v>Proportion de patients ayant déjà injecté une substance</v>
          </cell>
          <cell r="F3" t="str">
            <v>Proportion d'injecteurs ayant déjà partagé des seringues</v>
          </cell>
        </row>
        <row r="4">
          <cell r="C4" t="str">
            <v>Moyenne</v>
          </cell>
          <cell r="D4" t="str">
            <v>Ecart-type</v>
          </cell>
        </row>
        <row r="5">
          <cell r="A5" t="str">
            <v>Par année d'enregistrement</v>
          </cell>
          <cell r="C5">
            <v>1.63</v>
          </cell>
          <cell r="D5">
            <v>0.86</v>
          </cell>
          <cell r="E5">
            <v>11.71</v>
          </cell>
          <cell r="F5">
            <v>50</v>
          </cell>
        </row>
        <row r="6">
          <cell r="A6">
            <v>2015</v>
          </cell>
        </row>
        <row r="7">
          <cell r="A7">
            <v>2016</v>
          </cell>
          <cell r="C7">
            <v>1.64</v>
          </cell>
          <cell r="D7">
            <v>0.89</v>
          </cell>
          <cell r="E7">
            <v>6.6</v>
          </cell>
          <cell r="F7">
            <v>30</v>
          </cell>
        </row>
        <row r="8">
          <cell r="A8">
            <v>2017</v>
          </cell>
          <cell r="C8">
            <v>1.66</v>
          </cell>
          <cell r="D8">
            <v>1.1100000000000001</v>
          </cell>
          <cell r="E8">
            <v>10.06</v>
          </cell>
          <cell r="F8">
            <v>18.18</v>
          </cell>
        </row>
      </sheetData>
      <sheetData sheetId="13">
        <row r="4">
          <cell r="B4">
            <v>1</v>
          </cell>
          <cell r="C4" t="str">
            <v>&gt;1</v>
          </cell>
          <cell r="D4" t="str">
            <v>No</v>
          </cell>
          <cell r="E4" t="str">
            <v>Yes</v>
          </cell>
          <cell r="F4" t="str">
            <v>No</v>
          </cell>
          <cell r="G4" t="str">
            <v>Yes</v>
          </cell>
          <cell r="H4" t="str">
            <v>No</v>
          </cell>
          <cell r="I4" t="str">
            <v>Yes</v>
          </cell>
          <cell r="J4" t="str">
            <v>No</v>
          </cell>
          <cell r="K4" t="str">
            <v>Yes</v>
          </cell>
          <cell r="L4" t="str">
            <v>No</v>
          </cell>
          <cell r="M4" t="str">
            <v>Yes</v>
          </cell>
          <cell r="N4" t="str">
            <v>No</v>
          </cell>
          <cell r="O4" t="str">
            <v>Yes</v>
          </cell>
        </row>
        <row r="6">
          <cell r="A6" t="str">
            <v>Par année d'enregistrement</v>
          </cell>
          <cell r="B6">
            <v>56.17</v>
          </cell>
          <cell r="C6">
            <v>43.83</v>
          </cell>
          <cell r="D6">
            <v>89.36</v>
          </cell>
          <cell r="E6">
            <v>10.64</v>
          </cell>
          <cell r="F6">
            <v>95.32</v>
          </cell>
          <cell r="G6">
            <v>4.68</v>
          </cell>
          <cell r="H6">
            <v>96.6</v>
          </cell>
          <cell r="I6">
            <v>3.4</v>
          </cell>
          <cell r="J6">
            <v>0</v>
          </cell>
          <cell r="K6">
            <v>100</v>
          </cell>
          <cell r="L6">
            <v>87.23</v>
          </cell>
          <cell r="M6">
            <v>12.77</v>
          </cell>
          <cell r="N6">
            <v>73.62</v>
          </cell>
          <cell r="O6">
            <v>26.38</v>
          </cell>
        </row>
        <row r="8">
          <cell r="A8">
            <v>2016</v>
          </cell>
          <cell r="B8">
            <v>53.99</v>
          </cell>
          <cell r="C8">
            <v>46.01</v>
          </cell>
          <cell r="D8">
            <v>93.43</v>
          </cell>
          <cell r="E8">
            <v>6.57</v>
          </cell>
          <cell r="F8">
            <v>92.96</v>
          </cell>
          <cell r="G8">
            <v>7.04</v>
          </cell>
          <cell r="H8">
            <v>95.77</v>
          </cell>
          <cell r="I8">
            <v>4.2300000000000004</v>
          </cell>
          <cell r="J8">
            <v>0</v>
          </cell>
          <cell r="K8">
            <v>100</v>
          </cell>
          <cell r="L8">
            <v>90.14</v>
          </cell>
          <cell r="M8">
            <v>9.86</v>
          </cell>
          <cell r="N8">
            <v>71.36</v>
          </cell>
          <cell r="O8">
            <v>28.64</v>
          </cell>
        </row>
        <row r="9">
          <cell r="A9">
            <v>2017</v>
          </cell>
          <cell r="B9">
            <v>57.59</v>
          </cell>
          <cell r="C9">
            <v>42.41</v>
          </cell>
          <cell r="D9">
            <v>89.53</v>
          </cell>
          <cell r="E9">
            <v>10.47</v>
          </cell>
          <cell r="F9">
            <v>90.05</v>
          </cell>
          <cell r="G9">
            <v>9.9499999999999993</v>
          </cell>
          <cell r="H9">
            <v>97.38</v>
          </cell>
          <cell r="I9">
            <v>2.62</v>
          </cell>
          <cell r="J9">
            <v>0</v>
          </cell>
          <cell r="K9">
            <v>100</v>
          </cell>
          <cell r="L9">
            <v>89.01</v>
          </cell>
          <cell r="M9">
            <v>10.99</v>
          </cell>
          <cell r="N9">
            <v>76.959999999999994</v>
          </cell>
          <cell r="O9">
            <v>23.04</v>
          </cell>
        </row>
      </sheetData>
      <sheetData sheetId="14">
        <row r="3">
          <cell r="B3" t="str">
            <v>Nombre moyen de jours de consommation de la substance principale par semaine</v>
          </cell>
        </row>
        <row r="4">
          <cell r="B4" t="str">
            <v>Moyenne</v>
          </cell>
          <cell r="C4" t="str">
            <v>Ecart-type</v>
          </cell>
        </row>
        <row r="5">
          <cell r="B5">
            <v>6.05</v>
          </cell>
          <cell r="C5">
            <v>2.17</v>
          </cell>
        </row>
        <row r="7">
          <cell r="B7">
            <v>6.3</v>
          </cell>
          <cell r="C7">
            <v>1.86</v>
          </cell>
        </row>
        <row r="8">
          <cell r="B8">
            <v>6.28</v>
          </cell>
          <cell r="C8">
            <v>1.91</v>
          </cell>
        </row>
      </sheetData>
      <sheetData sheetId="15">
        <row r="3">
          <cell r="B3" t="str">
            <v>Age moyen lors du premier usage de la substance principale</v>
          </cell>
        </row>
        <row r="5">
          <cell r="B5">
            <v>27.46</v>
          </cell>
          <cell r="C5">
            <v>12.08</v>
          </cell>
        </row>
        <row r="7">
          <cell r="B7">
            <v>26.52</v>
          </cell>
          <cell r="C7">
            <v>11.35</v>
          </cell>
        </row>
        <row r="8">
          <cell r="B8">
            <v>28.95</v>
          </cell>
          <cell r="C8">
            <v>12.94</v>
          </cell>
        </row>
      </sheetData>
      <sheetData sheetId="16">
        <row r="3">
          <cell r="B3" t="str">
            <v>Hypnotics</v>
          </cell>
        </row>
        <row r="5">
          <cell r="B5">
            <v>8.49</v>
          </cell>
        </row>
        <row r="7">
          <cell r="B7">
            <v>7.59</v>
          </cell>
        </row>
        <row r="8">
          <cell r="B8">
            <v>7.42</v>
          </cell>
        </row>
      </sheetData>
      <sheetData sheetId="17">
        <row r="5">
          <cell r="A5" t="str">
            <v>Par province/région</v>
          </cell>
        </row>
        <row r="7">
          <cell r="A7" t="str">
            <v>TOTAL FLANDRE</v>
          </cell>
          <cell r="B7">
            <v>318</v>
          </cell>
          <cell r="C7">
            <v>1.7</v>
          </cell>
          <cell r="D7">
            <v>0.93</v>
          </cell>
          <cell r="E7">
            <v>4.4000000000000004</v>
          </cell>
          <cell r="F7">
            <v>33.33</v>
          </cell>
        </row>
        <row r="8">
          <cell r="A8" t="str">
            <v>Anvers</v>
          </cell>
          <cell r="B8">
            <v>68</v>
          </cell>
          <cell r="C8">
            <v>2.06</v>
          </cell>
          <cell r="D8">
            <v>1.2</v>
          </cell>
          <cell r="E8">
            <v>11.76</v>
          </cell>
          <cell r="F8">
            <v>33.33</v>
          </cell>
        </row>
        <row r="9">
          <cell r="A9" t="str">
            <v>Brabant flamand</v>
          </cell>
          <cell r="B9">
            <v>29</v>
          </cell>
          <cell r="C9">
            <v>1.93</v>
          </cell>
          <cell r="D9">
            <v>1.03</v>
          </cell>
          <cell r="E9">
            <v>0</v>
          </cell>
          <cell r="F9">
            <v>0</v>
          </cell>
        </row>
        <row r="10">
          <cell r="A10" t="str">
            <v>Flandre occidentale</v>
          </cell>
          <cell r="B10">
            <v>91</v>
          </cell>
          <cell r="C10">
            <v>1.43</v>
          </cell>
          <cell r="D10">
            <v>0.65</v>
          </cell>
          <cell r="E10">
            <v>1.22</v>
          </cell>
          <cell r="F10">
            <v>0</v>
          </cell>
        </row>
        <row r="11">
          <cell r="A11" t="str">
            <v>Flandre orientale</v>
          </cell>
          <cell r="B11">
            <v>57</v>
          </cell>
          <cell r="C11">
            <v>1.75</v>
          </cell>
          <cell r="D11">
            <v>1.04</v>
          </cell>
          <cell r="E11">
            <v>5.77</v>
          </cell>
          <cell r="F11">
            <v>50</v>
          </cell>
        </row>
        <row r="12">
          <cell r="A12" t="str">
            <v>Limbourg</v>
          </cell>
          <cell r="B12">
            <v>73</v>
          </cell>
          <cell r="C12">
            <v>1.58</v>
          </cell>
          <cell r="D12">
            <v>0.69</v>
          </cell>
          <cell r="E12">
            <v>3.17</v>
          </cell>
          <cell r="F12">
            <v>0</v>
          </cell>
        </row>
        <row r="13">
          <cell r="A13" t="str">
            <v>TOTAL WALLONIE</v>
          </cell>
          <cell r="B13">
            <v>80</v>
          </cell>
          <cell r="C13">
            <v>1.51</v>
          </cell>
          <cell r="D13">
            <v>0.91</v>
          </cell>
          <cell r="E13">
            <v>2.67</v>
          </cell>
          <cell r="F13">
            <v>100</v>
          </cell>
        </row>
        <row r="14">
          <cell r="A14" t="str">
            <v>Liège</v>
          </cell>
          <cell r="B14">
            <v>25</v>
          </cell>
          <cell r="C14">
            <v>1.88</v>
          </cell>
          <cell r="D14">
            <v>1.2</v>
          </cell>
          <cell r="E14">
            <v>4.3499999999999996</v>
          </cell>
          <cell r="F14">
            <v>100</v>
          </cell>
        </row>
        <row r="15">
          <cell r="A15" t="str">
            <v>Hainaut</v>
          </cell>
          <cell r="B15">
            <v>29</v>
          </cell>
          <cell r="C15">
            <v>1.48</v>
          </cell>
          <cell r="D15">
            <v>0.87</v>
          </cell>
          <cell r="E15">
            <v>3.7</v>
          </cell>
          <cell r="F15">
            <v>100</v>
          </cell>
        </row>
        <row r="16">
          <cell r="A16" t="str">
            <v>Luxembourg</v>
          </cell>
          <cell r="B16">
            <v>2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Namur</v>
          </cell>
          <cell r="B17">
            <v>19</v>
          </cell>
          <cell r="C17">
            <v>1.21</v>
          </cell>
          <cell r="D17">
            <v>0.42</v>
          </cell>
          <cell r="E17">
            <v>0</v>
          </cell>
          <cell r="F17">
            <v>0</v>
          </cell>
        </row>
        <row r="18">
          <cell r="A18" t="str">
            <v>Brabant wallon</v>
          </cell>
          <cell r="B18">
            <v>5</v>
          </cell>
          <cell r="C18">
            <v>1.2</v>
          </cell>
          <cell r="D18">
            <v>0.45</v>
          </cell>
          <cell r="E18">
            <v>0</v>
          </cell>
          <cell r="F18">
            <v>0</v>
          </cell>
        </row>
        <row r="19">
          <cell r="A19" t="str">
            <v>TOTAL BRUXELLES</v>
          </cell>
          <cell r="B19">
            <v>63</v>
          </cell>
          <cell r="C19">
            <v>1.89</v>
          </cell>
          <cell r="D19">
            <v>1.1200000000000001</v>
          </cell>
          <cell r="E19">
            <v>12.96</v>
          </cell>
          <cell r="F19">
            <v>25</v>
          </cell>
        </row>
        <row r="20">
          <cell r="A20" t="str">
            <v>Par type d'unité</v>
          </cell>
          <cell r="B20">
            <v>117</v>
          </cell>
          <cell r="C20">
            <v>1.8</v>
          </cell>
          <cell r="D20">
            <v>0.93</v>
          </cell>
          <cell r="E20">
            <v>9.2799999999999994</v>
          </cell>
          <cell r="F20">
            <v>20</v>
          </cell>
        </row>
        <row r="21">
          <cell r="A21" t="str">
            <v>Total Ambulatoire</v>
          </cell>
        </row>
        <row r="22">
          <cell r="A22" t="str">
            <v>Consultations ambulatoires</v>
          </cell>
          <cell r="B22">
            <v>54</v>
          </cell>
          <cell r="C22">
            <v>1.87</v>
          </cell>
          <cell r="D22">
            <v>1.08</v>
          </cell>
          <cell r="E22">
            <v>12.5</v>
          </cell>
          <cell r="F22">
            <v>25</v>
          </cell>
        </row>
        <row r="23">
          <cell r="A23" t="str">
            <v>Centre de jour</v>
          </cell>
          <cell r="B23">
            <v>21</v>
          </cell>
          <cell r="C23">
            <v>1.57</v>
          </cell>
          <cell r="D23">
            <v>0.68</v>
          </cell>
          <cell r="E23">
            <v>5.56</v>
          </cell>
          <cell r="F23">
            <v>0</v>
          </cell>
        </row>
        <row r="24">
          <cell r="A24" t="str">
            <v>Service de Santé Mentale</v>
          </cell>
          <cell r="B24">
            <v>42</v>
          </cell>
          <cell r="C24">
            <v>1.83</v>
          </cell>
          <cell r="D24">
            <v>0.82</v>
          </cell>
          <cell r="E24">
            <v>6.45</v>
          </cell>
          <cell r="F24">
            <v>0</v>
          </cell>
        </row>
        <row r="25">
          <cell r="A25" t="str">
            <v>Total Résidentiel</v>
          </cell>
          <cell r="B25">
            <v>344</v>
          </cell>
          <cell r="C25">
            <v>1.66</v>
          </cell>
          <cell r="D25">
            <v>0.97</v>
          </cell>
          <cell r="E25">
            <v>3.93</v>
          </cell>
          <cell r="F25">
            <v>57.14</v>
          </cell>
        </row>
        <row r="26">
          <cell r="A26" t="str">
            <v>Unité de crise</v>
          </cell>
          <cell r="B26">
            <v>15</v>
          </cell>
          <cell r="C26">
            <v>2.67</v>
          </cell>
          <cell r="D26">
            <v>1.23</v>
          </cell>
          <cell r="E26">
            <v>25</v>
          </cell>
          <cell r="F26">
            <v>50</v>
          </cell>
        </row>
        <row r="27">
          <cell r="A27" t="str">
            <v>Communauté thérapeutique</v>
          </cell>
          <cell r="B27">
            <v>3</v>
          </cell>
          <cell r="C27">
            <v>2.67</v>
          </cell>
          <cell r="D27">
            <v>1.53</v>
          </cell>
          <cell r="E27">
            <v>0</v>
          </cell>
          <cell r="F27">
            <v>0</v>
          </cell>
        </row>
        <row r="28">
          <cell r="A28" t="str">
            <v>Hôpital général</v>
          </cell>
          <cell r="B28">
            <v>178</v>
          </cell>
          <cell r="C28">
            <v>1.51</v>
          </cell>
          <cell r="D28">
            <v>0.78</v>
          </cell>
          <cell r="E28">
            <v>2.5499999999999998</v>
          </cell>
          <cell r="F28">
            <v>50</v>
          </cell>
        </row>
        <row r="29">
          <cell r="A29" t="str">
            <v>Hôpital psychiatrique</v>
          </cell>
          <cell r="B29">
            <v>148</v>
          </cell>
          <cell r="C29">
            <v>1.72</v>
          </cell>
          <cell r="D29">
            <v>1.07</v>
          </cell>
          <cell r="E29">
            <v>3.76</v>
          </cell>
          <cell r="F29">
            <v>66.67</v>
          </cell>
        </row>
        <row r="30">
          <cell r="A30" t="str">
            <v>Par sexe</v>
          </cell>
          <cell r="B30">
            <v>223</v>
          </cell>
          <cell r="C30">
            <v>1.94</v>
          </cell>
          <cell r="D30">
            <v>1.1200000000000001</v>
          </cell>
          <cell r="E30">
            <v>6.91</v>
          </cell>
          <cell r="F30">
            <v>37.5</v>
          </cell>
        </row>
        <row r="31">
          <cell r="A31" t="str">
            <v>Homme</v>
          </cell>
        </row>
        <row r="32">
          <cell r="A32" t="str">
            <v>Femme</v>
          </cell>
          <cell r="B32">
            <v>236</v>
          </cell>
          <cell r="C32">
            <v>1.46</v>
          </cell>
          <cell r="D32">
            <v>0.71</v>
          </cell>
          <cell r="E32">
            <v>3.77</v>
          </cell>
          <cell r="F32">
            <v>50</v>
          </cell>
        </row>
        <row r="34">
          <cell r="A34" t="str">
            <v>Par catégorie d'âge</v>
          </cell>
          <cell r="B34">
            <v>8</v>
          </cell>
          <cell r="C34">
            <v>2.25</v>
          </cell>
          <cell r="D34">
            <v>1.28</v>
          </cell>
          <cell r="E34">
            <v>14.29</v>
          </cell>
          <cell r="F34">
            <v>0</v>
          </cell>
        </row>
        <row r="35">
          <cell r="A35" t="str">
            <v>&lt;20</v>
          </cell>
        </row>
        <row r="36">
          <cell r="A36" t="str">
            <v>20-29</v>
          </cell>
          <cell r="B36">
            <v>47</v>
          </cell>
          <cell r="C36">
            <v>1.98</v>
          </cell>
          <cell r="D36">
            <v>1.34</v>
          </cell>
          <cell r="E36">
            <v>0</v>
          </cell>
          <cell r="F36">
            <v>0</v>
          </cell>
        </row>
        <row r="37">
          <cell r="A37" t="str">
            <v>30-39</v>
          </cell>
          <cell r="B37">
            <v>115</v>
          </cell>
          <cell r="C37">
            <v>1.99</v>
          </cell>
          <cell r="D37">
            <v>1.1399999999999999</v>
          </cell>
          <cell r="E37">
            <v>8.82</v>
          </cell>
          <cell r="F37">
            <v>50</v>
          </cell>
        </row>
        <row r="38">
          <cell r="A38" t="str">
            <v>40+</v>
          </cell>
          <cell r="B38">
            <v>285</v>
          </cell>
          <cell r="C38">
            <v>1.52</v>
          </cell>
          <cell r="D38">
            <v>0.74</v>
          </cell>
          <cell r="E38">
            <v>4.45</v>
          </cell>
          <cell r="F38">
            <v>33.33</v>
          </cell>
        </row>
        <row r="40">
          <cell r="A40" t="str">
            <v>Par niveau d'instruction</v>
          </cell>
          <cell r="B40">
            <v>91</v>
          </cell>
          <cell r="C40">
            <v>1.82</v>
          </cell>
          <cell r="D40">
            <v>1.0900000000000001</v>
          </cell>
          <cell r="E40">
            <v>7.41</v>
          </cell>
          <cell r="F40">
            <v>66.67</v>
          </cell>
        </row>
        <row r="41">
          <cell r="A41" t="str">
            <v>Aucun ou primaire</v>
          </cell>
        </row>
        <row r="42">
          <cell r="A42" t="str">
            <v>Secondaire</v>
          </cell>
          <cell r="B42">
            <v>219</v>
          </cell>
          <cell r="C42">
            <v>1.68</v>
          </cell>
          <cell r="D42">
            <v>0.96</v>
          </cell>
          <cell r="E42">
            <v>5.47</v>
          </cell>
          <cell r="F42">
            <v>20</v>
          </cell>
        </row>
        <row r="43">
          <cell r="A43" t="str">
            <v>Supérieur</v>
          </cell>
          <cell r="B43">
            <v>91</v>
          </cell>
          <cell r="C43">
            <v>1.43</v>
          </cell>
          <cell r="D43">
            <v>0.6</v>
          </cell>
          <cell r="E43">
            <v>1.23</v>
          </cell>
          <cell r="F43">
            <v>0</v>
          </cell>
        </row>
        <row r="45">
          <cell r="A45" t="str">
            <v>Par historique de traitement</v>
          </cell>
          <cell r="B45">
            <v>327</v>
          </cell>
          <cell r="C45">
            <v>1.79</v>
          </cell>
          <cell r="D45">
            <v>0.98</v>
          </cell>
          <cell r="E45">
            <v>7.42</v>
          </cell>
          <cell r="F45">
            <v>41.67</v>
          </cell>
        </row>
        <row r="46">
          <cell r="A46" t="str">
            <v>Traitements précédents</v>
          </cell>
        </row>
        <row r="47">
          <cell r="A47" t="str">
            <v>Premier traitement</v>
          </cell>
          <cell r="B47">
            <v>123</v>
          </cell>
          <cell r="C47">
            <v>1.46</v>
          </cell>
          <cell r="D47">
            <v>0.88</v>
          </cell>
          <cell r="E47">
            <v>0</v>
          </cell>
          <cell r="F47">
            <v>0</v>
          </cell>
        </row>
        <row r="49">
          <cell r="A49" t="str">
            <v>Par substance spécifique</v>
          </cell>
        </row>
        <row r="67">
          <cell r="A67" t="str">
            <v>Hypnotiques ou sédatifs non-spécifiés</v>
          </cell>
          <cell r="B67">
            <v>46</v>
          </cell>
          <cell r="C67">
            <v>1.61</v>
          </cell>
          <cell r="D67">
            <v>0.88</v>
          </cell>
          <cell r="E67">
            <v>2.44</v>
          </cell>
          <cell r="F67">
            <v>0</v>
          </cell>
        </row>
        <row r="68">
          <cell r="A68" t="str">
            <v>Barbiturique</v>
          </cell>
          <cell r="B68">
            <v>7</v>
          </cell>
          <cell r="C68">
            <v>1.43</v>
          </cell>
          <cell r="D68">
            <v>0.53</v>
          </cell>
          <cell r="E68">
            <v>0</v>
          </cell>
          <cell r="F68">
            <v>0</v>
          </cell>
        </row>
        <row r="69">
          <cell r="A69" t="str">
            <v>Benzodiazépine</v>
          </cell>
          <cell r="B69">
            <v>408</v>
          </cell>
          <cell r="C69">
            <v>1.71</v>
          </cell>
          <cell r="D69">
            <v>0.98</v>
          </cell>
          <cell r="E69">
            <v>5.65</v>
          </cell>
          <cell r="F69">
            <v>45.45</v>
          </cell>
        </row>
        <row r="70">
          <cell r="A70" t="str">
            <v>GHB/GBL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Autre hypnotique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</sheetData>
      <sheetData sheetId="18">
        <row r="4">
          <cell r="B4">
            <v>1</v>
          </cell>
          <cell r="C4" t="str">
            <v>&gt;1</v>
          </cell>
          <cell r="D4" t="str">
            <v>No</v>
          </cell>
          <cell r="E4" t="str">
            <v>Yes</v>
          </cell>
          <cell r="F4" t="str">
            <v>No</v>
          </cell>
          <cell r="G4" t="str">
            <v>Yes</v>
          </cell>
          <cell r="H4" t="str">
            <v>No</v>
          </cell>
          <cell r="I4" t="str">
            <v>Yes</v>
          </cell>
          <cell r="J4" t="str">
            <v>No</v>
          </cell>
          <cell r="K4" t="str">
            <v>Yes</v>
          </cell>
          <cell r="L4" t="str">
            <v>No</v>
          </cell>
          <cell r="M4" t="str">
            <v>Yes</v>
          </cell>
          <cell r="N4" t="str">
            <v>No</v>
          </cell>
          <cell r="O4" t="str">
            <v>Yes</v>
          </cell>
        </row>
        <row r="8">
          <cell r="A8" t="str">
            <v>TOTAL FLANDRE</v>
          </cell>
          <cell r="B8">
            <v>51.89</v>
          </cell>
          <cell r="C8">
            <v>48.11</v>
          </cell>
          <cell r="D8">
            <v>91.51</v>
          </cell>
          <cell r="E8">
            <v>8.49</v>
          </cell>
          <cell r="F8">
            <v>90.57</v>
          </cell>
          <cell r="G8">
            <v>9.43</v>
          </cell>
          <cell r="H8">
            <v>90.57</v>
          </cell>
          <cell r="I8">
            <v>9.43</v>
          </cell>
          <cell r="J8">
            <v>0</v>
          </cell>
          <cell r="K8">
            <v>100</v>
          </cell>
          <cell r="L8">
            <v>88.99</v>
          </cell>
          <cell r="M8">
            <v>11.01</v>
          </cell>
          <cell r="N8">
            <v>73.27</v>
          </cell>
          <cell r="O8">
            <v>26.73</v>
          </cell>
        </row>
        <row r="9">
          <cell r="A9" t="str">
            <v>Anvers</v>
          </cell>
          <cell r="B9">
            <v>38.24</v>
          </cell>
          <cell r="C9">
            <v>61.76</v>
          </cell>
          <cell r="D9">
            <v>92.65</v>
          </cell>
          <cell r="E9">
            <v>7.35</v>
          </cell>
          <cell r="F9">
            <v>83.82</v>
          </cell>
          <cell r="G9">
            <v>16.18</v>
          </cell>
          <cell r="H9">
            <v>83.82</v>
          </cell>
          <cell r="I9">
            <v>16.18</v>
          </cell>
          <cell r="J9">
            <v>0</v>
          </cell>
          <cell r="K9">
            <v>100</v>
          </cell>
          <cell r="L9">
            <v>76.47</v>
          </cell>
          <cell r="M9">
            <v>23.53</v>
          </cell>
          <cell r="N9">
            <v>66.180000000000007</v>
          </cell>
          <cell r="O9">
            <v>33.82</v>
          </cell>
        </row>
        <row r="10">
          <cell r="A10" t="str">
            <v>Brabant flamand</v>
          </cell>
          <cell r="B10">
            <v>37.93</v>
          </cell>
          <cell r="C10">
            <v>62.07</v>
          </cell>
          <cell r="D10">
            <v>86.21</v>
          </cell>
          <cell r="E10">
            <v>13.79</v>
          </cell>
          <cell r="F10">
            <v>93.1</v>
          </cell>
          <cell r="G10">
            <v>6.9</v>
          </cell>
          <cell r="H10">
            <v>89.66</v>
          </cell>
          <cell r="I10">
            <v>10.34</v>
          </cell>
          <cell r="J10">
            <v>0</v>
          </cell>
          <cell r="K10">
            <v>100</v>
          </cell>
          <cell r="L10">
            <v>96.55</v>
          </cell>
          <cell r="M10">
            <v>3.45</v>
          </cell>
          <cell r="N10">
            <v>55.17</v>
          </cell>
          <cell r="O10">
            <v>44.83</v>
          </cell>
        </row>
        <row r="11">
          <cell r="A11" t="str">
            <v>Flandre occidentale</v>
          </cell>
          <cell r="B11">
            <v>64.84</v>
          </cell>
          <cell r="C11">
            <v>35.159999999999997</v>
          </cell>
          <cell r="D11">
            <v>89.01</v>
          </cell>
          <cell r="E11">
            <v>10.99</v>
          </cell>
          <cell r="F11">
            <v>96.7</v>
          </cell>
          <cell r="G11">
            <v>3.3</v>
          </cell>
          <cell r="H11">
            <v>96.7</v>
          </cell>
          <cell r="I11">
            <v>3.3</v>
          </cell>
          <cell r="J11">
            <v>0</v>
          </cell>
          <cell r="K11">
            <v>100</v>
          </cell>
          <cell r="L11">
            <v>94.51</v>
          </cell>
          <cell r="M11">
            <v>5.49</v>
          </cell>
          <cell r="N11">
            <v>82.42</v>
          </cell>
          <cell r="O11">
            <v>17.579999999999998</v>
          </cell>
        </row>
        <row r="12">
          <cell r="A12" t="str">
            <v>Flandre orientale</v>
          </cell>
          <cell r="B12">
            <v>54.39</v>
          </cell>
          <cell r="C12">
            <v>45.61</v>
          </cell>
          <cell r="D12">
            <v>89.47</v>
          </cell>
          <cell r="E12">
            <v>10.53</v>
          </cell>
          <cell r="F12">
            <v>84.21</v>
          </cell>
          <cell r="G12">
            <v>15.79</v>
          </cell>
          <cell r="H12">
            <v>89.47</v>
          </cell>
          <cell r="I12">
            <v>10.53</v>
          </cell>
          <cell r="J12">
            <v>0</v>
          </cell>
          <cell r="K12">
            <v>100</v>
          </cell>
          <cell r="L12">
            <v>91.23</v>
          </cell>
          <cell r="M12">
            <v>8.77</v>
          </cell>
          <cell r="N12">
            <v>73.680000000000007</v>
          </cell>
          <cell r="O12">
            <v>26.32</v>
          </cell>
        </row>
        <row r="13">
          <cell r="A13" t="str">
            <v>Limbourg</v>
          </cell>
          <cell r="B13">
            <v>52.05</v>
          </cell>
          <cell r="C13">
            <v>47.95</v>
          </cell>
          <cell r="D13">
            <v>97.26</v>
          </cell>
          <cell r="E13">
            <v>2.74</v>
          </cell>
          <cell r="F13">
            <v>93.15</v>
          </cell>
          <cell r="G13">
            <v>6.85</v>
          </cell>
          <cell r="H13">
            <v>90.41</v>
          </cell>
          <cell r="I13">
            <v>9.59</v>
          </cell>
          <cell r="J13">
            <v>0</v>
          </cell>
          <cell r="K13">
            <v>100</v>
          </cell>
          <cell r="L13">
            <v>89.04</v>
          </cell>
          <cell r="M13">
            <v>10.96</v>
          </cell>
          <cell r="N13">
            <v>75.34</v>
          </cell>
          <cell r="O13">
            <v>24.66</v>
          </cell>
        </row>
        <row r="14">
          <cell r="A14" t="str">
            <v>TOTAL WALLONIE</v>
          </cell>
          <cell r="B14">
            <v>65</v>
          </cell>
          <cell r="C14">
            <v>35</v>
          </cell>
          <cell r="D14">
            <v>93.75</v>
          </cell>
          <cell r="E14">
            <v>6.25</v>
          </cell>
          <cell r="F14">
            <v>90</v>
          </cell>
          <cell r="G14">
            <v>10</v>
          </cell>
          <cell r="H14">
            <v>98.75</v>
          </cell>
          <cell r="I14">
            <v>1.25</v>
          </cell>
          <cell r="J14">
            <v>0</v>
          </cell>
          <cell r="K14">
            <v>100</v>
          </cell>
          <cell r="L14">
            <v>95</v>
          </cell>
          <cell r="M14">
            <v>5</v>
          </cell>
          <cell r="N14">
            <v>81.25</v>
          </cell>
          <cell r="O14">
            <v>18.75</v>
          </cell>
        </row>
        <row r="15">
          <cell r="A15" t="str">
            <v>Liège</v>
          </cell>
          <cell r="B15">
            <v>48</v>
          </cell>
          <cell r="C15">
            <v>52</v>
          </cell>
          <cell r="D15">
            <v>92</v>
          </cell>
          <cell r="E15">
            <v>8</v>
          </cell>
          <cell r="F15">
            <v>84</v>
          </cell>
          <cell r="G15">
            <v>16</v>
          </cell>
          <cell r="H15">
            <v>96</v>
          </cell>
          <cell r="I15">
            <v>4</v>
          </cell>
          <cell r="J15">
            <v>0</v>
          </cell>
          <cell r="K15">
            <v>100</v>
          </cell>
          <cell r="L15">
            <v>92</v>
          </cell>
          <cell r="M15">
            <v>8</v>
          </cell>
          <cell r="N15">
            <v>68</v>
          </cell>
          <cell r="O15">
            <v>32</v>
          </cell>
        </row>
        <row r="16">
          <cell r="A16" t="str">
            <v>Hainaut</v>
          </cell>
          <cell r="B16">
            <v>65.52</v>
          </cell>
          <cell r="C16">
            <v>34.479999999999997</v>
          </cell>
          <cell r="D16">
            <v>89.66</v>
          </cell>
          <cell r="E16">
            <v>10.34</v>
          </cell>
          <cell r="F16">
            <v>89.66</v>
          </cell>
          <cell r="G16">
            <v>10.34</v>
          </cell>
          <cell r="H16">
            <v>100</v>
          </cell>
          <cell r="I16">
            <v>0</v>
          </cell>
          <cell r="J16">
            <v>0</v>
          </cell>
          <cell r="K16">
            <v>100</v>
          </cell>
          <cell r="L16">
            <v>96.55</v>
          </cell>
          <cell r="M16">
            <v>3.45</v>
          </cell>
          <cell r="N16">
            <v>86.21</v>
          </cell>
          <cell r="O16">
            <v>13.79</v>
          </cell>
        </row>
        <row r="17">
          <cell r="A17" t="str">
            <v>Luxembourg</v>
          </cell>
          <cell r="B17">
            <v>100</v>
          </cell>
          <cell r="C17">
            <v>0</v>
          </cell>
          <cell r="D17">
            <v>100</v>
          </cell>
          <cell r="E17">
            <v>0</v>
          </cell>
          <cell r="F17">
            <v>100</v>
          </cell>
          <cell r="G17">
            <v>0</v>
          </cell>
          <cell r="H17">
            <v>100</v>
          </cell>
          <cell r="I17">
            <v>0</v>
          </cell>
          <cell r="J17">
            <v>0</v>
          </cell>
          <cell r="K17">
            <v>100</v>
          </cell>
          <cell r="L17">
            <v>100</v>
          </cell>
          <cell r="M17">
            <v>0</v>
          </cell>
          <cell r="N17">
            <v>100</v>
          </cell>
          <cell r="O17">
            <v>0</v>
          </cell>
        </row>
        <row r="18">
          <cell r="A18" t="str">
            <v>Namur</v>
          </cell>
          <cell r="B18">
            <v>78.95</v>
          </cell>
          <cell r="C18">
            <v>21.05</v>
          </cell>
          <cell r="D18">
            <v>100</v>
          </cell>
          <cell r="E18">
            <v>0</v>
          </cell>
          <cell r="F18">
            <v>100</v>
          </cell>
          <cell r="G18">
            <v>0</v>
          </cell>
          <cell r="H18">
            <v>100</v>
          </cell>
          <cell r="I18">
            <v>0</v>
          </cell>
          <cell r="J18">
            <v>0</v>
          </cell>
          <cell r="K18">
            <v>100</v>
          </cell>
          <cell r="L18">
            <v>94.74</v>
          </cell>
          <cell r="M18">
            <v>5.26</v>
          </cell>
          <cell r="N18">
            <v>84.21</v>
          </cell>
          <cell r="O18">
            <v>15.79</v>
          </cell>
        </row>
        <row r="19">
          <cell r="A19" t="str">
            <v>Brabant wallon</v>
          </cell>
          <cell r="B19">
            <v>80</v>
          </cell>
          <cell r="C19">
            <v>20</v>
          </cell>
          <cell r="D19">
            <v>100</v>
          </cell>
          <cell r="E19">
            <v>0</v>
          </cell>
          <cell r="F19">
            <v>80</v>
          </cell>
          <cell r="G19">
            <v>20</v>
          </cell>
          <cell r="H19">
            <v>100</v>
          </cell>
          <cell r="I19">
            <v>0</v>
          </cell>
          <cell r="J19">
            <v>0</v>
          </cell>
          <cell r="K19">
            <v>100</v>
          </cell>
          <cell r="L19">
            <v>100</v>
          </cell>
          <cell r="M19">
            <v>0</v>
          </cell>
          <cell r="N19">
            <v>100</v>
          </cell>
          <cell r="O19">
            <v>0</v>
          </cell>
        </row>
        <row r="20">
          <cell r="A20" t="str">
            <v>TOTAL BRUXELLES</v>
          </cell>
          <cell r="B20">
            <v>47.62</v>
          </cell>
          <cell r="C20">
            <v>52.38</v>
          </cell>
          <cell r="D20">
            <v>87.3</v>
          </cell>
          <cell r="E20">
            <v>12.7</v>
          </cell>
          <cell r="F20">
            <v>80.95</v>
          </cell>
          <cell r="G20">
            <v>19.05</v>
          </cell>
          <cell r="H20">
            <v>96.83</v>
          </cell>
          <cell r="I20">
            <v>3.17</v>
          </cell>
          <cell r="J20">
            <v>0</v>
          </cell>
          <cell r="K20">
            <v>100</v>
          </cell>
          <cell r="L20">
            <v>77.78</v>
          </cell>
          <cell r="M20">
            <v>22.22</v>
          </cell>
          <cell r="N20">
            <v>74.599999999999994</v>
          </cell>
          <cell r="O20">
            <v>25.4</v>
          </cell>
        </row>
        <row r="21">
          <cell r="A21" t="str">
            <v>Par type d'unité</v>
          </cell>
          <cell r="B21">
            <v>45.3</v>
          </cell>
          <cell r="C21">
            <v>54.7</v>
          </cell>
          <cell r="D21">
            <v>94.02</v>
          </cell>
          <cell r="E21">
            <v>5.98</v>
          </cell>
          <cell r="F21">
            <v>90.6</v>
          </cell>
          <cell r="G21">
            <v>9.4</v>
          </cell>
          <cell r="H21">
            <v>89.74</v>
          </cell>
          <cell r="I21">
            <v>10.26</v>
          </cell>
          <cell r="J21">
            <v>0</v>
          </cell>
          <cell r="K21">
            <v>100</v>
          </cell>
          <cell r="L21">
            <v>82.91</v>
          </cell>
          <cell r="M21">
            <v>17.09</v>
          </cell>
          <cell r="N21">
            <v>69.23</v>
          </cell>
          <cell r="O21">
            <v>30.77</v>
          </cell>
        </row>
        <row r="23">
          <cell r="A23" t="str">
            <v>Consultations ambulatoires</v>
          </cell>
          <cell r="B23">
            <v>44.44</v>
          </cell>
          <cell r="C23">
            <v>55.56</v>
          </cell>
          <cell r="D23">
            <v>88.89</v>
          </cell>
          <cell r="E23">
            <v>11.11</v>
          </cell>
          <cell r="F23">
            <v>83.33</v>
          </cell>
          <cell r="G23">
            <v>16.670000000000002</v>
          </cell>
          <cell r="H23">
            <v>92.59</v>
          </cell>
          <cell r="I23">
            <v>7.41</v>
          </cell>
          <cell r="J23">
            <v>0</v>
          </cell>
          <cell r="K23">
            <v>100</v>
          </cell>
          <cell r="L23">
            <v>83.33</v>
          </cell>
          <cell r="M23">
            <v>16.670000000000002</v>
          </cell>
          <cell r="N23">
            <v>72.22</v>
          </cell>
          <cell r="O23">
            <v>27.78</v>
          </cell>
        </row>
        <row r="24">
          <cell r="A24" t="str">
            <v>Centre de jour</v>
          </cell>
          <cell r="B24">
            <v>52.38</v>
          </cell>
          <cell r="C24">
            <v>47.62</v>
          </cell>
          <cell r="D24">
            <v>95.24</v>
          </cell>
          <cell r="E24">
            <v>4.76</v>
          </cell>
          <cell r="F24">
            <v>95.24</v>
          </cell>
          <cell r="G24">
            <v>4.76</v>
          </cell>
          <cell r="H24">
            <v>100</v>
          </cell>
          <cell r="I24">
            <v>0</v>
          </cell>
          <cell r="J24">
            <v>0</v>
          </cell>
          <cell r="K24">
            <v>100</v>
          </cell>
          <cell r="L24">
            <v>85.71</v>
          </cell>
          <cell r="M24">
            <v>14.29</v>
          </cell>
          <cell r="N24">
            <v>76.19</v>
          </cell>
          <cell r="O24">
            <v>23.81</v>
          </cell>
        </row>
        <row r="25">
          <cell r="A25" t="str">
            <v>Service de Santé Mentale</v>
          </cell>
          <cell r="B25">
            <v>42.86</v>
          </cell>
          <cell r="C25">
            <v>57.14</v>
          </cell>
          <cell r="D25">
            <v>100</v>
          </cell>
          <cell r="E25">
            <v>0</v>
          </cell>
          <cell r="F25">
            <v>97.62</v>
          </cell>
          <cell r="G25">
            <v>2.38</v>
          </cell>
          <cell r="H25">
            <v>80.95</v>
          </cell>
          <cell r="I25">
            <v>19.05</v>
          </cell>
          <cell r="J25">
            <v>0</v>
          </cell>
          <cell r="K25">
            <v>100</v>
          </cell>
          <cell r="L25">
            <v>80.95</v>
          </cell>
          <cell r="M25">
            <v>19.05</v>
          </cell>
          <cell r="N25">
            <v>61.9</v>
          </cell>
          <cell r="O25">
            <v>38.1</v>
          </cell>
        </row>
        <row r="26">
          <cell r="A26" t="str">
            <v>Total Résidentiel</v>
          </cell>
          <cell r="B26">
            <v>56.4</v>
          </cell>
          <cell r="C26">
            <v>43.6</v>
          </cell>
          <cell r="D26">
            <v>90.41</v>
          </cell>
          <cell r="E26">
            <v>9.59</v>
          </cell>
          <cell r="F26">
            <v>88.66</v>
          </cell>
          <cell r="G26">
            <v>11.34</v>
          </cell>
          <cell r="H26">
            <v>93.9</v>
          </cell>
          <cell r="I26">
            <v>6.1</v>
          </cell>
          <cell r="J26">
            <v>0</v>
          </cell>
          <cell r="K26">
            <v>100</v>
          </cell>
          <cell r="L26">
            <v>90.41</v>
          </cell>
          <cell r="M26">
            <v>9.59</v>
          </cell>
          <cell r="N26">
            <v>76.739999999999995</v>
          </cell>
          <cell r="O26">
            <v>23.26</v>
          </cell>
        </row>
        <row r="27">
          <cell r="A27" t="str">
            <v>Unité de crise</v>
          </cell>
          <cell r="B27">
            <v>6.67</v>
          </cell>
          <cell r="C27">
            <v>93.33</v>
          </cell>
          <cell r="D27">
            <v>80</v>
          </cell>
          <cell r="E27">
            <v>20</v>
          </cell>
          <cell r="F27">
            <v>66.67</v>
          </cell>
          <cell r="G27">
            <v>33.33</v>
          </cell>
          <cell r="H27">
            <v>80</v>
          </cell>
          <cell r="I27">
            <v>20</v>
          </cell>
          <cell r="J27">
            <v>0</v>
          </cell>
          <cell r="K27">
            <v>100</v>
          </cell>
          <cell r="L27">
            <v>73.33</v>
          </cell>
          <cell r="M27">
            <v>26.67</v>
          </cell>
          <cell r="N27">
            <v>60</v>
          </cell>
          <cell r="O27">
            <v>40</v>
          </cell>
        </row>
        <row r="28">
          <cell r="A28" t="str">
            <v>Communauté thérapeutique</v>
          </cell>
          <cell r="B28">
            <v>33.33</v>
          </cell>
          <cell r="C28">
            <v>66.67</v>
          </cell>
          <cell r="D28">
            <v>33.33</v>
          </cell>
          <cell r="E28">
            <v>66.67</v>
          </cell>
          <cell r="F28">
            <v>66.67</v>
          </cell>
          <cell r="G28">
            <v>33.33</v>
          </cell>
          <cell r="H28">
            <v>100</v>
          </cell>
          <cell r="I28">
            <v>0</v>
          </cell>
          <cell r="J28">
            <v>0</v>
          </cell>
          <cell r="K28">
            <v>100</v>
          </cell>
          <cell r="L28">
            <v>66.67</v>
          </cell>
          <cell r="M28">
            <v>33.33</v>
          </cell>
          <cell r="N28">
            <v>66.67</v>
          </cell>
          <cell r="O28">
            <v>33.33</v>
          </cell>
        </row>
        <row r="29">
          <cell r="A29" t="str">
            <v>Hôpital général</v>
          </cell>
          <cell r="B29">
            <v>62.36</v>
          </cell>
          <cell r="C29">
            <v>37.64</v>
          </cell>
          <cell r="D29">
            <v>90.45</v>
          </cell>
          <cell r="E29">
            <v>9.5500000000000007</v>
          </cell>
          <cell r="F29">
            <v>93.26</v>
          </cell>
          <cell r="G29">
            <v>6.74</v>
          </cell>
          <cell r="H29">
            <v>94.94</v>
          </cell>
          <cell r="I29">
            <v>5.0599999999999996</v>
          </cell>
          <cell r="J29">
            <v>0</v>
          </cell>
          <cell r="K29">
            <v>100</v>
          </cell>
          <cell r="L29">
            <v>92.13</v>
          </cell>
          <cell r="M29">
            <v>7.87</v>
          </cell>
          <cell r="N29">
            <v>81.459999999999994</v>
          </cell>
          <cell r="O29">
            <v>18.54</v>
          </cell>
        </row>
        <row r="30">
          <cell r="A30" t="str">
            <v>Hôpital psychiatrique</v>
          </cell>
          <cell r="B30">
            <v>54.73</v>
          </cell>
          <cell r="C30">
            <v>45.27</v>
          </cell>
          <cell r="D30">
            <v>92.57</v>
          </cell>
          <cell r="E30">
            <v>7.43</v>
          </cell>
          <cell r="F30">
            <v>85.81</v>
          </cell>
          <cell r="G30">
            <v>14.19</v>
          </cell>
          <cell r="H30">
            <v>93.92</v>
          </cell>
          <cell r="I30">
            <v>6.08</v>
          </cell>
          <cell r="J30">
            <v>0</v>
          </cell>
          <cell r="K30">
            <v>100</v>
          </cell>
          <cell r="L30">
            <v>90.54</v>
          </cell>
          <cell r="M30">
            <v>9.4600000000000009</v>
          </cell>
          <cell r="N30">
            <v>72.97</v>
          </cell>
          <cell r="O30">
            <v>27.03</v>
          </cell>
        </row>
        <row r="31">
          <cell r="A31" t="str">
            <v>Par sexe</v>
          </cell>
          <cell r="B31">
            <v>43.95</v>
          </cell>
          <cell r="C31">
            <v>56.05</v>
          </cell>
          <cell r="D31">
            <v>87.44</v>
          </cell>
          <cell r="E31">
            <v>12.56</v>
          </cell>
          <cell r="F31">
            <v>82.96</v>
          </cell>
          <cell r="G31">
            <v>17.04</v>
          </cell>
          <cell r="H31">
            <v>89.24</v>
          </cell>
          <cell r="I31">
            <v>10.76</v>
          </cell>
          <cell r="J31">
            <v>0</v>
          </cell>
          <cell r="K31">
            <v>100</v>
          </cell>
          <cell r="L31">
            <v>82.51</v>
          </cell>
          <cell r="M31">
            <v>17.489999999999998</v>
          </cell>
          <cell r="N31">
            <v>71.3</v>
          </cell>
          <cell r="O31">
            <v>28.7</v>
          </cell>
        </row>
        <row r="33">
          <cell r="A33" t="str">
            <v>Femme</v>
          </cell>
          <cell r="B33">
            <v>62.71</v>
          </cell>
          <cell r="C33">
            <v>37.29</v>
          </cell>
          <cell r="D33">
            <v>94.92</v>
          </cell>
          <cell r="E33">
            <v>5.08</v>
          </cell>
          <cell r="F33">
            <v>95.34</v>
          </cell>
          <cell r="G33">
            <v>4.66</v>
          </cell>
          <cell r="H33">
            <v>96.19</v>
          </cell>
          <cell r="I33">
            <v>3.81</v>
          </cell>
          <cell r="J33">
            <v>0</v>
          </cell>
          <cell r="K33">
            <v>100</v>
          </cell>
          <cell r="L33">
            <v>94.49</v>
          </cell>
          <cell r="M33">
            <v>5.51</v>
          </cell>
          <cell r="N33">
            <v>77.97</v>
          </cell>
          <cell r="O33">
            <v>22.03</v>
          </cell>
        </row>
        <row r="35">
          <cell r="A35" t="str">
            <v>Par catégorie d'âge</v>
          </cell>
          <cell r="B35">
            <v>37.5</v>
          </cell>
          <cell r="C35">
            <v>62.5</v>
          </cell>
          <cell r="D35">
            <v>87.5</v>
          </cell>
          <cell r="E35">
            <v>12.5</v>
          </cell>
          <cell r="F35">
            <v>87.5</v>
          </cell>
          <cell r="G35">
            <v>12.5</v>
          </cell>
          <cell r="H35">
            <v>62.5</v>
          </cell>
          <cell r="I35">
            <v>37.5</v>
          </cell>
          <cell r="J35">
            <v>0</v>
          </cell>
          <cell r="K35">
            <v>100</v>
          </cell>
          <cell r="L35">
            <v>50</v>
          </cell>
          <cell r="M35">
            <v>50</v>
          </cell>
          <cell r="N35">
            <v>87.5</v>
          </cell>
          <cell r="O35">
            <v>12.5</v>
          </cell>
        </row>
        <row r="37">
          <cell r="A37" t="str">
            <v>20-29</v>
          </cell>
          <cell r="B37">
            <v>51.06</v>
          </cell>
          <cell r="C37">
            <v>48.94</v>
          </cell>
          <cell r="D37">
            <v>91.49</v>
          </cell>
          <cell r="E37">
            <v>8.51</v>
          </cell>
          <cell r="F37">
            <v>82.98</v>
          </cell>
          <cell r="G37">
            <v>17.02</v>
          </cell>
          <cell r="H37">
            <v>82.98</v>
          </cell>
          <cell r="I37">
            <v>17.02</v>
          </cell>
          <cell r="J37">
            <v>0</v>
          </cell>
          <cell r="K37">
            <v>100</v>
          </cell>
          <cell r="L37">
            <v>78.72</v>
          </cell>
          <cell r="M37">
            <v>21.28</v>
          </cell>
          <cell r="N37">
            <v>78.72</v>
          </cell>
          <cell r="O37">
            <v>21.28</v>
          </cell>
        </row>
        <row r="38">
          <cell r="A38" t="str">
            <v>30-39</v>
          </cell>
          <cell r="B38">
            <v>38.26</v>
          </cell>
          <cell r="C38">
            <v>61.74</v>
          </cell>
          <cell r="D38">
            <v>88.7</v>
          </cell>
          <cell r="E38">
            <v>11.3</v>
          </cell>
          <cell r="F38">
            <v>84.35</v>
          </cell>
          <cell r="G38">
            <v>15.65</v>
          </cell>
          <cell r="H38">
            <v>89.57</v>
          </cell>
          <cell r="I38">
            <v>10.43</v>
          </cell>
          <cell r="J38">
            <v>0</v>
          </cell>
          <cell r="K38">
            <v>100</v>
          </cell>
          <cell r="L38">
            <v>86.96</v>
          </cell>
          <cell r="M38">
            <v>13.04</v>
          </cell>
          <cell r="N38">
            <v>64.349999999999994</v>
          </cell>
          <cell r="O38">
            <v>35.65</v>
          </cell>
        </row>
        <row r="39">
          <cell r="A39" t="str">
            <v>40+</v>
          </cell>
          <cell r="B39">
            <v>60.35</v>
          </cell>
          <cell r="C39">
            <v>39.65</v>
          </cell>
          <cell r="D39">
            <v>92.28</v>
          </cell>
          <cell r="E39">
            <v>7.72</v>
          </cell>
          <cell r="F39">
            <v>92.28</v>
          </cell>
          <cell r="G39">
            <v>7.72</v>
          </cell>
          <cell r="H39">
            <v>96.49</v>
          </cell>
          <cell r="I39">
            <v>3.51</v>
          </cell>
          <cell r="J39">
            <v>0</v>
          </cell>
          <cell r="K39">
            <v>100</v>
          </cell>
          <cell r="L39">
            <v>91.58</v>
          </cell>
          <cell r="M39">
            <v>8.42</v>
          </cell>
          <cell r="N39">
            <v>77.89</v>
          </cell>
          <cell r="O39">
            <v>22.11</v>
          </cell>
        </row>
        <row r="41">
          <cell r="A41" t="str">
            <v>Par niveau d'instruction</v>
          </cell>
          <cell r="B41">
            <v>52.75</v>
          </cell>
          <cell r="C41">
            <v>47.25</v>
          </cell>
          <cell r="D41">
            <v>84.62</v>
          </cell>
          <cell r="E41">
            <v>15.38</v>
          </cell>
          <cell r="F41">
            <v>82.42</v>
          </cell>
          <cell r="G41">
            <v>17.579999999999998</v>
          </cell>
          <cell r="H41">
            <v>89.01</v>
          </cell>
          <cell r="I41">
            <v>10.99</v>
          </cell>
          <cell r="J41">
            <v>0</v>
          </cell>
          <cell r="K41">
            <v>100</v>
          </cell>
          <cell r="L41">
            <v>86.81</v>
          </cell>
          <cell r="M41">
            <v>13.19</v>
          </cell>
          <cell r="N41">
            <v>82.42</v>
          </cell>
          <cell r="O41">
            <v>17.579999999999998</v>
          </cell>
        </row>
        <row r="43">
          <cell r="A43" t="str">
            <v>Secondaire</v>
          </cell>
          <cell r="B43">
            <v>53.88</v>
          </cell>
          <cell r="C43">
            <v>46.12</v>
          </cell>
          <cell r="D43">
            <v>90.87</v>
          </cell>
          <cell r="E43">
            <v>9.1300000000000008</v>
          </cell>
          <cell r="F43">
            <v>89.04</v>
          </cell>
          <cell r="G43">
            <v>10.96</v>
          </cell>
          <cell r="H43">
            <v>92.69</v>
          </cell>
          <cell r="I43">
            <v>7.31</v>
          </cell>
          <cell r="J43">
            <v>0</v>
          </cell>
          <cell r="K43">
            <v>100</v>
          </cell>
          <cell r="L43">
            <v>88.13</v>
          </cell>
          <cell r="M43">
            <v>11.87</v>
          </cell>
          <cell r="N43">
            <v>77.17</v>
          </cell>
          <cell r="O43">
            <v>22.83</v>
          </cell>
        </row>
        <row r="44">
          <cell r="A44" t="str">
            <v>Supérieur</v>
          </cell>
          <cell r="B44">
            <v>62.64</v>
          </cell>
          <cell r="C44">
            <v>37.36</v>
          </cell>
          <cell r="D44">
            <v>95.6</v>
          </cell>
          <cell r="E44">
            <v>4.4000000000000004</v>
          </cell>
          <cell r="F44">
            <v>97.8</v>
          </cell>
          <cell r="G44">
            <v>2.2000000000000002</v>
          </cell>
          <cell r="H44">
            <v>98.9</v>
          </cell>
          <cell r="I44">
            <v>1.1000000000000001</v>
          </cell>
          <cell r="J44">
            <v>0</v>
          </cell>
          <cell r="K44">
            <v>100</v>
          </cell>
          <cell r="L44">
            <v>93.41</v>
          </cell>
          <cell r="M44">
            <v>6.59</v>
          </cell>
          <cell r="N44">
            <v>73.63</v>
          </cell>
          <cell r="O44">
            <v>26.37</v>
          </cell>
        </row>
        <row r="46">
          <cell r="A46" t="str">
            <v>Par historique de traitement</v>
          </cell>
          <cell r="B46">
            <v>47.4</v>
          </cell>
          <cell r="C46">
            <v>52.6</v>
          </cell>
          <cell r="D46">
            <v>90.21</v>
          </cell>
          <cell r="E46">
            <v>9.7899999999999991</v>
          </cell>
          <cell r="F46">
            <v>86.24</v>
          </cell>
          <cell r="G46">
            <v>13.76</v>
          </cell>
          <cell r="H46">
            <v>91.44</v>
          </cell>
          <cell r="I46">
            <v>8.56</v>
          </cell>
          <cell r="J46">
            <v>0</v>
          </cell>
          <cell r="K46">
            <v>100</v>
          </cell>
          <cell r="L46">
            <v>87.16</v>
          </cell>
          <cell r="M46">
            <v>12.84</v>
          </cell>
          <cell r="N46">
            <v>72.17</v>
          </cell>
          <cell r="O46">
            <v>27.83</v>
          </cell>
        </row>
        <row r="48">
          <cell r="A48" t="str">
            <v>Premier traitement</v>
          </cell>
          <cell r="B48">
            <v>68.290000000000006</v>
          </cell>
          <cell r="C48">
            <v>31.71</v>
          </cell>
          <cell r="D48">
            <v>93.5</v>
          </cell>
          <cell r="E48">
            <v>6.5</v>
          </cell>
          <cell r="F48">
            <v>96.75</v>
          </cell>
          <cell r="G48">
            <v>3.25</v>
          </cell>
          <cell r="H48">
            <v>95.93</v>
          </cell>
          <cell r="I48">
            <v>4.07</v>
          </cell>
          <cell r="J48">
            <v>0</v>
          </cell>
          <cell r="K48">
            <v>100</v>
          </cell>
          <cell r="L48">
            <v>93.5</v>
          </cell>
          <cell r="M48">
            <v>6.5</v>
          </cell>
          <cell r="N48">
            <v>80.489999999999995</v>
          </cell>
          <cell r="O48">
            <v>19.510000000000002</v>
          </cell>
        </row>
      </sheetData>
      <sheetData sheetId="19">
        <row r="7">
          <cell r="B7">
            <v>5.87</v>
          </cell>
          <cell r="C7">
            <v>2.38</v>
          </cell>
        </row>
        <row r="8">
          <cell r="B8">
            <v>5.56</v>
          </cell>
          <cell r="C8">
            <v>2.81</v>
          </cell>
        </row>
        <row r="9">
          <cell r="B9">
            <v>4.6500000000000004</v>
          </cell>
          <cell r="C9">
            <v>3.3</v>
          </cell>
        </row>
        <row r="10">
          <cell r="B10">
            <v>6.02</v>
          </cell>
          <cell r="C10">
            <v>2.08</v>
          </cell>
        </row>
        <row r="11">
          <cell r="B11">
            <v>6.21</v>
          </cell>
          <cell r="C11">
            <v>2.1</v>
          </cell>
        </row>
        <row r="12">
          <cell r="B12">
            <v>6.14</v>
          </cell>
          <cell r="C12">
            <v>2.0099999999999998</v>
          </cell>
        </row>
        <row r="13">
          <cell r="B13">
            <v>6.49</v>
          </cell>
          <cell r="C13">
            <v>1.62</v>
          </cell>
        </row>
        <row r="14">
          <cell r="B14">
            <v>7</v>
          </cell>
          <cell r="C14">
            <v>0</v>
          </cell>
        </row>
        <row r="15">
          <cell r="B15">
            <v>6.09</v>
          </cell>
          <cell r="C15">
            <v>2.31</v>
          </cell>
        </row>
        <row r="16">
          <cell r="B16">
            <v>6</v>
          </cell>
          <cell r="C16">
            <v>1.41</v>
          </cell>
        </row>
        <row r="17">
          <cell r="B17">
            <v>6.5</v>
          </cell>
          <cell r="C17">
            <v>1.46</v>
          </cell>
        </row>
        <row r="18">
          <cell r="B18">
            <v>6.6</v>
          </cell>
          <cell r="C18">
            <v>0.89</v>
          </cell>
        </row>
        <row r="19">
          <cell r="B19">
            <v>5.81</v>
          </cell>
          <cell r="C19">
            <v>2.4900000000000002</v>
          </cell>
        </row>
        <row r="20">
          <cell r="B20">
            <v>4.97</v>
          </cell>
          <cell r="C20">
            <v>3.11</v>
          </cell>
        </row>
        <row r="22">
          <cell r="B22">
            <v>5.67</v>
          </cell>
          <cell r="C22">
            <v>2.63</v>
          </cell>
        </row>
        <row r="23">
          <cell r="B23">
            <v>3.64</v>
          </cell>
          <cell r="C23">
            <v>3.51</v>
          </cell>
        </row>
        <row r="24">
          <cell r="B24">
            <v>4.75</v>
          </cell>
          <cell r="C24">
            <v>3.29</v>
          </cell>
        </row>
        <row r="25">
          <cell r="B25">
            <v>6.29</v>
          </cell>
          <cell r="C25">
            <v>1.85</v>
          </cell>
        </row>
        <row r="26">
          <cell r="B26">
            <v>6.4</v>
          </cell>
          <cell r="C26">
            <v>1.9</v>
          </cell>
        </row>
        <row r="27">
          <cell r="B27">
            <v>0</v>
          </cell>
          <cell r="C27">
            <v>0</v>
          </cell>
        </row>
        <row r="28">
          <cell r="B28">
            <v>6.31</v>
          </cell>
          <cell r="C28">
            <v>1.8</v>
          </cell>
        </row>
        <row r="29">
          <cell r="B29">
            <v>6.4</v>
          </cell>
          <cell r="C29">
            <v>1.71</v>
          </cell>
        </row>
        <row r="30">
          <cell r="B30">
            <v>5.71</v>
          </cell>
          <cell r="C30">
            <v>2.5</v>
          </cell>
        </row>
        <row r="32">
          <cell r="B32">
            <v>6.2</v>
          </cell>
          <cell r="C32">
            <v>2.0699999999999998</v>
          </cell>
        </row>
        <row r="34">
          <cell r="B34">
            <v>3.19</v>
          </cell>
          <cell r="C34">
            <v>3.25</v>
          </cell>
        </row>
        <row r="36">
          <cell r="B36">
            <v>5.59</v>
          </cell>
          <cell r="C36">
            <v>2.6</v>
          </cell>
        </row>
        <row r="37">
          <cell r="B37">
            <v>5.61</v>
          </cell>
          <cell r="C37">
            <v>2.54</v>
          </cell>
        </row>
        <row r="38">
          <cell r="B38">
            <v>6.32</v>
          </cell>
          <cell r="C38">
            <v>1.95</v>
          </cell>
        </row>
        <row r="40">
          <cell r="B40">
            <v>6.02</v>
          </cell>
          <cell r="C40">
            <v>2.2400000000000002</v>
          </cell>
        </row>
        <row r="42">
          <cell r="B42">
            <v>5.97</v>
          </cell>
          <cell r="C42">
            <v>2.27</v>
          </cell>
        </row>
        <row r="43">
          <cell r="B43">
            <v>6.2</v>
          </cell>
          <cell r="C43">
            <v>2.13</v>
          </cell>
        </row>
        <row r="44">
          <cell r="B44">
            <v>5.57</v>
          </cell>
          <cell r="C44">
            <v>2.67</v>
          </cell>
        </row>
        <row r="47">
          <cell r="B47">
            <v>6.32</v>
          </cell>
          <cell r="C47">
            <v>1.81</v>
          </cell>
        </row>
        <row r="67">
          <cell r="B67">
            <v>5.53</v>
          </cell>
          <cell r="C67">
            <v>2.64</v>
          </cell>
        </row>
        <row r="68">
          <cell r="B68">
            <v>7</v>
          </cell>
          <cell r="C68">
            <v>0</v>
          </cell>
        </row>
        <row r="69">
          <cell r="B69">
            <v>6</v>
          </cell>
          <cell r="C69">
            <v>2.2599999999999998</v>
          </cell>
        </row>
        <row r="70">
          <cell r="B70">
            <v>0</v>
          </cell>
          <cell r="C70">
            <v>0</v>
          </cell>
        </row>
        <row r="71">
          <cell r="B71">
            <v>0</v>
          </cell>
          <cell r="C71">
            <v>0</v>
          </cell>
        </row>
      </sheetData>
      <sheetData sheetId="20">
        <row r="4">
          <cell r="B4" t="str">
            <v>Moyenne</v>
          </cell>
          <cell r="C4" t="str">
            <v>Ecart-type</v>
          </cell>
        </row>
        <row r="7">
          <cell r="B7">
            <v>25.73</v>
          </cell>
          <cell r="C7">
            <v>11.05</v>
          </cell>
        </row>
        <row r="8">
          <cell r="B8">
            <v>24.2</v>
          </cell>
          <cell r="C8">
            <v>11.02</v>
          </cell>
        </row>
        <row r="9">
          <cell r="B9">
            <v>23.95</v>
          </cell>
          <cell r="C9">
            <v>9.98</v>
          </cell>
        </row>
        <row r="10">
          <cell r="B10">
            <v>28.02</v>
          </cell>
          <cell r="C10">
            <v>11.57</v>
          </cell>
        </row>
        <row r="11">
          <cell r="B11">
            <v>24.17</v>
          </cell>
          <cell r="C11">
            <v>9.7899999999999991</v>
          </cell>
        </row>
        <row r="12">
          <cell r="B12">
            <v>26.64</v>
          </cell>
          <cell r="C12">
            <v>11.68</v>
          </cell>
        </row>
        <row r="13">
          <cell r="B13">
            <v>31.58</v>
          </cell>
          <cell r="C13">
            <v>14.36</v>
          </cell>
        </row>
        <row r="14">
          <cell r="B14">
            <v>30.42</v>
          </cell>
          <cell r="C14">
            <v>13.24</v>
          </cell>
        </row>
        <row r="15">
          <cell r="B15">
            <v>27</v>
          </cell>
          <cell r="C15">
            <v>10.87</v>
          </cell>
        </row>
        <row r="16">
          <cell r="B16">
            <v>40</v>
          </cell>
          <cell r="C16">
            <v>14.14</v>
          </cell>
        </row>
        <row r="17">
          <cell r="B17">
            <v>37.08</v>
          </cell>
          <cell r="C17">
            <v>18.59</v>
          </cell>
        </row>
        <row r="18">
          <cell r="B18">
            <v>38.799999999999997</v>
          </cell>
          <cell r="C18">
            <v>17.2</v>
          </cell>
        </row>
        <row r="19">
          <cell r="B19">
            <v>28.5</v>
          </cell>
          <cell r="C19">
            <v>16.399999999999999</v>
          </cell>
        </row>
        <row r="20">
          <cell r="B20">
            <v>23.49</v>
          </cell>
          <cell r="C20">
            <v>10.58</v>
          </cell>
        </row>
        <row r="22">
          <cell r="B22">
            <v>25.63</v>
          </cell>
          <cell r="C22">
            <v>9.84</v>
          </cell>
        </row>
        <row r="23">
          <cell r="B23">
            <v>23.33</v>
          </cell>
          <cell r="C23">
            <v>12.61</v>
          </cell>
        </row>
        <row r="24">
          <cell r="B24">
            <v>21.72</v>
          </cell>
          <cell r="C24">
            <v>10.82</v>
          </cell>
        </row>
        <row r="25">
          <cell r="B25">
            <v>28.28</v>
          </cell>
          <cell r="C25">
            <v>12.8</v>
          </cell>
        </row>
        <row r="26">
          <cell r="B26">
            <v>20.5</v>
          </cell>
          <cell r="C26">
            <v>5.74</v>
          </cell>
        </row>
        <row r="27">
          <cell r="B27">
            <v>25.67</v>
          </cell>
          <cell r="C27">
            <v>11.37</v>
          </cell>
        </row>
        <row r="28">
          <cell r="B28">
            <v>27.38</v>
          </cell>
          <cell r="C28">
            <v>12.79</v>
          </cell>
        </row>
        <row r="29">
          <cell r="B29">
            <v>29.5</v>
          </cell>
          <cell r="C29">
            <v>12.96</v>
          </cell>
        </row>
        <row r="30">
          <cell r="B30">
            <v>26.5</v>
          </cell>
          <cell r="C30">
            <v>13.53</v>
          </cell>
        </row>
        <row r="32">
          <cell r="B32">
            <v>27.95</v>
          </cell>
          <cell r="C32">
            <v>11.36</v>
          </cell>
        </row>
        <row r="40">
          <cell r="B40">
            <v>25.98</v>
          </cell>
          <cell r="C40">
            <v>11.77</v>
          </cell>
        </row>
        <row r="42">
          <cell r="B42">
            <v>26.65</v>
          </cell>
          <cell r="C42">
            <v>12.8</v>
          </cell>
        </row>
        <row r="43">
          <cell r="B43">
            <v>31.37</v>
          </cell>
          <cell r="C43">
            <v>12.9</v>
          </cell>
        </row>
        <row r="44">
          <cell r="B44">
            <v>24.77</v>
          </cell>
          <cell r="C44">
            <v>10.220000000000001</v>
          </cell>
        </row>
        <row r="47">
          <cell r="B47">
            <v>33.58</v>
          </cell>
          <cell r="C47">
            <v>14.92</v>
          </cell>
        </row>
        <row r="67">
          <cell r="B67">
            <v>29.42</v>
          </cell>
          <cell r="C67">
            <v>11.52</v>
          </cell>
        </row>
        <row r="68">
          <cell r="B68">
            <v>35.5</v>
          </cell>
          <cell r="C68">
            <v>14.58</v>
          </cell>
        </row>
        <row r="69">
          <cell r="B69">
            <v>26.77</v>
          </cell>
          <cell r="C69">
            <v>12.5</v>
          </cell>
        </row>
        <row r="70">
          <cell r="B70">
            <v>0</v>
          </cell>
          <cell r="C70">
            <v>0</v>
          </cell>
        </row>
        <row r="71">
          <cell r="B71">
            <v>0</v>
          </cell>
          <cell r="C71">
            <v>0</v>
          </cell>
        </row>
      </sheetData>
      <sheetData sheetId="21">
        <row r="7">
          <cell r="G7">
            <v>7.9</v>
          </cell>
        </row>
        <row r="8">
          <cell r="G8">
            <v>8.44</v>
          </cell>
        </row>
        <row r="9">
          <cell r="G9">
            <v>6.22</v>
          </cell>
        </row>
        <row r="10">
          <cell r="G10">
            <v>6.95</v>
          </cell>
        </row>
        <row r="11">
          <cell r="G11">
            <v>6.97</v>
          </cell>
        </row>
        <row r="12">
          <cell r="G12">
            <v>11.2</v>
          </cell>
        </row>
        <row r="13">
          <cell r="G13">
            <v>6.01</v>
          </cell>
        </row>
        <row r="14">
          <cell r="G14">
            <v>4.76</v>
          </cell>
        </row>
        <row r="15">
          <cell r="G15">
            <v>5.66</v>
          </cell>
        </row>
        <row r="16">
          <cell r="G16">
            <v>11.76</v>
          </cell>
        </row>
        <row r="17">
          <cell r="G17">
            <v>7.51</v>
          </cell>
        </row>
        <row r="18">
          <cell r="G18">
            <v>21.74</v>
          </cell>
        </row>
        <row r="19">
          <cell r="G19">
            <v>9.51</v>
          </cell>
        </row>
        <row r="20">
          <cell r="G20">
            <v>3.91</v>
          </cell>
        </row>
        <row r="22">
          <cell r="G22">
            <v>3.6</v>
          </cell>
        </row>
        <row r="23">
          <cell r="G23">
            <v>2.2200000000000002</v>
          </cell>
        </row>
        <row r="24">
          <cell r="G24">
            <v>8.7100000000000009</v>
          </cell>
        </row>
        <row r="25">
          <cell r="G25">
            <v>12.44</v>
          </cell>
        </row>
        <row r="26">
          <cell r="G26">
            <v>6.18</v>
          </cell>
        </row>
        <row r="27">
          <cell r="G27">
            <v>3.41</v>
          </cell>
        </row>
        <row r="28">
          <cell r="G28">
            <v>17.25</v>
          </cell>
        </row>
        <row r="29">
          <cell r="G29">
            <v>11.95</v>
          </cell>
        </row>
        <row r="30">
          <cell r="G30">
            <v>5.41</v>
          </cell>
        </row>
        <row r="32">
          <cell r="G32">
            <v>14.92</v>
          </cell>
        </row>
        <row r="34">
          <cell r="G34">
            <v>1.69</v>
          </cell>
        </row>
        <row r="36">
          <cell r="G36">
            <v>3.51</v>
          </cell>
        </row>
        <row r="37">
          <cell r="G37">
            <v>6.61</v>
          </cell>
        </row>
        <row r="38">
          <cell r="G38">
            <v>13.92</v>
          </cell>
        </row>
        <row r="40">
          <cell r="G40">
            <v>6.68</v>
          </cell>
        </row>
        <row r="42">
          <cell r="G42">
            <v>7.16</v>
          </cell>
        </row>
        <row r="43">
          <cell r="G43">
            <v>16.23</v>
          </cell>
        </row>
        <row r="45">
          <cell r="G45">
            <v>8.14</v>
          </cell>
        </row>
        <row r="48">
          <cell r="G48">
            <v>7.64</v>
          </cell>
        </row>
      </sheetData>
      <sheetData sheetId="22">
        <row r="8">
          <cell r="B8">
            <v>231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"/>
      <sheetName val="T 2"/>
      <sheetName val="T 3"/>
      <sheetName val="T 4"/>
      <sheetName val="T 5"/>
      <sheetName val="T 6"/>
      <sheetName val="T 7"/>
      <sheetName val="T 8"/>
      <sheetName val="T 9"/>
      <sheetName val="T 10"/>
      <sheetName val="T 11"/>
      <sheetName val="T 12"/>
      <sheetName val="T 13"/>
      <sheetName val="T 14"/>
      <sheetName val="T 15"/>
      <sheetName val="T 16"/>
      <sheetName val="T 17"/>
      <sheetName val="T 18"/>
      <sheetName val="T 19"/>
      <sheetName val="T 20"/>
      <sheetName val="T 21"/>
      <sheetName val="T 22"/>
      <sheetName val="T 23"/>
      <sheetName val="T 24"/>
      <sheetName val="T 25"/>
      <sheetName val="T 26"/>
      <sheetName val="T 27"/>
      <sheetName val="T 28"/>
      <sheetName val="T 29"/>
      <sheetName val="T 30"/>
      <sheetName val="T 31"/>
      <sheetName val="T 32"/>
      <sheetName val="T 33"/>
      <sheetName val="T 34"/>
      <sheetName val="T 35"/>
      <sheetName val="T 36"/>
      <sheetName val="T 37"/>
    </sheetNames>
    <sheetDataSet>
      <sheetData sheetId="0">
        <row r="5">
          <cell r="B5">
            <v>825</v>
          </cell>
        </row>
      </sheetData>
      <sheetData sheetId="1">
        <row r="4">
          <cell r="C4" t="str">
            <v>&lt;20</v>
          </cell>
          <cell r="D4" t="str">
            <v>20-29</v>
          </cell>
          <cell r="E4" t="str">
            <v>30-39</v>
          </cell>
          <cell r="F4" t="str">
            <v>40+</v>
          </cell>
        </row>
      </sheetData>
      <sheetData sheetId="2">
        <row r="5">
          <cell r="B5">
            <v>2173</v>
          </cell>
        </row>
      </sheetData>
      <sheetData sheetId="3">
        <row r="6">
          <cell r="B6">
            <v>1.75</v>
          </cell>
        </row>
      </sheetData>
      <sheetData sheetId="4">
        <row r="5">
          <cell r="B5">
            <v>825</v>
          </cell>
        </row>
      </sheetData>
      <sheetData sheetId="5">
        <row r="5">
          <cell r="B5">
            <v>2173</v>
          </cell>
        </row>
      </sheetData>
      <sheetData sheetId="6">
        <row r="6">
          <cell r="B6">
            <v>825</v>
          </cell>
        </row>
      </sheetData>
      <sheetData sheetId="7">
        <row r="5">
          <cell r="C5">
            <v>29.11</v>
          </cell>
        </row>
      </sheetData>
      <sheetData sheetId="8">
        <row r="6">
          <cell r="B6">
            <v>61.47</v>
          </cell>
        </row>
      </sheetData>
      <sheetData sheetId="9">
        <row r="6">
          <cell r="B6">
            <v>2173</v>
          </cell>
        </row>
      </sheetData>
      <sheetData sheetId="10">
        <row r="5">
          <cell r="C5">
            <v>32.880000000000003</v>
          </cell>
        </row>
      </sheetData>
      <sheetData sheetId="11">
        <row r="6">
          <cell r="B6">
            <v>66.59</v>
          </cell>
        </row>
      </sheetData>
      <sheetData sheetId="12">
        <row r="1">
          <cell r="A1" t="str">
            <v>Tableau 5.4. Indicateurs relatifs au profil d'utilisation des patients en traitement pour la cocaïne, Belgique, 2021</v>
          </cell>
        </row>
      </sheetData>
      <sheetData sheetId="13">
        <row r="6">
          <cell r="B6">
            <v>31.64</v>
          </cell>
        </row>
      </sheetData>
      <sheetData sheetId="14">
        <row r="5">
          <cell r="B5">
            <v>3.8</v>
          </cell>
        </row>
      </sheetData>
      <sheetData sheetId="15">
        <row r="5">
          <cell r="B5">
            <v>20.51</v>
          </cell>
        </row>
      </sheetData>
      <sheetData sheetId="16">
        <row r="5">
          <cell r="F5">
            <v>20.3</v>
          </cell>
        </row>
      </sheetData>
      <sheetData sheetId="17">
        <row r="5">
          <cell r="B5">
            <v>2173</v>
          </cell>
        </row>
      </sheetData>
      <sheetData sheetId="18">
        <row r="6">
          <cell r="B6">
            <v>40.869999999999997</v>
          </cell>
        </row>
      </sheetData>
      <sheetData sheetId="19">
        <row r="5">
          <cell r="B5">
            <v>3.9</v>
          </cell>
        </row>
      </sheetData>
      <sheetData sheetId="20">
        <row r="5">
          <cell r="B5">
            <v>21.92</v>
          </cell>
        </row>
      </sheetData>
      <sheetData sheetId="21">
        <row r="5">
          <cell r="D5">
            <v>29.4</v>
          </cell>
        </row>
      </sheetData>
      <sheetData sheetId="22">
        <row r="8">
          <cell r="B8">
            <v>1152</v>
          </cell>
        </row>
      </sheetData>
      <sheetData sheetId="23">
        <row r="9">
          <cell r="C9">
            <v>2.39</v>
          </cell>
        </row>
      </sheetData>
      <sheetData sheetId="24">
        <row r="8">
          <cell r="B8">
            <v>1152</v>
          </cell>
        </row>
      </sheetData>
      <sheetData sheetId="25">
        <row r="9">
          <cell r="B9">
            <v>1152</v>
          </cell>
        </row>
      </sheetData>
      <sheetData sheetId="26">
        <row r="8">
          <cell r="C8">
            <v>33.14</v>
          </cell>
        </row>
      </sheetData>
      <sheetData sheetId="27">
        <row r="9">
          <cell r="B9">
            <v>61.2</v>
          </cell>
        </row>
      </sheetData>
      <sheetData sheetId="28">
        <row r="8">
          <cell r="B8">
            <v>1152</v>
          </cell>
        </row>
      </sheetData>
      <sheetData sheetId="29" refreshError="1"/>
      <sheetData sheetId="30">
        <row r="8">
          <cell r="B8">
            <v>2.86</v>
          </cell>
        </row>
      </sheetData>
      <sheetData sheetId="31">
        <row r="8">
          <cell r="B8">
            <v>21.58</v>
          </cell>
        </row>
      </sheetData>
      <sheetData sheetId="32" refreshError="1"/>
      <sheetData sheetId="33">
        <row r="6">
          <cell r="B6">
            <v>7.94</v>
          </cell>
        </row>
      </sheetData>
      <sheetData sheetId="34">
        <row r="6">
          <cell r="B6">
            <v>2.68</v>
          </cell>
        </row>
      </sheetData>
      <sheetData sheetId="35">
        <row r="8">
          <cell r="B8">
            <v>3.79</v>
          </cell>
        </row>
      </sheetData>
      <sheetData sheetId="36">
        <row r="9">
          <cell r="B9">
            <v>38.68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38"/>
  <sheetViews>
    <sheetView showGridLines="0" tabSelected="1" zoomScale="90" zoomScaleNormal="90" workbookViewId="0">
      <selection activeCell="A3" sqref="A3"/>
    </sheetView>
  </sheetViews>
  <sheetFormatPr defaultRowHeight="15" x14ac:dyDescent="0.25"/>
  <cols>
    <col min="1" max="1" width="160.85546875" bestFit="1" customWidth="1"/>
  </cols>
  <sheetData>
    <row r="1" spans="1:2" ht="33.75" customHeight="1" x14ac:dyDescent="0.5">
      <c r="A1" s="706" t="s">
        <v>556</v>
      </c>
      <c r="B1" s="1"/>
    </row>
    <row r="2" spans="1:2" ht="23.25" customHeight="1" x14ac:dyDescent="0.35">
      <c r="A2" s="707" t="s">
        <v>1773</v>
      </c>
    </row>
    <row r="3" spans="1:2" x14ac:dyDescent="0.25">
      <c r="A3" s="708" t="s">
        <v>557</v>
      </c>
    </row>
    <row r="4" spans="1:2" x14ac:dyDescent="0.25">
      <c r="A4" s="715" t="s">
        <v>385</v>
      </c>
    </row>
    <row r="5" spans="1:2" x14ac:dyDescent="0.25">
      <c r="A5" s="715" t="s">
        <v>1772</v>
      </c>
    </row>
    <row r="6" spans="1:2" x14ac:dyDescent="0.25">
      <c r="A6" s="715" t="s">
        <v>384</v>
      </c>
    </row>
    <row r="7" spans="1:2" x14ac:dyDescent="0.25">
      <c r="A7" s="715" t="s">
        <v>387</v>
      </c>
    </row>
    <row r="8" spans="1:2" x14ac:dyDescent="0.25">
      <c r="A8" s="715" t="s">
        <v>391</v>
      </c>
    </row>
    <row r="9" spans="1:2" x14ac:dyDescent="0.25">
      <c r="A9" s="709" t="s">
        <v>558</v>
      </c>
    </row>
    <row r="10" spans="1:2" x14ac:dyDescent="0.25">
      <c r="A10" s="715" t="s">
        <v>425</v>
      </c>
    </row>
    <row r="11" spans="1:2" x14ac:dyDescent="0.25">
      <c r="A11" s="715" t="s">
        <v>426</v>
      </c>
    </row>
    <row r="12" spans="1:2" x14ac:dyDescent="0.25">
      <c r="A12" s="715" t="s">
        <v>427</v>
      </c>
    </row>
    <row r="13" spans="1:2" x14ac:dyDescent="0.25">
      <c r="A13" s="715" t="s">
        <v>428</v>
      </c>
    </row>
    <row r="14" spans="1:2" x14ac:dyDescent="0.25">
      <c r="A14" s="710" t="s">
        <v>559</v>
      </c>
    </row>
    <row r="15" spans="1:2" x14ac:dyDescent="0.25">
      <c r="A15" s="715" t="s">
        <v>429</v>
      </c>
    </row>
    <row r="16" spans="1:2" x14ac:dyDescent="0.25">
      <c r="A16" s="715" t="s">
        <v>430</v>
      </c>
    </row>
    <row r="17" spans="1:1" x14ac:dyDescent="0.25">
      <c r="A17" s="715" t="s">
        <v>431</v>
      </c>
    </row>
    <row r="18" spans="1:1" x14ac:dyDescent="0.25">
      <c r="A18" s="715" t="s">
        <v>432</v>
      </c>
    </row>
    <row r="19" spans="1:1" x14ac:dyDescent="0.25">
      <c r="A19" s="711" t="s">
        <v>562</v>
      </c>
    </row>
    <row r="20" spans="1:1" x14ac:dyDescent="0.25">
      <c r="A20" s="715" t="s">
        <v>433</v>
      </c>
    </row>
    <row r="21" spans="1:1" x14ac:dyDescent="0.25">
      <c r="A21" s="715" t="s">
        <v>434</v>
      </c>
    </row>
    <row r="22" spans="1:1" x14ac:dyDescent="0.25">
      <c r="A22" s="715" t="s">
        <v>435</v>
      </c>
    </row>
    <row r="23" spans="1:1" x14ac:dyDescent="0.25">
      <c r="A23" s="715" t="s">
        <v>436</v>
      </c>
    </row>
    <row r="24" spans="1:1" x14ac:dyDescent="0.25">
      <c r="A24" s="712" t="s">
        <v>560</v>
      </c>
    </row>
    <row r="25" spans="1:1" x14ac:dyDescent="0.25">
      <c r="A25" s="715" t="s">
        <v>437</v>
      </c>
    </row>
    <row r="26" spans="1:1" x14ac:dyDescent="0.25">
      <c r="A26" s="715" t="s">
        <v>438</v>
      </c>
    </row>
    <row r="27" spans="1:1" x14ac:dyDescent="0.25">
      <c r="A27" s="715" t="s">
        <v>439</v>
      </c>
    </row>
    <row r="28" spans="1:1" x14ac:dyDescent="0.25">
      <c r="A28" s="715" t="s">
        <v>424</v>
      </c>
    </row>
    <row r="29" spans="1:1" x14ac:dyDescent="0.25">
      <c r="A29" s="713" t="s">
        <v>561</v>
      </c>
    </row>
    <row r="30" spans="1:1" x14ac:dyDescent="0.25">
      <c r="A30" s="715" t="s">
        <v>423</v>
      </c>
    </row>
    <row r="31" spans="1:1" x14ac:dyDescent="0.25">
      <c r="A31" s="715" t="s">
        <v>422</v>
      </c>
    </row>
    <row r="32" spans="1:1" x14ac:dyDescent="0.25">
      <c r="A32" s="715" t="s">
        <v>421</v>
      </c>
    </row>
    <row r="33" spans="1:1" x14ac:dyDescent="0.25">
      <c r="A33" s="715" t="s">
        <v>420</v>
      </c>
    </row>
    <row r="34" spans="1:1" x14ac:dyDescent="0.25">
      <c r="A34" s="714" t="s">
        <v>563</v>
      </c>
    </row>
    <row r="35" spans="1:1" x14ac:dyDescent="0.25">
      <c r="A35" s="715" t="s">
        <v>419</v>
      </c>
    </row>
    <row r="36" spans="1:1" x14ac:dyDescent="0.25">
      <c r="A36" s="715" t="s">
        <v>418</v>
      </c>
    </row>
    <row r="37" spans="1:1" x14ac:dyDescent="0.25">
      <c r="A37" s="715" t="s">
        <v>417</v>
      </c>
    </row>
    <row r="38" spans="1:1" x14ac:dyDescent="0.25">
      <c r="A38" s="716" t="s">
        <v>416</v>
      </c>
    </row>
  </sheetData>
  <hyperlinks>
    <hyperlink ref="A4" location="'T1'!A1" display="Tabel 1. Deelneming en kwaliteit van de gegevens, België, 2021"/>
    <hyperlink ref="A6" location="'T2'!A1" display="Tabel 2. Demografische indicatoren van patiënten in behandeling, België, 2021"/>
    <hyperlink ref="A7" location="'T3'!A1" display="Tabel 3. Sociale indicatoren van patiënten in behandeling, België, 2021"/>
    <hyperlink ref="A8" location="'T4'!A1" display="Tabel 4. Behandeling gerelateerde indicatoren van patiënten in behandeling, België, 2021"/>
    <hyperlink ref="A10" location="'T5'!A1" display="Tabel 5. Demografische indicatoren van patiënten in behandeling voor alcohol, België, 2021"/>
    <hyperlink ref="A11" location="'T6'!A1" display="Tabel 6. Sociale indicatoren van patiënten in behandeling voor alcohol, België, 2021"/>
    <hyperlink ref="A12" location="'T7'!A1" display="Tabel 7. Behandeling gerelateerde indicatoren van patiënten in behandeling voor alcohol, België, 2021"/>
    <hyperlink ref="A13" location="'T8'!A1" display="Tabel 8. Gebruiksprofiel gerelateerde indicatoren van patiënten in behandeling voor alcohol, België, 2021"/>
    <hyperlink ref="A15" location="'T9'!A1" display="Tabel 9. Demografische indicatoren van patiënten in behandeling voor cannabis, België, 2021"/>
    <hyperlink ref="A16" location="'T10'!A1" display="Tabel 10. Sociale indicatoren van patiënten in behandeling voor cannabis, België, 2021"/>
    <hyperlink ref="A17" location="'T11'!A1" display="Tabel 11. Behandeling gerelateerde indicatoren van patiënten in behandeling voor cannabis, België, 2021"/>
    <hyperlink ref="A18" location="'T12'!A1" display="Tabel 12. Gebruiksprofiel gerelateerde indicatoren van patiënten in behandeling voor cannabis, België, 2021"/>
    <hyperlink ref="A20" location="'T13'!A1" display="Tabel 13. Demografische indicatoren van patiënten in behandeling voor opiaten België, 2021"/>
    <hyperlink ref="A21" location="'T14'!A1" display="Tabel 14. Sociale indicatoren van patiënten in behandeling voor opiaten, België, 2021"/>
    <hyperlink ref="A22" location="'T15'!A1" display="Tabel 15. Behandeling gerelateerde indicatoren van patiënten in behandeling voor opiaten, België, 2021"/>
    <hyperlink ref="A23" location="'T16'!A1" display="Tabel 16. Gebruiksprofiel gerelateerde indicatoren van patiënten in behandeling voor opiaten, België, 2021"/>
    <hyperlink ref="A25" location="'T17'!A1" display="Tabel 17. Demografische indicatoren van patiënten in behandeling voor cocaïne, België, 2021"/>
    <hyperlink ref="A26" location="'T18'!A1" display="Tabel 18. Sociale indicatoren van patiënten in behandeling voor cocaïne, België, 2021"/>
    <hyperlink ref="A27" location="'T19'!A1" display="Tabel 19. Behandeling gerelateerde indicatoren van patiënten in behandeling voor cocaïne, België, 2021"/>
    <hyperlink ref="A28" location="'T20'!A1" display="Tabel 20. Gebruiksprofiel gerelateerde indicatoren van patiënten in behandeling voor cocaïne, België, 2021"/>
    <hyperlink ref="A30" location="'T21'!A1" display="Tabel 21. Demografische indicatoren van patiënten in behandeling voor stimulantia andere dan cocaïne, België, 2021"/>
    <hyperlink ref="A31" location="'T22'!A1" display="Tabel 22. Sociale indicatoren van patiënten in behandeling voor stimulantia andere dan cocaïne, België, 2021"/>
    <hyperlink ref="A32" location="'T23'!A1" display="Tabel 23. Behandeling gerelateerde indicatoren van patiënten in behandeling voor stimulantia andere dan cocaïne, België, 2021"/>
    <hyperlink ref="A33" location="'T24'!A1" display="Tabel 24. Gebruiksprofiel gerelateerde indicatoren van patiënten in behandeling voor stimulantia andere dan cocaïne, België, 2021"/>
    <hyperlink ref="A35" location="'T25'!A1" display="Tabel 25. Demografische indicatoren van patiënten in behandeling voor andere substanties, België, 2021"/>
    <hyperlink ref="A36" location="'T26'!A1" display="Tabel 26. Sociale indicatoren van patiënten in behandeling voor andere substanties, België, 2021"/>
    <hyperlink ref="A37" location="'T27'!A1" display="Tabel 27. Behandeling gerelateerde indicatoren van patiënten in behandeling voor andere substanties, België, 2021"/>
    <hyperlink ref="A38" location="'T28'!A1" display="Tabel 28. Gebruiksprofiel gerelateerde indicatoren van patiënten in behandeling voor andere substanties, België, 2021"/>
    <hyperlink ref="A5" location="'T29'!A1" display="Tabel 29. Beschrijving van de substanties, België, 202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59"/>
  <sheetViews>
    <sheetView showGridLines="0" zoomScaleNormal="100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31" style="3" customWidth="1"/>
    <col min="2" max="2" width="9.7109375" style="3" customWidth="1"/>
    <col min="3" max="7" width="10.7109375" style="3" customWidth="1"/>
    <col min="8" max="16384" width="8.85546875" style="3"/>
  </cols>
  <sheetData>
    <row r="1" spans="1:7" ht="22.5" customHeight="1" x14ac:dyDescent="0.2">
      <c r="A1" s="123" t="s">
        <v>426</v>
      </c>
      <c r="B1" s="123"/>
      <c r="C1" s="93"/>
      <c r="D1" s="93"/>
      <c r="E1" s="93"/>
      <c r="F1" s="93"/>
      <c r="G1" s="93"/>
    </row>
    <row r="2" spans="1:7" ht="61.5" customHeight="1" x14ac:dyDescent="0.2">
      <c r="A2" s="749" t="s">
        <v>167</v>
      </c>
      <c r="B2" s="583" t="s">
        <v>126</v>
      </c>
      <c r="C2" s="583" t="s">
        <v>207</v>
      </c>
      <c r="D2" s="583" t="s">
        <v>208</v>
      </c>
      <c r="E2" s="583" t="s">
        <v>209</v>
      </c>
      <c r="F2" s="583" t="s">
        <v>210</v>
      </c>
      <c r="G2" s="583" t="s">
        <v>211</v>
      </c>
    </row>
    <row r="3" spans="1:7" x14ac:dyDescent="0.2">
      <c r="A3" s="751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7" x14ac:dyDescent="0.2">
      <c r="A4" s="556" t="s">
        <v>173</v>
      </c>
      <c r="B4" s="581"/>
      <c r="C4" s="582"/>
      <c r="D4" s="582"/>
      <c r="E4" s="582"/>
      <c r="F4" s="582"/>
      <c r="G4" s="582"/>
    </row>
    <row r="5" spans="1:7" x14ac:dyDescent="0.2">
      <c r="A5" s="108" t="s">
        <v>174</v>
      </c>
      <c r="B5" s="171">
        <v>13127</v>
      </c>
      <c r="C5" s="145">
        <v>49.41</v>
      </c>
      <c r="D5" s="145">
        <v>6.12</v>
      </c>
      <c r="E5" s="145">
        <v>11.29</v>
      </c>
      <c r="F5" s="145">
        <v>22.21</v>
      </c>
      <c r="G5" s="145">
        <v>15.13</v>
      </c>
    </row>
    <row r="6" spans="1:7" x14ac:dyDescent="0.2">
      <c r="A6" s="108" t="s">
        <v>175</v>
      </c>
      <c r="B6" s="171">
        <v>2935</v>
      </c>
      <c r="C6" s="145">
        <v>47.45</v>
      </c>
      <c r="D6" s="145">
        <v>7.66</v>
      </c>
      <c r="E6" s="145">
        <v>13.75</v>
      </c>
      <c r="F6" s="145">
        <v>23.2</v>
      </c>
      <c r="G6" s="145">
        <v>17.71</v>
      </c>
    </row>
    <row r="7" spans="1:7" ht="47.25" customHeight="1" x14ac:dyDescent="0.2">
      <c r="A7" s="770" t="s">
        <v>169</v>
      </c>
      <c r="B7" s="192" t="s">
        <v>128</v>
      </c>
      <c r="C7" s="193" t="s">
        <v>202</v>
      </c>
      <c r="D7" s="194" t="s">
        <v>203</v>
      </c>
      <c r="E7" s="194" t="s">
        <v>204</v>
      </c>
      <c r="F7" s="194" t="s">
        <v>205</v>
      </c>
      <c r="G7" s="194" t="s">
        <v>206</v>
      </c>
    </row>
    <row r="8" spans="1:7" x14ac:dyDescent="0.2">
      <c r="A8" s="770"/>
      <c r="B8" s="160" t="s">
        <v>2</v>
      </c>
      <c r="C8" s="195" t="s">
        <v>0</v>
      </c>
      <c r="D8" s="195" t="s">
        <v>0</v>
      </c>
      <c r="E8" s="195" t="s">
        <v>0</v>
      </c>
      <c r="F8" s="195" t="s">
        <v>0</v>
      </c>
      <c r="G8" s="195" t="s">
        <v>0</v>
      </c>
    </row>
    <row r="9" spans="1:7" x14ac:dyDescent="0.2">
      <c r="A9" s="164" t="s">
        <v>375</v>
      </c>
      <c r="B9" s="164"/>
      <c r="C9" s="196"/>
      <c r="D9" s="196"/>
      <c r="E9" s="196"/>
      <c r="F9" s="196"/>
      <c r="G9" s="196"/>
    </row>
    <row r="10" spans="1:7" x14ac:dyDescent="0.2">
      <c r="A10" s="95">
        <v>2015</v>
      </c>
      <c r="B10" s="171">
        <v>3806</v>
      </c>
      <c r="C10" s="145">
        <v>45.29</v>
      </c>
      <c r="D10" s="145">
        <v>6.46</v>
      </c>
      <c r="E10" s="145">
        <v>9.24</v>
      </c>
      <c r="F10" s="145">
        <v>24.15</v>
      </c>
      <c r="G10" s="145">
        <v>17.03</v>
      </c>
    </row>
    <row r="11" spans="1:7" x14ac:dyDescent="0.2">
      <c r="A11" s="95">
        <v>2016</v>
      </c>
      <c r="B11" s="171">
        <v>3741</v>
      </c>
      <c r="C11" s="145">
        <v>43.6</v>
      </c>
      <c r="D11" s="145">
        <v>6.82</v>
      </c>
      <c r="E11" s="145">
        <v>11.46</v>
      </c>
      <c r="F11" s="145">
        <v>24.75</v>
      </c>
      <c r="G11" s="145">
        <v>15.78</v>
      </c>
    </row>
    <row r="12" spans="1:7" x14ac:dyDescent="0.2">
      <c r="A12" s="95">
        <v>2017</v>
      </c>
      <c r="B12" s="171">
        <v>3641</v>
      </c>
      <c r="C12" s="145">
        <v>46.21</v>
      </c>
      <c r="D12" s="145">
        <v>7</v>
      </c>
      <c r="E12" s="145">
        <v>10.55</v>
      </c>
      <c r="F12" s="145">
        <v>23.69</v>
      </c>
      <c r="G12" s="145">
        <v>16.14</v>
      </c>
    </row>
    <row r="13" spans="1:7" x14ac:dyDescent="0.2">
      <c r="A13" s="95">
        <v>2018</v>
      </c>
      <c r="B13" s="171">
        <v>3596</v>
      </c>
      <c r="C13" s="145">
        <v>45.39</v>
      </c>
      <c r="D13" s="145">
        <v>6.4</v>
      </c>
      <c r="E13" s="145">
        <v>11.44</v>
      </c>
      <c r="F13" s="145">
        <v>22.18</v>
      </c>
      <c r="G13" s="145">
        <v>18.54</v>
      </c>
    </row>
    <row r="14" spans="1:7" x14ac:dyDescent="0.2">
      <c r="A14" s="95">
        <v>2019</v>
      </c>
      <c r="B14" s="171">
        <v>3438</v>
      </c>
      <c r="C14" s="145">
        <v>46.86</v>
      </c>
      <c r="D14" s="145">
        <v>7.25</v>
      </c>
      <c r="E14" s="145">
        <v>10.61</v>
      </c>
      <c r="F14" s="145">
        <v>22.98</v>
      </c>
      <c r="G14" s="145">
        <v>16.829999999999998</v>
      </c>
    </row>
    <row r="15" spans="1:7" x14ac:dyDescent="0.2">
      <c r="A15" s="95">
        <v>2020</v>
      </c>
      <c r="B15" s="171">
        <v>3023</v>
      </c>
      <c r="C15" s="145">
        <v>44.93</v>
      </c>
      <c r="D15" s="145">
        <v>6.11</v>
      </c>
      <c r="E15" s="145">
        <v>10.75</v>
      </c>
      <c r="F15" s="145">
        <v>22.94</v>
      </c>
      <c r="G15" s="145">
        <v>16.48</v>
      </c>
    </row>
    <row r="16" spans="1:7" x14ac:dyDescent="0.2">
      <c r="A16" s="95">
        <v>2021</v>
      </c>
      <c r="B16" s="171">
        <v>3107</v>
      </c>
      <c r="C16" s="145">
        <v>47.14</v>
      </c>
      <c r="D16" s="145">
        <v>5.83</v>
      </c>
      <c r="E16" s="145">
        <v>10.45</v>
      </c>
      <c r="F16" s="145">
        <v>22.76</v>
      </c>
      <c r="G16" s="145">
        <v>15.74</v>
      </c>
    </row>
    <row r="17" spans="1:7" s="659" customFormat="1" ht="21" customHeight="1" x14ac:dyDescent="0.25">
      <c r="A17" s="660" t="s">
        <v>381</v>
      </c>
      <c r="B17" s="655"/>
      <c r="C17" s="684" t="s">
        <v>460</v>
      </c>
      <c r="D17" s="684" t="s">
        <v>461</v>
      </c>
      <c r="E17" s="684" t="s">
        <v>447</v>
      </c>
      <c r="F17" s="684" t="s">
        <v>462</v>
      </c>
      <c r="G17" s="684" t="s">
        <v>463</v>
      </c>
    </row>
    <row r="18" spans="1:7" x14ac:dyDescent="0.2">
      <c r="A18" s="164" t="s">
        <v>70</v>
      </c>
      <c r="B18" s="164"/>
      <c r="C18" s="197"/>
      <c r="D18" s="197"/>
      <c r="E18" s="197"/>
      <c r="F18" s="197"/>
      <c r="G18" s="197"/>
    </row>
    <row r="19" spans="1:7" x14ac:dyDescent="0.2">
      <c r="A19" s="200" t="s">
        <v>296</v>
      </c>
      <c r="B19" s="211">
        <v>7821</v>
      </c>
      <c r="C19" s="204">
        <v>48.13</v>
      </c>
      <c r="D19" s="204">
        <v>5.44</v>
      </c>
      <c r="E19" s="204">
        <v>10.59</v>
      </c>
      <c r="F19" s="204">
        <v>22.7</v>
      </c>
      <c r="G19" s="204">
        <v>15.23</v>
      </c>
    </row>
    <row r="20" spans="1:7" x14ac:dyDescent="0.2">
      <c r="A20" s="200" t="s">
        <v>71</v>
      </c>
      <c r="B20" s="211">
        <v>4903</v>
      </c>
      <c r="C20" s="204">
        <v>47.51</v>
      </c>
      <c r="D20" s="204">
        <v>4.1500000000000004</v>
      </c>
      <c r="E20" s="204">
        <v>8.08</v>
      </c>
      <c r="F20" s="204">
        <v>23.35</v>
      </c>
      <c r="G20" s="204">
        <v>14.52</v>
      </c>
    </row>
    <row r="21" spans="1:7" x14ac:dyDescent="0.2">
      <c r="A21" s="108" t="s">
        <v>72</v>
      </c>
      <c r="B21" s="103">
        <v>735</v>
      </c>
      <c r="C21" s="129">
        <v>49.77</v>
      </c>
      <c r="D21" s="129">
        <v>5.88</v>
      </c>
      <c r="E21" s="129">
        <v>14.31</v>
      </c>
      <c r="F21" s="129">
        <v>19.43</v>
      </c>
      <c r="G21" s="129">
        <v>20.54</v>
      </c>
    </row>
    <row r="22" spans="1:7" x14ac:dyDescent="0.2">
      <c r="A22" s="108" t="s">
        <v>73</v>
      </c>
      <c r="B22" s="103">
        <v>463</v>
      </c>
      <c r="C22" s="129">
        <v>42.03</v>
      </c>
      <c r="D22" s="129">
        <v>3.89</v>
      </c>
      <c r="E22" s="129">
        <v>6.67</v>
      </c>
      <c r="F22" s="129">
        <v>24.5</v>
      </c>
      <c r="G22" s="129">
        <v>13.15</v>
      </c>
    </row>
    <row r="23" spans="1:7" x14ac:dyDescent="0.2">
      <c r="A23" s="108" t="s">
        <v>74</v>
      </c>
      <c r="B23" s="103">
        <v>1633</v>
      </c>
      <c r="C23" s="129">
        <v>48.9</v>
      </c>
      <c r="D23" s="129">
        <v>3.35</v>
      </c>
      <c r="E23" s="129">
        <v>5.75</v>
      </c>
      <c r="F23" s="129">
        <v>23.5</v>
      </c>
      <c r="G23" s="129">
        <v>13.48</v>
      </c>
    </row>
    <row r="24" spans="1:7" x14ac:dyDescent="0.2">
      <c r="A24" s="108" t="s">
        <v>75</v>
      </c>
      <c r="B24" s="103">
        <v>1158</v>
      </c>
      <c r="C24" s="129">
        <v>48.03</v>
      </c>
      <c r="D24" s="129">
        <v>4.99</v>
      </c>
      <c r="E24" s="129">
        <v>9.4499999999999993</v>
      </c>
      <c r="F24" s="129">
        <v>21.02</v>
      </c>
      <c r="G24" s="129">
        <v>16.420000000000002</v>
      </c>
    </row>
    <row r="25" spans="1:7" x14ac:dyDescent="0.2">
      <c r="A25" s="108" t="s">
        <v>76</v>
      </c>
      <c r="B25" s="103">
        <v>914</v>
      </c>
      <c r="C25" s="129">
        <v>45.27</v>
      </c>
      <c r="D25" s="129">
        <v>3.37</v>
      </c>
      <c r="E25" s="129">
        <v>6.28</v>
      </c>
      <c r="F25" s="129">
        <v>28.52</v>
      </c>
      <c r="G25" s="129">
        <v>10.59</v>
      </c>
    </row>
    <row r="26" spans="1:7" x14ac:dyDescent="0.2">
      <c r="A26" s="200" t="s">
        <v>77</v>
      </c>
      <c r="B26" s="211">
        <v>2177</v>
      </c>
      <c r="C26" s="204">
        <v>47.7</v>
      </c>
      <c r="D26" s="204">
        <v>5.57</v>
      </c>
      <c r="E26" s="204">
        <v>13.48</v>
      </c>
      <c r="F26" s="204">
        <v>22.87</v>
      </c>
      <c r="G26" s="204">
        <v>16.87</v>
      </c>
    </row>
    <row r="27" spans="1:7" x14ac:dyDescent="0.2">
      <c r="A27" s="108" t="s">
        <v>78</v>
      </c>
      <c r="B27" s="103">
        <v>957</v>
      </c>
      <c r="C27" s="129">
        <v>47.98</v>
      </c>
      <c r="D27" s="129">
        <v>4.3499999999999996</v>
      </c>
      <c r="E27" s="129">
        <v>12.74</v>
      </c>
      <c r="F27" s="129">
        <v>23.68</v>
      </c>
      <c r="G27" s="129">
        <v>19.87</v>
      </c>
    </row>
    <row r="28" spans="1:7" x14ac:dyDescent="0.2">
      <c r="A28" s="108" t="s">
        <v>79</v>
      </c>
      <c r="B28" s="103">
        <v>559</v>
      </c>
      <c r="C28" s="129">
        <v>44.76</v>
      </c>
      <c r="D28" s="129">
        <v>7.24</v>
      </c>
      <c r="E28" s="129">
        <v>11.71</v>
      </c>
      <c r="F28" s="129">
        <v>22.44</v>
      </c>
      <c r="G28" s="129">
        <v>17.34</v>
      </c>
    </row>
    <row r="29" spans="1:7" x14ac:dyDescent="0.2">
      <c r="A29" s="108" t="s">
        <v>80</v>
      </c>
      <c r="B29" s="103">
        <v>135</v>
      </c>
      <c r="C29" s="129">
        <v>60.66</v>
      </c>
      <c r="D29" s="129">
        <v>5.69</v>
      </c>
      <c r="E29" s="129">
        <v>11.45</v>
      </c>
      <c r="F29" s="129">
        <v>21.8</v>
      </c>
      <c r="G29" s="129">
        <v>13.39</v>
      </c>
    </row>
    <row r="30" spans="1:7" x14ac:dyDescent="0.2">
      <c r="A30" s="108" t="s">
        <v>81</v>
      </c>
      <c r="B30" s="103">
        <v>391</v>
      </c>
      <c r="C30" s="129">
        <v>50.13</v>
      </c>
      <c r="D30" s="129">
        <v>6.82</v>
      </c>
      <c r="E30" s="129">
        <v>19.11</v>
      </c>
      <c r="F30" s="129">
        <v>20.82</v>
      </c>
      <c r="G30" s="129">
        <v>12.47</v>
      </c>
    </row>
    <row r="31" spans="1:7" x14ac:dyDescent="0.2">
      <c r="A31" s="108" t="s">
        <v>82</v>
      </c>
      <c r="B31" s="103">
        <v>135</v>
      </c>
      <c r="C31" s="129">
        <v>35.78</v>
      </c>
      <c r="D31" s="129">
        <v>3.7</v>
      </c>
      <c r="E31" s="129">
        <v>11.94</v>
      </c>
      <c r="F31" s="129">
        <v>25.93</v>
      </c>
      <c r="G31" s="129">
        <v>9.77</v>
      </c>
    </row>
    <row r="32" spans="1:7" x14ac:dyDescent="0.2">
      <c r="A32" s="205" t="s">
        <v>83</v>
      </c>
      <c r="B32" s="211">
        <v>741</v>
      </c>
      <c r="C32" s="204">
        <v>53.73</v>
      </c>
      <c r="D32" s="204">
        <v>13.95</v>
      </c>
      <c r="E32" s="204">
        <v>18.899999999999999</v>
      </c>
      <c r="F32" s="204">
        <v>16.3</v>
      </c>
      <c r="G32" s="204">
        <v>14.74</v>
      </c>
    </row>
    <row r="33" spans="1:12" x14ac:dyDescent="0.2">
      <c r="A33" s="164" t="s">
        <v>84</v>
      </c>
      <c r="B33" s="198"/>
      <c r="C33" s="199"/>
      <c r="D33" s="199"/>
      <c r="E33" s="199"/>
      <c r="F33" s="199"/>
      <c r="G33" s="199"/>
      <c r="H33" s="13"/>
      <c r="I33" s="13"/>
      <c r="J33" s="13"/>
      <c r="K33" s="13"/>
      <c r="L33" s="13"/>
    </row>
    <row r="34" spans="1:12" x14ac:dyDescent="0.2">
      <c r="A34" s="206" t="s">
        <v>85</v>
      </c>
      <c r="B34" s="212">
        <v>1170</v>
      </c>
      <c r="C34" s="210">
        <v>44.37</v>
      </c>
      <c r="D34" s="210">
        <v>5.54</v>
      </c>
      <c r="E34" s="210">
        <v>15.19</v>
      </c>
      <c r="F34" s="210">
        <v>28.47</v>
      </c>
      <c r="G34" s="210">
        <v>15.81</v>
      </c>
    </row>
    <row r="35" spans="1:12" x14ac:dyDescent="0.2">
      <c r="A35" s="108" t="s">
        <v>86</v>
      </c>
      <c r="B35" s="96">
        <v>433</v>
      </c>
      <c r="C35" s="145">
        <v>44.22</v>
      </c>
      <c r="D35" s="145">
        <v>5.94</v>
      </c>
      <c r="E35" s="145">
        <v>16.95</v>
      </c>
      <c r="F35" s="145">
        <v>25.53</v>
      </c>
      <c r="G35" s="145">
        <v>26.41</v>
      </c>
    </row>
    <row r="36" spans="1:12" x14ac:dyDescent="0.2">
      <c r="A36" s="108" t="s">
        <v>87</v>
      </c>
      <c r="B36" s="96">
        <v>203</v>
      </c>
      <c r="C36" s="145">
        <v>47.95</v>
      </c>
      <c r="D36" s="145">
        <v>14.53</v>
      </c>
      <c r="E36" s="145">
        <v>25.26</v>
      </c>
      <c r="F36" s="145">
        <v>21.82</v>
      </c>
      <c r="G36" s="145">
        <v>14.45</v>
      </c>
    </row>
    <row r="37" spans="1:12" x14ac:dyDescent="0.2">
      <c r="A37" s="108" t="s">
        <v>88</v>
      </c>
      <c r="B37" s="96">
        <v>534</v>
      </c>
      <c r="C37" s="145">
        <v>43.3</v>
      </c>
      <c r="D37" s="145">
        <v>2.12</v>
      </c>
      <c r="E37" s="145">
        <v>10</v>
      </c>
      <c r="F37" s="145">
        <v>32.39</v>
      </c>
      <c r="G37" s="145">
        <v>4.5999999999999996</v>
      </c>
    </row>
    <row r="38" spans="1:12" x14ac:dyDescent="0.2">
      <c r="A38" s="200" t="s">
        <v>89</v>
      </c>
      <c r="B38" s="211">
        <v>6651</v>
      </c>
      <c r="C38" s="204">
        <v>48.79</v>
      </c>
      <c r="D38" s="204">
        <v>5.42</v>
      </c>
      <c r="E38" s="204">
        <v>9.7899999999999991</v>
      </c>
      <c r="F38" s="204">
        <v>21.79</v>
      </c>
      <c r="G38" s="204">
        <v>15.14</v>
      </c>
    </row>
    <row r="39" spans="1:12" x14ac:dyDescent="0.2">
      <c r="A39" s="108" t="s">
        <v>90</v>
      </c>
      <c r="B39" s="96">
        <v>105</v>
      </c>
      <c r="C39" s="145">
        <v>55.56</v>
      </c>
      <c r="D39" s="145">
        <v>34.409999999999997</v>
      </c>
      <c r="E39" s="145">
        <v>39.81</v>
      </c>
      <c r="F39" s="145">
        <v>10.77</v>
      </c>
      <c r="G39" s="145">
        <v>20.69</v>
      </c>
    </row>
    <row r="40" spans="1:12" x14ac:dyDescent="0.2">
      <c r="A40" s="108" t="s">
        <v>91</v>
      </c>
      <c r="B40" s="96">
        <v>120</v>
      </c>
      <c r="C40" s="145">
        <v>43.75</v>
      </c>
      <c r="D40" s="145">
        <v>7.69</v>
      </c>
      <c r="E40" s="145">
        <v>15.13</v>
      </c>
      <c r="F40" s="145">
        <v>7.5</v>
      </c>
      <c r="G40" s="145">
        <v>19.489999999999998</v>
      </c>
    </row>
    <row r="41" spans="1:12" x14ac:dyDescent="0.2">
      <c r="A41" s="108" t="s">
        <v>92</v>
      </c>
      <c r="B41" s="96">
        <v>3353</v>
      </c>
      <c r="C41" s="145">
        <v>47.68</v>
      </c>
      <c r="D41" s="145">
        <v>5.05</v>
      </c>
      <c r="E41" s="145">
        <v>8.18</v>
      </c>
      <c r="F41" s="145">
        <v>22.61</v>
      </c>
      <c r="G41" s="145">
        <v>13.51</v>
      </c>
    </row>
    <row r="42" spans="1:12" x14ac:dyDescent="0.2">
      <c r="A42" s="108" t="s">
        <v>93</v>
      </c>
      <c r="B42" s="96">
        <v>3073</v>
      </c>
      <c r="C42" s="145">
        <v>50.02</v>
      </c>
      <c r="D42" s="145">
        <v>4.8499999999999996</v>
      </c>
      <c r="E42" s="145">
        <v>10.29</v>
      </c>
      <c r="F42" s="145">
        <v>21.7</v>
      </c>
      <c r="G42" s="145">
        <v>16.559999999999999</v>
      </c>
    </row>
    <row r="43" spans="1:12" x14ac:dyDescent="0.2">
      <c r="A43" s="164" t="s">
        <v>94</v>
      </c>
      <c r="B43" s="198"/>
      <c r="C43" s="175"/>
      <c r="D43" s="175"/>
      <c r="E43" s="175"/>
      <c r="F43" s="175"/>
      <c r="G43" s="175"/>
    </row>
    <row r="44" spans="1:12" x14ac:dyDescent="0.2">
      <c r="A44" s="111" t="s">
        <v>95</v>
      </c>
      <c r="B44" s="112">
        <v>5068</v>
      </c>
      <c r="C44" s="138">
        <v>51.38</v>
      </c>
      <c r="D44" s="138">
        <v>6.56</v>
      </c>
      <c r="E44" s="138">
        <v>11.42</v>
      </c>
      <c r="F44" s="138">
        <v>19.66</v>
      </c>
      <c r="G44" s="138">
        <v>16.600000000000001</v>
      </c>
    </row>
    <row r="45" spans="1:12" x14ac:dyDescent="0.2">
      <c r="A45" s="108" t="s">
        <v>96</v>
      </c>
      <c r="B45" s="96">
        <v>2737</v>
      </c>
      <c r="C45" s="145">
        <v>42.32</v>
      </c>
      <c r="D45" s="145">
        <v>3.44</v>
      </c>
      <c r="E45" s="145">
        <v>9.06</v>
      </c>
      <c r="F45" s="145">
        <v>28.15</v>
      </c>
      <c r="G45" s="145">
        <v>12.81</v>
      </c>
    </row>
    <row r="46" spans="1:12" x14ac:dyDescent="0.2">
      <c r="A46" s="164" t="s">
        <v>97</v>
      </c>
      <c r="B46" s="198"/>
      <c r="C46" s="175"/>
      <c r="D46" s="175"/>
      <c r="E46" s="175"/>
      <c r="F46" s="175"/>
      <c r="G46" s="175"/>
    </row>
    <row r="47" spans="1:12" x14ac:dyDescent="0.2">
      <c r="A47" s="111" t="s">
        <v>98</v>
      </c>
      <c r="B47" s="112">
        <v>56</v>
      </c>
      <c r="C47" s="138">
        <v>24.53</v>
      </c>
      <c r="D47" s="138">
        <v>9.26</v>
      </c>
      <c r="E47" s="138">
        <v>74.55</v>
      </c>
      <c r="F47" s="138">
        <v>13.21</v>
      </c>
      <c r="G47" s="138">
        <v>33.33</v>
      </c>
    </row>
    <row r="48" spans="1:12" x14ac:dyDescent="0.2">
      <c r="A48" s="108" t="s">
        <v>99</v>
      </c>
      <c r="B48" s="96">
        <v>605</v>
      </c>
      <c r="C48" s="145">
        <v>34.89</v>
      </c>
      <c r="D48" s="145">
        <v>7.48</v>
      </c>
      <c r="E48" s="145">
        <v>25.48</v>
      </c>
      <c r="F48" s="145">
        <v>15.92</v>
      </c>
      <c r="G48" s="145">
        <v>20.329999999999998</v>
      </c>
    </row>
    <row r="49" spans="1:7" x14ac:dyDescent="0.2">
      <c r="A49" s="108" t="s">
        <v>100</v>
      </c>
      <c r="B49" s="96">
        <v>1793</v>
      </c>
      <c r="C49" s="145">
        <v>45.22</v>
      </c>
      <c r="D49" s="145">
        <v>7</v>
      </c>
      <c r="E49" s="145">
        <v>13.46</v>
      </c>
      <c r="F49" s="145">
        <v>36.119999999999997</v>
      </c>
      <c r="G49" s="145">
        <v>18.2</v>
      </c>
    </row>
    <row r="50" spans="1:7" x14ac:dyDescent="0.2">
      <c r="A50" s="108" t="s">
        <v>101</v>
      </c>
      <c r="B50" s="96">
        <v>5338</v>
      </c>
      <c r="C50" s="145">
        <v>50.85</v>
      </c>
      <c r="D50" s="145">
        <v>4.66</v>
      </c>
      <c r="E50" s="145">
        <v>7.33</v>
      </c>
      <c r="F50" s="145">
        <v>19.13</v>
      </c>
      <c r="G50" s="145">
        <v>13.31</v>
      </c>
    </row>
    <row r="51" spans="1:7" x14ac:dyDescent="0.2">
      <c r="A51" s="164" t="s">
        <v>102</v>
      </c>
      <c r="B51" s="198"/>
      <c r="C51" s="175"/>
      <c r="D51" s="175"/>
      <c r="E51" s="175"/>
      <c r="F51" s="175"/>
      <c r="G51" s="175"/>
    </row>
    <row r="52" spans="1:7" x14ac:dyDescent="0.2">
      <c r="A52" s="111" t="s">
        <v>103</v>
      </c>
      <c r="B52" s="112">
        <v>1081</v>
      </c>
      <c r="C52" s="138">
        <v>53.24</v>
      </c>
      <c r="D52" s="138">
        <v>9.7200000000000006</v>
      </c>
      <c r="E52" s="138">
        <v>19.36</v>
      </c>
      <c r="F52" s="138">
        <v>18</v>
      </c>
      <c r="G52" s="146"/>
    </row>
    <row r="53" spans="1:7" x14ac:dyDescent="0.2">
      <c r="A53" s="111" t="s">
        <v>104</v>
      </c>
      <c r="B53" s="96">
        <v>4277</v>
      </c>
      <c r="C53" s="145">
        <v>47.22</v>
      </c>
      <c r="D53" s="145">
        <v>4.83</v>
      </c>
      <c r="E53" s="145">
        <v>9.7200000000000006</v>
      </c>
      <c r="F53" s="145">
        <v>23.64</v>
      </c>
      <c r="G53" s="147"/>
    </row>
    <row r="54" spans="1:7" x14ac:dyDescent="0.2">
      <c r="A54" s="111" t="s">
        <v>105</v>
      </c>
      <c r="B54" s="96">
        <v>1618</v>
      </c>
      <c r="C54" s="145">
        <v>45.59</v>
      </c>
      <c r="D54" s="145">
        <v>2.39</v>
      </c>
      <c r="E54" s="145">
        <v>4.95</v>
      </c>
      <c r="F54" s="145">
        <v>24.06</v>
      </c>
      <c r="G54" s="147"/>
    </row>
    <row r="55" spans="1:7" x14ac:dyDescent="0.2">
      <c r="A55" s="164" t="s">
        <v>106</v>
      </c>
      <c r="B55" s="198"/>
      <c r="C55" s="175"/>
      <c r="D55" s="175"/>
      <c r="E55" s="175"/>
      <c r="F55" s="175"/>
      <c r="G55" s="175"/>
    </row>
    <row r="56" spans="1:7" x14ac:dyDescent="0.2">
      <c r="A56" s="111" t="s">
        <v>107</v>
      </c>
      <c r="B56" s="112">
        <v>5376</v>
      </c>
      <c r="C56" s="138">
        <v>53.02</v>
      </c>
      <c r="D56" s="138">
        <v>6.31</v>
      </c>
      <c r="E56" s="138">
        <v>11.18</v>
      </c>
      <c r="F56" s="138">
        <v>18.63</v>
      </c>
      <c r="G56" s="138">
        <v>16.22</v>
      </c>
    </row>
    <row r="57" spans="1:7" x14ac:dyDescent="0.2">
      <c r="A57" s="108" t="s">
        <v>108</v>
      </c>
      <c r="B57" s="96">
        <v>2314</v>
      </c>
      <c r="C57" s="145">
        <v>37.65</v>
      </c>
      <c r="D57" s="145">
        <v>2.97</v>
      </c>
      <c r="E57" s="145">
        <v>8.68</v>
      </c>
      <c r="F57" s="145">
        <v>31.72</v>
      </c>
      <c r="G57" s="145">
        <v>12.83</v>
      </c>
    </row>
    <row r="58" spans="1:7" x14ac:dyDescent="0.2">
      <c r="A58" s="535" t="s">
        <v>379</v>
      </c>
      <c r="B58" s="12"/>
      <c r="C58" s="13"/>
      <c r="D58" s="13"/>
      <c r="E58" s="13"/>
      <c r="F58" s="13"/>
      <c r="G58" s="13"/>
    </row>
    <row r="59" spans="1:7" x14ac:dyDescent="0.2">
      <c r="A59" s="739"/>
      <c r="B59" s="739"/>
      <c r="C59" s="739"/>
      <c r="D59" s="739"/>
    </row>
  </sheetData>
  <mergeCells count="3">
    <mergeCell ref="A59:D59"/>
    <mergeCell ref="A2:A3"/>
    <mergeCell ref="A7:A8"/>
  </mergeCells>
  <pageMargins left="0.7" right="0.7" top="0.75" bottom="0.75" header="0.3" footer="0.3"/>
  <pageSetup paperSize="28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H63"/>
  <sheetViews>
    <sheetView showGridLines="0" workbookViewId="0">
      <pane ySplit="10" topLeftCell="A14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7109375" style="3" customWidth="1"/>
    <col min="3" max="3" width="15.42578125" style="3" customWidth="1"/>
    <col min="4" max="8" width="10.7109375" style="3" customWidth="1"/>
    <col min="9" max="16384" width="8.85546875" style="3"/>
  </cols>
  <sheetData>
    <row r="1" spans="1:8" ht="22.5" customHeight="1" x14ac:dyDescent="0.2">
      <c r="A1" s="123" t="s">
        <v>427</v>
      </c>
      <c r="B1" s="123"/>
      <c r="C1" s="93"/>
      <c r="D1" s="93"/>
      <c r="E1" s="93"/>
      <c r="F1" s="93"/>
      <c r="G1" s="93"/>
      <c r="H1" s="93"/>
    </row>
    <row r="2" spans="1:8" ht="14.45" customHeight="1" x14ac:dyDescent="0.2">
      <c r="A2" s="770" t="s">
        <v>167</v>
      </c>
      <c r="B2" s="779" t="s">
        <v>126</v>
      </c>
      <c r="C2" s="781" t="s">
        <v>233</v>
      </c>
      <c r="D2" s="781" t="s">
        <v>223</v>
      </c>
      <c r="E2" s="783"/>
      <c r="F2" s="784" t="s">
        <v>224</v>
      </c>
      <c r="G2" s="785"/>
      <c r="H2" s="785"/>
    </row>
    <row r="3" spans="1:8" ht="35.25" customHeight="1" x14ac:dyDescent="0.2">
      <c r="A3" s="770"/>
      <c r="B3" s="780"/>
      <c r="C3" s="782"/>
      <c r="D3" s="782"/>
      <c r="E3" s="780"/>
      <c r="F3" s="595" t="s">
        <v>225</v>
      </c>
      <c r="G3" s="595" t="s">
        <v>226</v>
      </c>
      <c r="H3" s="595" t="s">
        <v>227</v>
      </c>
    </row>
    <row r="4" spans="1:8" x14ac:dyDescent="0.2">
      <c r="A4" s="770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4" t="s">
        <v>0</v>
      </c>
      <c r="H4" s="584" t="s">
        <v>0</v>
      </c>
    </row>
    <row r="5" spans="1:8" s="517" customFormat="1" x14ac:dyDescent="0.2">
      <c r="A5" s="556" t="s">
        <v>173</v>
      </c>
      <c r="B5" s="556"/>
      <c r="C5" s="596"/>
      <c r="D5" s="586"/>
      <c r="E5" s="597"/>
      <c r="F5" s="586"/>
      <c r="G5" s="597"/>
      <c r="H5" s="597"/>
    </row>
    <row r="6" spans="1:8" s="517" customFormat="1" x14ac:dyDescent="0.2">
      <c r="A6" s="108" t="s">
        <v>174</v>
      </c>
      <c r="B6" s="96">
        <v>13127</v>
      </c>
      <c r="C6" s="220">
        <v>27.34</v>
      </c>
      <c r="D6" s="220">
        <v>45.01</v>
      </c>
      <c r="E6" s="220">
        <v>13.01</v>
      </c>
      <c r="F6" s="220">
        <v>69.08</v>
      </c>
      <c r="G6" s="220">
        <v>25.05</v>
      </c>
      <c r="H6" s="220">
        <v>5.86</v>
      </c>
    </row>
    <row r="7" spans="1:8" x14ac:dyDescent="0.2">
      <c r="A7" s="108" t="s">
        <v>175</v>
      </c>
      <c r="B7" s="96">
        <v>2935</v>
      </c>
      <c r="C7" s="220">
        <v>43.55</v>
      </c>
      <c r="D7" s="220">
        <v>44.95</v>
      </c>
      <c r="E7" s="220">
        <v>13.12</v>
      </c>
      <c r="F7" s="220">
        <v>59.92</v>
      </c>
      <c r="G7" s="220">
        <v>33.56</v>
      </c>
      <c r="H7" s="220">
        <v>6.52</v>
      </c>
    </row>
    <row r="8" spans="1:8" ht="14.45" customHeight="1" x14ac:dyDescent="0.2">
      <c r="A8" s="777" t="s">
        <v>169</v>
      </c>
      <c r="B8" s="775" t="s">
        <v>128</v>
      </c>
      <c r="C8" s="769" t="s">
        <v>222</v>
      </c>
      <c r="D8" s="786" t="s">
        <v>223</v>
      </c>
      <c r="E8" s="775"/>
      <c r="F8" s="764" t="s">
        <v>224</v>
      </c>
      <c r="G8" s="765"/>
      <c r="H8" s="765"/>
    </row>
    <row r="9" spans="1:8" ht="30.6" customHeight="1" x14ac:dyDescent="0.2">
      <c r="A9" s="770"/>
      <c r="B9" s="776"/>
      <c r="C9" s="768"/>
      <c r="D9" s="787"/>
      <c r="E9" s="776"/>
      <c r="F9" s="213" t="s">
        <v>225</v>
      </c>
      <c r="G9" s="214" t="s">
        <v>226</v>
      </c>
      <c r="H9" s="214" t="s">
        <v>227</v>
      </c>
    </row>
    <row r="10" spans="1:8" x14ac:dyDescent="0.2">
      <c r="A10" s="778"/>
      <c r="B10" s="160" t="s">
        <v>2</v>
      </c>
      <c r="C10" s="217" t="s">
        <v>0</v>
      </c>
      <c r="D10" s="195" t="s">
        <v>187</v>
      </c>
      <c r="E10" s="218" t="s">
        <v>188</v>
      </c>
      <c r="F10" s="160" t="s">
        <v>0</v>
      </c>
      <c r="G10" s="160" t="s">
        <v>0</v>
      </c>
      <c r="H10" s="160" t="s">
        <v>0</v>
      </c>
    </row>
    <row r="11" spans="1:8" x14ac:dyDescent="0.2">
      <c r="A11" s="164" t="s">
        <v>375</v>
      </c>
      <c r="B11" s="164"/>
      <c r="C11" s="219"/>
      <c r="D11" s="219"/>
      <c r="E11" s="215"/>
      <c r="F11" s="219"/>
      <c r="G11" s="215"/>
      <c r="H11" s="215"/>
    </row>
    <row r="12" spans="1:8" x14ac:dyDescent="0.2">
      <c r="A12" s="95">
        <v>2015</v>
      </c>
      <c r="B12" s="96">
        <v>3806</v>
      </c>
      <c r="C12" s="220">
        <v>32.590000000000003</v>
      </c>
      <c r="D12" s="220">
        <v>45.44</v>
      </c>
      <c r="E12" s="97">
        <v>12.28</v>
      </c>
      <c r="F12" s="220">
        <v>64.67</v>
      </c>
      <c r="G12" s="97">
        <v>31.4</v>
      </c>
      <c r="H12" s="97">
        <v>3.93</v>
      </c>
    </row>
    <row r="13" spans="1:8" x14ac:dyDescent="0.2">
      <c r="A13" s="95">
        <v>2016</v>
      </c>
      <c r="B13" s="96">
        <v>3741</v>
      </c>
      <c r="C13" s="220">
        <v>33.26</v>
      </c>
      <c r="D13" s="220">
        <v>45.3</v>
      </c>
      <c r="E13" s="97">
        <v>12.17</v>
      </c>
      <c r="F13" s="220">
        <v>67.739999999999995</v>
      </c>
      <c r="G13" s="97">
        <v>27.64</v>
      </c>
      <c r="H13" s="97">
        <v>4.62</v>
      </c>
    </row>
    <row r="14" spans="1:8" x14ac:dyDescent="0.2">
      <c r="A14" s="95">
        <v>2017</v>
      </c>
      <c r="B14" s="96">
        <v>3641</v>
      </c>
      <c r="C14" s="220">
        <v>30.29</v>
      </c>
      <c r="D14" s="220">
        <v>45.16</v>
      </c>
      <c r="E14" s="97">
        <v>12.59</v>
      </c>
      <c r="F14" s="220">
        <v>67.84</v>
      </c>
      <c r="G14" s="97">
        <v>27.11</v>
      </c>
      <c r="H14" s="97">
        <v>5.05</v>
      </c>
    </row>
    <row r="15" spans="1:8" x14ac:dyDescent="0.2">
      <c r="A15" s="95">
        <v>2018</v>
      </c>
      <c r="B15" s="96">
        <v>3596</v>
      </c>
      <c r="C15" s="220">
        <v>31.32</v>
      </c>
      <c r="D15" s="220">
        <v>46.06</v>
      </c>
      <c r="E15" s="97">
        <v>12.73</v>
      </c>
      <c r="F15" s="220">
        <v>70.78</v>
      </c>
      <c r="G15" s="97">
        <v>24.66</v>
      </c>
      <c r="H15" s="97">
        <v>4.5599999999999996</v>
      </c>
    </row>
    <row r="16" spans="1:8" x14ac:dyDescent="0.2">
      <c r="A16" s="95">
        <v>2019</v>
      </c>
      <c r="B16" s="96">
        <v>3438</v>
      </c>
      <c r="C16" s="220">
        <v>29.5</v>
      </c>
      <c r="D16" s="220">
        <v>46.35</v>
      </c>
      <c r="E16" s="97">
        <v>12.2</v>
      </c>
      <c r="F16" s="220">
        <v>69.290000000000006</v>
      </c>
      <c r="G16" s="97">
        <v>25.84</v>
      </c>
      <c r="H16" s="97">
        <v>4.87</v>
      </c>
    </row>
    <row r="17" spans="1:8" x14ac:dyDescent="0.2">
      <c r="A17" s="95">
        <v>2020</v>
      </c>
      <c r="B17" s="96">
        <v>3023</v>
      </c>
      <c r="C17" s="220">
        <v>29.78</v>
      </c>
      <c r="D17" s="220">
        <v>45.59</v>
      </c>
      <c r="E17" s="97">
        <v>12.42</v>
      </c>
      <c r="F17" s="220">
        <v>69.61</v>
      </c>
      <c r="G17" s="97">
        <v>23.94</v>
      </c>
      <c r="H17" s="97">
        <v>6.46</v>
      </c>
    </row>
    <row r="18" spans="1:8" x14ac:dyDescent="0.2">
      <c r="A18" s="95">
        <v>2021</v>
      </c>
      <c r="B18" s="96">
        <v>3107</v>
      </c>
      <c r="C18" s="220">
        <v>30.05</v>
      </c>
      <c r="D18" s="220">
        <v>44.71</v>
      </c>
      <c r="E18" s="97">
        <v>12.52</v>
      </c>
      <c r="F18" s="220">
        <v>69.760000000000005</v>
      </c>
      <c r="G18" s="97">
        <v>24.86</v>
      </c>
      <c r="H18" s="97">
        <v>5.39</v>
      </c>
    </row>
    <row r="19" spans="1:8" ht="19.899999999999999" customHeight="1" x14ac:dyDescent="0.2">
      <c r="A19" s="661" t="s">
        <v>381</v>
      </c>
      <c r="B19" s="655"/>
      <c r="C19" s="691" t="s">
        <v>464</v>
      </c>
      <c r="D19" s="691" t="s">
        <v>459</v>
      </c>
      <c r="E19" s="703"/>
      <c r="F19" s="691" t="s">
        <v>465</v>
      </c>
      <c r="G19" s="691" t="s">
        <v>466</v>
      </c>
      <c r="H19" s="691" t="s">
        <v>467</v>
      </c>
    </row>
    <row r="20" spans="1:8" x14ac:dyDescent="0.2">
      <c r="A20" s="164" t="s">
        <v>70</v>
      </c>
      <c r="B20" s="198"/>
      <c r="C20" s="221"/>
      <c r="D20" s="221"/>
      <c r="E20" s="174"/>
      <c r="F20" s="221"/>
      <c r="G20" s="174"/>
      <c r="H20" s="174"/>
    </row>
    <row r="21" spans="1:8" x14ac:dyDescent="0.2">
      <c r="A21" s="200" t="s">
        <v>296</v>
      </c>
      <c r="B21" s="211">
        <v>7821</v>
      </c>
      <c r="C21" s="222">
        <v>30.09</v>
      </c>
      <c r="D21" s="222">
        <v>45.05</v>
      </c>
      <c r="E21" s="203">
        <v>12.95</v>
      </c>
      <c r="F21" s="222">
        <v>71.05</v>
      </c>
      <c r="G21" s="203">
        <v>23.05</v>
      </c>
      <c r="H21" s="203">
        <v>5.9</v>
      </c>
    </row>
    <row r="22" spans="1:8" x14ac:dyDescent="0.2">
      <c r="A22" s="200" t="s">
        <v>71</v>
      </c>
      <c r="B22" s="211">
        <v>4903</v>
      </c>
      <c r="C22" s="222">
        <v>30.3</v>
      </c>
      <c r="D22" s="222">
        <v>44.63</v>
      </c>
      <c r="E22" s="203">
        <v>13.33</v>
      </c>
      <c r="F22" s="222">
        <v>69.900000000000006</v>
      </c>
      <c r="G22" s="203">
        <v>22.4</v>
      </c>
      <c r="H22" s="203">
        <v>7.71</v>
      </c>
    </row>
    <row r="23" spans="1:8" x14ac:dyDescent="0.2">
      <c r="A23" s="108" t="s">
        <v>72</v>
      </c>
      <c r="B23" s="103">
        <v>735</v>
      </c>
      <c r="C23" s="223">
        <v>27.21</v>
      </c>
      <c r="D23" s="223">
        <v>44.07</v>
      </c>
      <c r="E23" s="104">
        <v>13.21</v>
      </c>
      <c r="F23" s="223">
        <v>52.6</v>
      </c>
      <c r="G23" s="104">
        <v>32.47</v>
      </c>
      <c r="H23" s="104">
        <v>14.94</v>
      </c>
    </row>
    <row r="24" spans="1:8" x14ac:dyDescent="0.2">
      <c r="A24" s="108" t="s">
        <v>73</v>
      </c>
      <c r="B24" s="103">
        <v>463</v>
      </c>
      <c r="C24" s="223">
        <v>39.869999999999997</v>
      </c>
      <c r="D24" s="223">
        <v>45.87</v>
      </c>
      <c r="E24" s="104">
        <v>12.4</v>
      </c>
      <c r="F24" s="223">
        <v>77.28</v>
      </c>
      <c r="G24" s="104">
        <v>18.739999999999998</v>
      </c>
      <c r="H24" s="104">
        <v>3.98</v>
      </c>
    </row>
    <row r="25" spans="1:8" x14ac:dyDescent="0.2">
      <c r="A25" s="108" t="s">
        <v>74</v>
      </c>
      <c r="B25" s="103">
        <v>1633</v>
      </c>
      <c r="C25" s="223">
        <v>29.53</v>
      </c>
      <c r="D25" s="223">
        <v>45.57</v>
      </c>
      <c r="E25" s="104">
        <v>13.6</v>
      </c>
      <c r="F25" s="223">
        <v>73.58</v>
      </c>
      <c r="G25" s="104">
        <v>20.440000000000001</v>
      </c>
      <c r="H25" s="104">
        <v>5.97</v>
      </c>
    </row>
    <row r="26" spans="1:8" x14ac:dyDescent="0.2">
      <c r="A26" s="108" t="s">
        <v>75</v>
      </c>
      <c r="B26" s="103">
        <v>1158</v>
      </c>
      <c r="C26" s="223">
        <v>25.76</v>
      </c>
      <c r="D26" s="223">
        <v>43.54</v>
      </c>
      <c r="E26" s="104">
        <v>13.53</v>
      </c>
      <c r="F26" s="223">
        <v>78.73</v>
      </c>
      <c r="G26" s="104">
        <v>15.62</v>
      </c>
      <c r="H26" s="104">
        <v>5.66</v>
      </c>
    </row>
    <row r="27" spans="1:8" x14ac:dyDescent="0.2">
      <c r="A27" s="108" t="s">
        <v>76</v>
      </c>
      <c r="B27" s="103">
        <v>914</v>
      </c>
      <c r="C27" s="223">
        <v>35</v>
      </c>
      <c r="D27" s="223">
        <v>43.83</v>
      </c>
      <c r="E27" s="104">
        <v>13.25</v>
      </c>
      <c r="F27" s="223">
        <v>57.82</v>
      </c>
      <c r="G27" s="104">
        <v>31.27</v>
      </c>
      <c r="H27" s="104">
        <v>10.91</v>
      </c>
    </row>
    <row r="28" spans="1:8" x14ac:dyDescent="0.2">
      <c r="A28" s="200" t="s">
        <v>77</v>
      </c>
      <c r="B28" s="211">
        <v>2177</v>
      </c>
      <c r="C28" s="222">
        <v>31.06</v>
      </c>
      <c r="D28" s="222">
        <v>46.1</v>
      </c>
      <c r="E28" s="203">
        <v>12.01</v>
      </c>
      <c r="F28" s="222">
        <v>73.62</v>
      </c>
      <c r="G28" s="203">
        <v>22.97</v>
      </c>
      <c r="H28" s="203">
        <v>3.41</v>
      </c>
    </row>
    <row r="29" spans="1:8" x14ac:dyDescent="0.2">
      <c r="A29" s="108" t="s">
        <v>78</v>
      </c>
      <c r="B29" s="103">
        <v>957</v>
      </c>
      <c r="C29" s="223">
        <v>34.409999999999997</v>
      </c>
      <c r="D29" s="223">
        <v>46.88</v>
      </c>
      <c r="E29" s="104">
        <v>11.93</v>
      </c>
      <c r="F29" s="223">
        <v>79.790000000000006</v>
      </c>
      <c r="G29" s="104">
        <v>19.68</v>
      </c>
      <c r="H29" s="104">
        <v>0.53</v>
      </c>
    </row>
    <row r="30" spans="1:8" x14ac:dyDescent="0.2">
      <c r="A30" s="108" t="s">
        <v>79</v>
      </c>
      <c r="B30" s="103">
        <v>559</v>
      </c>
      <c r="C30" s="223">
        <v>34.43</v>
      </c>
      <c r="D30" s="223">
        <v>46.14</v>
      </c>
      <c r="E30" s="104">
        <v>11.38</v>
      </c>
      <c r="F30" s="223">
        <v>62.41</v>
      </c>
      <c r="G30" s="104">
        <v>32.85</v>
      </c>
      <c r="H30" s="104">
        <v>4.74</v>
      </c>
    </row>
    <row r="31" spans="1:8" x14ac:dyDescent="0.2">
      <c r="A31" s="108" t="s">
        <v>80</v>
      </c>
      <c r="B31" s="103">
        <v>135</v>
      </c>
      <c r="C31" s="223">
        <v>20.74</v>
      </c>
      <c r="D31" s="223">
        <v>46.93</v>
      </c>
      <c r="E31" s="104">
        <v>12.47</v>
      </c>
      <c r="F31" s="223">
        <v>79.55</v>
      </c>
      <c r="G31" s="104">
        <v>17.420000000000002</v>
      </c>
      <c r="H31" s="104">
        <v>3.03</v>
      </c>
    </row>
    <row r="32" spans="1:8" x14ac:dyDescent="0.2">
      <c r="A32" s="108" t="s">
        <v>81</v>
      </c>
      <c r="B32" s="103">
        <v>391</v>
      </c>
      <c r="C32" s="223">
        <v>25.26</v>
      </c>
      <c r="D32" s="223">
        <v>42.48</v>
      </c>
      <c r="E32" s="104">
        <v>13.22</v>
      </c>
      <c r="F32" s="223">
        <v>72.73</v>
      </c>
      <c r="G32" s="104">
        <v>17.399999999999999</v>
      </c>
      <c r="H32" s="104">
        <v>9.8699999999999992</v>
      </c>
    </row>
    <row r="33" spans="1:8" x14ac:dyDescent="0.2">
      <c r="A33" s="108" t="s">
        <v>82</v>
      </c>
      <c r="B33" s="103">
        <v>135</v>
      </c>
      <c r="C33" s="223">
        <v>20.74</v>
      </c>
      <c r="D33" s="223">
        <v>48.39</v>
      </c>
      <c r="E33" s="104">
        <v>10.3</v>
      </c>
      <c r="F33" s="223">
        <v>72.66</v>
      </c>
      <c r="G33" s="104">
        <v>27.34</v>
      </c>
      <c r="H33" s="104">
        <v>0</v>
      </c>
    </row>
    <row r="34" spans="1:8" x14ac:dyDescent="0.2">
      <c r="A34" s="205" t="s">
        <v>83</v>
      </c>
      <c r="B34" s="211">
        <v>741</v>
      </c>
      <c r="C34" s="222">
        <v>25.62</v>
      </c>
      <c r="D34" s="222">
        <v>44.54</v>
      </c>
      <c r="E34" s="203">
        <v>13.09</v>
      </c>
      <c r="F34" s="222">
        <v>70.5</v>
      </c>
      <c r="G34" s="203">
        <v>27.29</v>
      </c>
      <c r="H34" s="203">
        <v>2.2200000000000002</v>
      </c>
    </row>
    <row r="35" spans="1:8" x14ac:dyDescent="0.2">
      <c r="A35" s="164" t="s">
        <v>84</v>
      </c>
      <c r="B35" s="198"/>
      <c r="C35" s="221"/>
      <c r="D35" s="221"/>
      <c r="E35" s="174"/>
      <c r="F35" s="221"/>
      <c r="G35" s="174"/>
      <c r="H35" s="174"/>
    </row>
    <row r="36" spans="1:8" x14ac:dyDescent="0.2">
      <c r="A36" s="206" t="s">
        <v>85</v>
      </c>
      <c r="B36" s="212">
        <v>1170</v>
      </c>
      <c r="C36" s="225">
        <v>38.950000000000003</v>
      </c>
      <c r="D36" s="225">
        <v>41.99</v>
      </c>
      <c r="E36" s="209">
        <v>13.28</v>
      </c>
      <c r="F36" s="225">
        <v>45.67</v>
      </c>
      <c r="G36" s="209">
        <v>34.99</v>
      </c>
      <c r="H36" s="209">
        <v>19.34</v>
      </c>
    </row>
    <row r="37" spans="1:8" x14ac:dyDescent="0.2">
      <c r="A37" s="108" t="s">
        <v>86</v>
      </c>
      <c r="B37" s="96">
        <v>433</v>
      </c>
      <c r="C37" s="220">
        <v>38.65</v>
      </c>
      <c r="D37" s="220">
        <v>40.729999999999997</v>
      </c>
      <c r="E37" s="97">
        <v>11.31</v>
      </c>
      <c r="F37" s="220">
        <v>49.64</v>
      </c>
      <c r="G37" s="97">
        <v>32.94</v>
      </c>
      <c r="H37" s="97">
        <v>17.420000000000002</v>
      </c>
    </row>
    <row r="38" spans="1:8" x14ac:dyDescent="0.2">
      <c r="A38" s="108" t="s">
        <v>87</v>
      </c>
      <c r="B38" s="96">
        <v>203</v>
      </c>
      <c r="C38" s="220">
        <v>13.3</v>
      </c>
      <c r="D38" s="220">
        <v>38.08</v>
      </c>
      <c r="E38" s="97">
        <v>11.16</v>
      </c>
      <c r="F38" s="220">
        <v>75.5</v>
      </c>
      <c r="G38" s="97">
        <v>16.5</v>
      </c>
      <c r="H38" s="97">
        <v>8</v>
      </c>
    </row>
    <row r="39" spans="1:8" x14ac:dyDescent="0.2">
      <c r="A39" s="108" t="s">
        <v>88</v>
      </c>
      <c r="B39" s="103">
        <v>534</v>
      </c>
      <c r="C39" s="223">
        <v>48.46</v>
      </c>
      <c r="D39" s="220">
        <v>43.17</v>
      </c>
      <c r="E39" s="97">
        <v>14.47</v>
      </c>
      <c r="F39" s="220">
        <v>0</v>
      </c>
      <c r="G39" s="97">
        <v>62.28</v>
      </c>
      <c r="H39" s="97">
        <v>37.72</v>
      </c>
    </row>
    <row r="40" spans="1:8" x14ac:dyDescent="0.2">
      <c r="A40" s="200" t="s">
        <v>89</v>
      </c>
      <c r="B40" s="211">
        <v>6651</v>
      </c>
      <c r="C40" s="222">
        <v>28.58</v>
      </c>
      <c r="D40" s="222">
        <v>45.77</v>
      </c>
      <c r="E40" s="203">
        <v>12.77</v>
      </c>
      <c r="F40" s="222">
        <v>74.12</v>
      </c>
      <c r="G40" s="203">
        <v>21.6</v>
      </c>
      <c r="H40" s="203">
        <v>4.28</v>
      </c>
    </row>
    <row r="41" spans="1:8" x14ac:dyDescent="0.2">
      <c r="A41" s="108" t="s">
        <v>90</v>
      </c>
      <c r="B41" s="96">
        <v>105</v>
      </c>
      <c r="C41" s="220">
        <v>8.25</v>
      </c>
      <c r="D41" s="220">
        <v>35.25</v>
      </c>
      <c r="E41" s="97">
        <v>8.61</v>
      </c>
      <c r="F41" s="220">
        <v>47.06</v>
      </c>
      <c r="G41" s="97">
        <v>50</v>
      </c>
      <c r="H41" s="97">
        <v>2.94</v>
      </c>
    </row>
    <row r="42" spans="1:8" x14ac:dyDescent="0.2">
      <c r="A42" s="108" t="s">
        <v>91</v>
      </c>
      <c r="B42" s="96">
        <v>120</v>
      </c>
      <c r="C42" s="220">
        <v>6.67</v>
      </c>
      <c r="D42" s="220">
        <v>44.38</v>
      </c>
      <c r="E42" s="97">
        <v>12.37</v>
      </c>
      <c r="F42" s="220">
        <v>56.3</v>
      </c>
      <c r="G42" s="97">
        <v>40.340000000000003</v>
      </c>
      <c r="H42" s="97">
        <v>3.36</v>
      </c>
    </row>
    <row r="43" spans="1:8" x14ac:dyDescent="0.2">
      <c r="A43" s="108" t="s">
        <v>92</v>
      </c>
      <c r="B43" s="96">
        <v>3353</v>
      </c>
      <c r="C43" s="220">
        <v>30.05</v>
      </c>
      <c r="D43" s="220">
        <v>45.6</v>
      </c>
      <c r="E43" s="97">
        <v>13.13</v>
      </c>
      <c r="F43" s="220">
        <v>76.06</v>
      </c>
      <c r="G43" s="97">
        <v>20.92</v>
      </c>
      <c r="H43" s="97">
        <v>3.02</v>
      </c>
    </row>
    <row r="44" spans="1:8" x14ac:dyDescent="0.2">
      <c r="A44" s="108" t="s">
        <v>93</v>
      </c>
      <c r="B44" s="96">
        <v>3073</v>
      </c>
      <c r="C44" s="220">
        <v>28.49</v>
      </c>
      <c r="D44" s="220">
        <v>46.08</v>
      </c>
      <c r="E44" s="97">
        <v>12.36</v>
      </c>
      <c r="F44" s="220">
        <v>73.66</v>
      </c>
      <c r="G44" s="97">
        <v>20.64</v>
      </c>
      <c r="H44" s="97">
        <v>5.7</v>
      </c>
    </row>
    <row r="45" spans="1:8" x14ac:dyDescent="0.2">
      <c r="A45" s="164" t="s">
        <v>94</v>
      </c>
      <c r="B45" s="198"/>
      <c r="C45" s="221"/>
      <c r="D45" s="221"/>
      <c r="E45" s="174"/>
      <c r="F45" s="221"/>
      <c r="G45" s="174"/>
      <c r="H45" s="174"/>
    </row>
    <row r="46" spans="1:8" x14ac:dyDescent="0.2">
      <c r="A46" s="111" t="s">
        <v>95</v>
      </c>
      <c r="B46" s="112">
        <v>5068</v>
      </c>
      <c r="C46" s="226">
        <v>30.43</v>
      </c>
      <c r="D46" s="226">
        <v>44.47</v>
      </c>
      <c r="E46" s="113">
        <v>13.06</v>
      </c>
      <c r="F46" s="226">
        <v>70.95</v>
      </c>
      <c r="G46" s="113">
        <v>22.44</v>
      </c>
      <c r="H46" s="113">
        <v>6.61</v>
      </c>
    </row>
    <row r="47" spans="1:8" x14ac:dyDescent="0.2">
      <c r="A47" s="108" t="s">
        <v>96</v>
      </c>
      <c r="B47" s="112">
        <v>2737</v>
      </c>
      <c r="C47" s="226">
        <v>29.44</v>
      </c>
      <c r="D47" s="220">
        <v>46.19</v>
      </c>
      <c r="E47" s="97">
        <v>12.7</v>
      </c>
      <c r="F47" s="220">
        <v>71.23</v>
      </c>
      <c r="G47" s="97">
        <v>24.23</v>
      </c>
      <c r="H47" s="97">
        <v>4.55</v>
      </c>
    </row>
    <row r="48" spans="1:8" x14ac:dyDescent="0.2">
      <c r="A48" s="164" t="s">
        <v>97</v>
      </c>
      <c r="B48" s="198"/>
      <c r="C48" s="221"/>
      <c r="D48" s="221"/>
      <c r="E48" s="174"/>
      <c r="F48" s="221"/>
      <c r="G48" s="174"/>
      <c r="H48" s="174"/>
    </row>
    <row r="49" spans="1:8" x14ac:dyDescent="0.2">
      <c r="A49" s="111" t="s">
        <v>98</v>
      </c>
      <c r="B49" s="112">
        <v>56</v>
      </c>
      <c r="C49" s="226">
        <v>75.930000000000007</v>
      </c>
      <c r="D49" s="227"/>
      <c r="E49" s="114"/>
      <c r="F49" s="226">
        <v>63.16</v>
      </c>
      <c r="G49" s="113">
        <v>26.32</v>
      </c>
      <c r="H49" s="113">
        <v>10.53</v>
      </c>
    </row>
    <row r="50" spans="1:8" x14ac:dyDescent="0.2">
      <c r="A50" s="108" t="s">
        <v>99</v>
      </c>
      <c r="B50" s="96">
        <v>605</v>
      </c>
      <c r="C50" s="220">
        <v>42.78</v>
      </c>
      <c r="D50" s="227"/>
      <c r="E50" s="114"/>
      <c r="F50" s="220">
        <v>66.91</v>
      </c>
      <c r="G50" s="97">
        <v>24.05</v>
      </c>
      <c r="H50" s="97">
        <v>9.0399999999999991</v>
      </c>
    </row>
    <row r="51" spans="1:8" x14ac:dyDescent="0.2">
      <c r="A51" s="108" t="s">
        <v>100</v>
      </c>
      <c r="B51" s="96">
        <v>1793</v>
      </c>
      <c r="C51" s="220">
        <v>29.75</v>
      </c>
      <c r="D51" s="227"/>
      <c r="E51" s="114"/>
      <c r="F51" s="220">
        <v>71.3</v>
      </c>
      <c r="G51" s="97">
        <v>21.51</v>
      </c>
      <c r="H51" s="97">
        <v>7.19</v>
      </c>
    </row>
    <row r="52" spans="1:8" x14ac:dyDescent="0.2">
      <c r="A52" s="108" t="s">
        <v>101</v>
      </c>
      <c r="B52" s="96">
        <v>5338</v>
      </c>
      <c r="C52" s="220">
        <v>28.24</v>
      </c>
      <c r="D52" s="227"/>
      <c r="E52" s="114"/>
      <c r="F52" s="220">
        <v>71.599999999999994</v>
      </c>
      <c r="G52" s="97">
        <v>23.42</v>
      </c>
      <c r="H52" s="97">
        <v>4.9800000000000004</v>
      </c>
    </row>
    <row r="53" spans="1:8" x14ac:dyDescent="0.2">
      <c r="A53" s="164" t="s">
        <v>102</v>
      </c>
      <c r="B53" s="198"/>
      <c r="C53" s="221"/>
      <c r="D53" s="221"/>
      <c r="E53" s="174"/>
      <c r="F53" s="221"/>
      <c r="G53" s="174"/>
      <c r="H53" s="174"/>
    </row>
    <row r="54" spans="1:8" x14ac:dyDescent="0.2">
      <c r="A54" s="111" t="s">
        <v>103</v>
      </c>
      <c r="B54" s="112">
        <v>1081</v>
      </c>
      <c r="C54" s="226">
        <v>25.28</v>
      </c>
      <c r="D54" s="226">
        <v>41.82</v>
      </c>
      <c r="E54" s="113">
        <v>13.89</v>
      </c>
      <c r="F54" s="226">
        <v>68.97</v>
      </c>
      <c r="G54" s="113">
        <v>23.63</v>
      </c>
      <c r="H54" s="113">
        <v>7.4</v>
      </c>
    </row>
    <row r="55" spans="1:8" x14ac:dyDescent="0.2">
      <c r="A55" s="111" t="s">
        <v>104</v>
      </c>
      <c r="B55" s="96">
        <v>4277</v>
      </c>
      <c r="C55" s="220">
        <v>29.6</v>
      </c>
      <c r="D55" s="220">
        <v>43.75</v>
      </c>
      <c r="E55" s="97">
        <v>12.69</v>
      </c>
      <c r="F55" s="220">
        <v>72.75</v>
      </c>
      <c r="G55" s="97">
        <v>21.51</v>
      </c>
      <c r="H55" s="97">
        <v>5.74</v>
      </c>
    </row>
    <row r="56" spans="1:8" x14ac:dyDescent="0.2">
      <c r="A56" s="111" t="s">
        <v>105</v>
      </c>
      <c r="B56" s="96">
        <v>1618</v>
      </c>
      <c r="C56" s="220">
        <v>34.08</v>
      </c>
      <c r="D56" s="220">
        <v>48.98</v>
      </c>
      <c r="E56" s="97">
        <v>11.88</v>
      </c>
      <c r="F56" s="220">
        <v>74.97</v>
      </c>
      <c r="G56" s="97">
        <v>22.38</v>
      </c>
      <c r="H56" s="97">
        <v>2.65</v>
      </c>
    </row>
    <row r="57" spans="1:8" x14ac:dyDescent="0.2">
      <c r="A57" s="164" t="s">
        <v>106</v>
      </c>
      <c r="B57" s="198"/>
      <c r="C57" s="221"/>
      <c r="D57" s="221"/>
      <c r="E57" s="174"/>
      <c r="F57" s="221"/>
      <c r="G57" s="174"/>
      <c r="H57" s="174"/>
    </row>
    <row r="58" spans="1:8" x14ac:dyDescent="0.2">
      <c r="A58" s="111" t="s">
        <v>107</v>
      </c>
      <c r="B58" s="115">
        <v>5376</v>
      </c>
      <c r="C58" s="227"/>
      <c r="D58" s="227"/>
      <c r="E58" s="114"/>
      <c r="F58" s="226">
        <v>72.14</v>
      </c>
      <c r="G58" s="113">
        <v>22.48</v>
      </c>
      <c r="H58" s="113">
        <v>5.38</v>
      </c>
    </row>
    <row r="59" spans="1:8" x14ac:dyDescent="0.2">
      <c r="A59" s="108" t="s">
        <v>108</v>
      </c>
      <c r="B59" s="115">
        <v>2314</v>
      </c>
      <c r="C59" s="227"/>
      <c r="D59" s="227"/>
      <c r="E59" s="114"/>
      <c r="F59" s="229">
        <v>69.25</v>
      </c>
      <c r="G59" s="97">
        <v>24.17</v>
      </c>
      <c r="H59" s="97">
        <v>6.58</v>
      </c>
    </row>
    <row r="60" spans="1:8" x14ac:dyDescent="0.2">
      <c r="A60" s="535" t="s">
        <v>379</v>
      </c>
      <c r="B60" s="140"/>
      <c r="C60" s="185"/>
      <c r="D60" s="185"/>
      <c r="E60" s="185"/>
      <c r="F60" s="185"/>
      <c r="G60" s="185"/>
      <c r="H60" s="185"/>
    </row>
    <row r="61" spans="1:8" x14ac:dyDescent="0.2">
      <c r="A61" s="140"/>
      <c r="B61" s="140"/>
      <c r="C61" s="185"/>
      <c r="D61" s="185"/>
      <c r="E61" s="185"/>
      <c r="F61" s="185"/>
      <c r="G61" s="185"/>
      <c r="H61" s="185"/>
    </row>
    <row r="62" spans="1:8" x14ac:dyDescent="0.2">
      <c r="A62" s="774"/>
      <c r="B62" s="774"/>
      <c r="C62" s="774"/>
      <c r="D62" s="774"/>
      <c r="E62" s="93"/>
      <c r="F62" s="93"/>
      <c r="G62" s="93"/>
      <c r="H62" s="93"/>
    </row>
    <row r="63" spans="1:8" x14ac:dyDescent="0.2">
      <c r="A63" s="93"/>
      <c r="B63" s="93"/>
      <c r="C63" s="93"/>
      <c r="D63" s="93"/>
      <c r="E63" s="93"/>
      <c r="F63" s="93"/>
      <c r="G63" s="93"/>
      <c r="H63" s="93"/>
    </row>
  </sheetData>
  <mergeCells count="11">
    <mergeCell ref="A62:D62"/>
    <mergeCell ref="F8:H8"/>
    <mergeCell ref="B8:B9"/>
    <mergeCell ref="A2:A4"/>
    <mergeCell ref="A8:A10"/>
    <mergeCell ref="B2:B3"/>
    <mergeCell ref="C2:C3"/>
    <mergeCell ref="D2:E3"/>
    <mergeCell ref="F2:H2"/>
    <mergeCell ref="C8:C9"/>
    <mergeCell ref="D8:E9"/>
  </mergeCells>
  <pageMargins left="0.7" right="0.7" top="0.75" bottom="0.75" header="0.3" footer="0.3"/>
  <pageSetup paperSize="28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R60"/>
  <sheetViews>
    <sheetView showGridLines="0" zoomScaleNormal="100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42578125" style="19" bestFit="1" customWidth="1"/>
    <col min="3" max="4" width="9.42578125" style="19" customWidth="1"/>
    <col min="5" max="5" width="9.7109375" style="19" customWidth="1"/>
    <col min="6" max="6" width="10.5703125" style="19" customWidth="1"/>
    <col min="7" max="11" width="9.7109375" style="19" customWidth="1"/>
    <col min="12" max="12" width="7" style="19" customWidth="1"/>
    <col min="13" max="13" width="8.5703125" style="19" customWidth="1"/>
    <col min="14" max="14" width="6.7109375" style="19" customWidth="1"/>
    <col min="15" max="16" width="10.7109375" style="19" customWidth="1"/>
    <col min="17" max="16384" width="8.85546875" style="3"/>
  </cols>
  <sheetData>
    <row r="1" spans="1:16" ht="22.5" customHeight="1" x14ac:dyDescent="0.2">
      <c r="A1" s="123" t="s">
        <v>428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75.75" customHeight="1" x14ac:dyDescent="0.2">
      <c r="A2" s="749" t="s">
        <v>167</v>
      </c>
      <c r="B2" s="230" t="s">
        <v>126</v>
      </c>
      <c r="C2" s="786" t="s">
        <v>257</v>
      </c>
      <c r="D2" s="760"/>
      <c r="E2" s="787" t="s">
        <v>259</v>
      </c>
      <c r="F2" s="776"/>
      <c r="G2" s="776"/>
      <c r="H2" s="776"/>
      <c r="I2" s="776"/>
      <c r="J2" s="761"/>
      <c r="K2" s="786" t="s">
        <v>268</v>
      </c>
      <c r="L2" s="775"/>
      <c r="M2" s="786" t="s">
        <v>270</v>
      </c>
      <c r="N2" s="760"/>
      <c r="O2" s="530" t="s">
        <v>273</v>
      </c>
      <c r="P2" s="532" t="s">
        <v>276</v>
      </c>
    </row>
    <row r="3" spans="1:16" s="43" customFormat="1" ht="39.75" customHeight="1" x14ac:dyDescent="0.25">
      <c r="A3" s="751"/>
      <c r="B3" s="233" t="s">
        <v>2</v>
      </c>
      <c r="C3" s="234" t="s">
        <v>187</v>
      </c>
      <c r="D3" s="235" t="s">
        <v>188</v>
      </c>
      <c r="E3" s="236" t="s">
        <v>261</v>
      </c>
      <c r="F3" s="236" t="s">
        <v>263</v>
      </c>
      <c r="G3" s="236" t="s">
        <v>264</v>
      </c>
      <c r="H3" s="236" t="s">
        <v>146</v>
      </c>
      <c r="I3" s="236" t="s">
        <v>266</v>
      </c>
      <c r="J3" s="236" t="s">
        <v>165</v>
      </c>
      <c r="K3" s="233" t="s">
        <v>187</v>
      </c>
      <c r="L3" s="230" t="s">
        <v>188</v>
      </c>
      <c r="M3" s="234" t="s">
        <v>187</v>
      </c>
      <c r="N3" s="235" t="s">
        <v>188</v>
      </c>
      <c r="O3" s="237" t="s">
        <v>0</v>
      </c>
      <c r="P3" s="234" t="s">
        <v>0</v>
      </c>
    </row>
    <row r="4" spans="1:16" x14ac:dyDescent="0.2">
      <c r="A4" s="556" t="s">
        <v>173</v>
      </c>
      <c r="B4" s="198"/>
      <c r="C4" s="238"/>
      <c r="D4" s="239"/>
      <c r="E4" s="240"/>
      <c r="F4" s="241"/>
      <c r="G4" s="242"/>
      <c r="H4" s="243"/>
      <c r="I4" s="168"/>
      <c r="J4" s="168"/>
      <c r="K4" s="170"/>
      <c r="L4" s="170"/>
      <c r="M4" s="170"/>
      <c r="N4" s="170"/>
      <c r="O4" s="244"/>
      <c r="P4" s="170"/>
    </row>
    <row r="5" spans="1:16" x14ac:dyDescent="0.2">
      <c r="A5" s="108" t="s">
        <v>174</v>
      </c>
      <c r="B5" s="96">
        <v>13127</v>
      </c>
      <c r="C5" s="145">
        <v>1.31</v>
      </c>
      <c r="D5" s="145">
        <v>0.77</v>
      </c>
      <c r="E5" s="145">
        <v>79.98</v>
      </c>
      <c r="F5" s="145">
        <v>2.21</v>
      </c>
      <c r="G5" s="145">
        <v>7.06</v>
      </c>
      <c r="H5" s="145">
        <v>2.46</v>
      </c>
      <c r="I5" s="145">
        <v>6.06</v>
      </c>
      <c r="J5" s="145">
        <v>10.14</v>
      </c>
      <c r="K5" s="145">
        <v>5.61</v>
      </c>
      <c r="L5" s="145">
        <v>2.4300000000000002</v>
      </c>
      <c r="M5" s="145">
        <v>18.86</v>
      </c>
      <c r="N5" s="145">
        <v>8.2200000000000006</v>
      </c>
      <c r="O5" s="145">
        <v>3.03</v>
      </c>
      <c r="P5" s="145">
        <v>33.090000000000003</v>
      </c>
    </row>
    <row r="6" spans="1:16" x14ac:dyDescent="0.2">
      <c r="A6" s="108" t="s">
        <v>175</v>
      </c>
      <c r="B6" s="96">
        <v>2935</v>
      </c>
      <c r="C6" s="145">
        <v>1.31</v>
      </c>
      <c r="D6" s="145">
        <v>0.81</v>
      </c>
      <c r="E6" s="145">
        <v>81.010000000000005</v>
      </c>
      <c r="F6" s="145">
        <v>2</v>
      </c>
      <c r="G6" s="145">
        <v>6.62</v>
      </c>
      <c r="H6" s="145">
        <v>2.14</v>
      </c>
      <c r="I6" s="145">
        <v>5.4</v>
      </c>
      <c r="J6" s="145">
        <v>9.77</v>
      </c>
      <c r="K6" s="145">
        <v>5.01</v>
      </c>
      <c r="L6" s="145">
        <v>2.76</v>
      </c>
      <c r="M6" s="145">
        <v>19.29</v>
      </c>
      <c r="N6" s="145">
        <v>8.57</v>
      </c>
      <c r="O6" s="145">
        <v>3.03</v>
      </c>
      <c r="P6" s="145">
        <v>42.19</v>
      </c>
    </row>
    <row r="7" spans="1:16" ht="50.45" customHeight="1" x14ac:dyDescent="0.2">
      <c r="A7" s="770" t="s">
        <v>169</v>
      </c>
      <c r="B7" s="230" t="s">
        <v>128</v>
      </c>
      <c r="C7" s="786" t="s">
        <v>257</v>
      </c>
      <c r="D7" s="760"/>
      <c r="E7" s="787" t="s">
        <v>259</v>
      </c>
      <c r="F7" s="776"/>
      <c r="G7" s="776"/>
      <c r="H7" s="776"/>
      <c r="I7" s="776"/>
      <c r="J7" s="761"/>
      <c r="K7" s="786" t="s">
        <v>268</v>
      </c>
      <c r="L7" s="775"/>
      <c r="M7" s="786" t="s">
        <v>270</v>
      </c>
      <c r="N7" s="760"/>
      <c r="O7" s="231" t="s">
        <v>272</v>
      </c>
      <c r="P7" s="232" t="s">
        <v>278</v>
      </c>
    </row>
    <row r="8" spans="1:16" s="43" customFormat="1" ht="39.75" customHeight="1" x14ac:dyDescent="0.25">
      <c r="A8" s="770"/>
      <c r="B8" s="233" t="s">
        <v>2</v>
      </c>
      <c r="C8" s="234" t="s">
        <v>187</v>
      </c>
      <c r="D8" s="235" t="s">
        <v>188</v>
      </c>
      <c r="E8" s="236" t="s">
        <v>261</v>
      </c>
      <c r="F8" s="236" t="s">
        <v>263</v>
      </c>
      <c r="G8" s="236" t="s">
        <v>264</v>
      </c>
      <c r="H8" s="236" t="s">
        <v>146</v>
      </c>
      <c r="I8" s="236" t="s">
        <v>266</v>
      </c>
      <c r="J8" s="236" t="s">
        <v>165</v>
      </c>
      <c r="K8" s="233" t="s">
        <v>187</v>
      </c>
      <c r="L8" s="230" t="s">
        <v>188</v>
      </c>
      <c r="M8" s="234" t="s">
        <v>187</v>
      </c>
      <c r="N8" s="235" t="s">
        <v>188</v>
      </c>
      <c r="O8" s="237" t="s">
        <v>0</v>
      </c>
      <c r="P8" s="234" t="s">
        <v>0</v>
      </c>
    </row>
    <row r="9" spans="1:16" x14ac:dyDescent="0.2">
      <c r="A9" s="164" t="s">
        <v>375</v>
      </c>
      <c r="B9" s="198"/>
      <c r="C9" s="238"/>
      <c r="D9" s="239"/>
      <c r="E9" s="240"/>
      <c r="F9" s="241"/>
      <c r="G9" s="242"/>
      <c r="H9" s="243"/>
      <c r="I9" s="168"/>
      <c r="J9" s="168"/>
      <c r="K9" s="170"/>
      <c r="L9" s="170"/>
      <c r="M9" s="170"/>
      <c r="N9" s="170"/>
      <c r="O9" s="244"/>
      <c r="P9" s="170"/>
    </row>
    <row r="10" spans="1:16" x14ac:dyDescent="0.2">
      <c r="A10" s="95">
        <v>2015</v>
      </c>
      <c r="B10" s="96">
        <v>3806</v>
      </c>
      <c r="C10" s="145">
        <v>1.29</v>
      </c>
      <c r="D10" s="97">
        <v>0.68</v>
      </c>
      <c r="E10" s="145">
        <v>80.11</v>
      </c>
      <c r="F10" s="145">
        <v>1.97</v>
      </c>
      <c r="G10" s="145">
        <v>6.04</v>
      </c>
      <c r="H10" s="145">
        <v>2.68</v>
      </c>
      <c r="I10" s="97">
        <v>7.15</v>
      </c>
      <c r="J10" s="97">
        <v>9.49</v>
      </c>
      <c r="K10" s="97">
        <v>5.52</v>
      </c>
      <c r="L10" s="149">
        <v>2.41</v>
      </c>
      <c r="M10" s="97">
        <v>19.28</v>
      </c>
      <c r="N10" s="97">
        <v>8.3800000000000008</v>
      </c>
      <c r="O10" s="127">
        <v>3.13</v>
      </c>
      <c r="P10" s="97">
        <v>43.9</v>
      </c>
    </row>
    <row r="11" spans="1:16" x14ac:dyDescent="0.2">
      <c r="A11" s="95">
        <v>2016</v>
      </c>
      <c r="B11" s="96">
        <v>3741</v>
      </c>
      <c r="C11" s="145">
        <v>1.33</v>
      </c>
      <c r="D11" s="97">
        <v>0.85</v>
      </c>
      <c r="E11" s="145">
        <v>79.84</v>
      </c>
      <c r="F11" s="145">
        <v>2.57</v>
      </c>
      <c r="G11" s="145">
        <v>7.3</v>
      </c>
      <c r="H11" s="145">
        <v>2.67</v>
      </c>
      <c r="I11" s="97">
        <v>6.23</v>
      </c>
      <c r="J11" s="97">
        <v>10.59</v>
      </c>
      <c r="K11" s="97">
        <v>5.56</v>
      </c>
      <c r="L11" s="149">
        <v>2.37</v>
      </c>
      <c r="M11" s="97">
        <v>19.73</v>
      </c>
      <c r="N11" s="97">
        <v>9</v>
      </c>
      <c r="O11" s="127">
        <v>3.14</v>
      </c>
      <c r="P11" s="97">
        <v>39.24</v>
      </c>
    </row>
    <row r="12" spans="1:16" x14ac:dyDescent="0.2">
      <c r="A12" s="95">
        <v>2017</v>
      </c>
      <c r="B12" s="96">
        <v>3641</v>
      </c>
      <c r="C12" s="145">
        <v>1.32</v>
      </c>
      <c r="D12" s="97">
        <v>0.77</v>
      </c>
      <c r="E12" s="145">
        <v>79.349999999999994</v>
      </c>
      <c r="F12" s="145">
        <v>2.88</v>
      </c>
      <c r="G12" s="145">
        <v>7.58</v>
      </c>
      <c r="H12" s="145">
        <v>2.83</v>
      </c>
      <c r="I12" s="97">
        <v>5.44</v>
      </c>
      <c r="J12" s="97">
        <v>10.99</v>
      </c>
      <c r="K12" s="97">
        <v>5.64</v>
      </c>
      <c r="L12" s="149">
        <v>2.31</v>
      </c>
      <c r="M12" s="97">
        <v>19.46</v>
      </c>
      <c r="N12" s="97">
        <v>9.08</v>
      </c>
      <c r="O12" s="127">
        <v>3.42</v>
      </c>
      <c r="P12" s="97">
        <v>42.53</v>
      </c>
    </row>
    <row r="13" spans="1:16" x14ac:dyDescent="0.2">
      <c r="A13" s="95">
        <v>2018</v>
      </c>
      <c r="B13" s="96">
        <v>3596</v>
      </c>
      <c r="C13" s="145">
        <v>1.32</v>
      </c>
      <c r="D13" s="97">
        <v>0.77</v>
      </c>
      <c r="E13" s="145">
        <v>78.89</v>
      </c>
      <c r="F13" s="145">
        <v>2.59</v>
      </c>
      <c r="G13" s="145">
        <v>8.4</v>
      </c>
      <c r="H13" s="145">
        <v>2.42</v>
      </c>
      <c r="I13" s="97">
        <v>5.78</v>
      </c>
      <c r="J13" s="97">
        <v>10.48</v>
      </c>
      <c r="K13" s="97">
        <v>5.61</v>
      </c>
      <c r="L13" s="149">
        <v>2.4</v>
      </c>
      <c r="M13" s="97">
        <v>19.12</v>
      </c>
      <c r="N13" s="97">
        <v>8.57</v>
      </c>
      <c r="O13" s="127">
        <v>3.21</v>
      </c>
      <c r="P13" s="97">
        <v>44.16</v>
      </c>
    </row>
    <row r="14" spans="1:16" x14ac:dyDescent="0.2">
      <c r="A14" s="95">
        <v>2019</v>
      </c>
      <c r="B14" s="96">
        <v>3438</v>
      </c>
      <c r="C14" s="145">
        <v>1.33</v>
      </c>
      <c r="D14" s="97">
        <v>0.78</v>
      </c>
      <c r="E14" s="145">
        <v>78.239999999999995</v>
      </c>
      <c r="F14" s="145">
        <v>2.27</v>
      </c>
      <c r="G14" s="145">
        <v>9.2200000000000006</v>
      </c>
      <c r="H14" s="145">
        <v>2.5299999999999998</v>
      </c>
      <c r="I14" s="97">
        <v>5.32</v>
      </c>
      <c r="J14" s="97">
        <v>11.87</v>
      </c>
      <c r="K14" s="97">
        <v>5.63</v>
      </c>
      <c r="L14" s="149">
        <v>2.35</v>
      </c>
      <c r="M14" s="97">
        <v>19.12</v>
      </c>
      <c r="N14" s="97">
        <v>8.48</v>
      </c>
      <c r="O14" s="127">
        <v>4.07</v>
      </c>
      <c r="P14" s="97">
        <v>40.909999999999997</v>
      </c>
    </row>
    <row r="15" spans="1:16" x14ac:dyDescent="0.2">
      <c r="A15" s="95">
        <v>2020</v>
      </c>
      <c r="B15" s="96">
        <v>3023</v>
      </c>
      <c r="C15" s="145">
        <v>1.33</v>
      </c>
      <c r="D15" s="97">
        <v>0.83</v>
      </c>
      <c r="E15" s="145">
        <v>79.19</v>
      </c>
      <c r="F15" s="145">
        <v>1.98</v>
      </c>
      <c r="G15" s="145">
        <v>8.6999999999999993</v>
      </c>
      <c r="H15" s="145">
        <v>3.27</v>
      </c>
      <c r="I15" s="97">
        <v>4.2699999999999996</v>
      </c>
      <c r="J15" s="97">
        <v>11.68</v>
      </c>
      <c r="K15" s="97">
        <v>5.66</v>
      </c>
      <c r="L15" s="149">
        <v>2.4</v>
      </c>
      <c r="M15" s="97">
        <v>18.91</v>
      </c>
      <c r="N15" s="97">
        <v>8.39</v>
      </c>
      <c r="O15" s="127">
        <v>3.17</v>
      </c>
      <c r="P15" s="97">
        <v>38.24</v>
      </c>
    </row>
    <row r="16" spans="1:16" x14ac:dyDescent="0.2">
      <c r="A16" s="95">
        <v>2021</v>
      </c>
      <c r="B16" s="96">
        <v>3107</v>
      </c>
      <c r="C16" s="145">
        <v>1.33</v>
      </c>
      <c r="D16" s="97">
        <v>0.73</v>
      </c>
      <c r="E16" s="145">
        <v>77.53</v>
      </c>
      <c r="F16" s="145">
        <v>1.96</v>
      </c>
      <c r="G16" s="145">
        <v>9.75</v>
      </c>
      <c r="H16" s="145">
        <v>2.83</v>
      </c>
      <c r="I16" s="97">
        <v>4.57</v>
      </c>
      <c r="J16" s="97">
        <v>11.39</v>
      </c>
      <c r="K16" s="97">
        <v>5.64</v>
      </c>
      <c r="L16" s="149">
        <v>2.4</v>
      </c>
      <c r="M16" s="97">
        <v>18.2</v>
      </c>
      <c r="N16" s="97">
        <v>7.43</v>
      </c>
      <c r="O16" s="127">
        <v>2.94</v>
      </c>
      <c r="P16" s="97">
        <v>24.56</v>
      </c>
    </row>
    <row r="17" spans="1:18" ht="21" customHeight="1" x14ac:dyDescent="0.2">
      <c r="A17" s="661" t="s">
        <v>381</v>
      </c>
      <c r="B17" s="687"/>
      <c r="C17" s="695" t="s">
        <v>440</v>
      </c>
      <c r="D17" s="703"/>
      <c r="E17" s="695" t="s">
        <v>468</v>
      </c>
      <c r="F17" s="695" t="s">
        <v>469</v>
      </c>
      <c r="G17" s="695" t="s">
        <v>470</v>
      </c>
      <c r="H17" s="695" t="s">
        <v>471</v>
      </c>
      <c r="I17" s="695" t="s">
        <v>472</v>
      </c>
      <c r="J17" s="695" t="s">
        <v>473</v>
      </c>
      <c r="K17" s="695" t="s">
        <v>474</v>
      </c>
      <c r="L17" s="704"/>
      <c r="M17" s="695"/>
      <c r="N17" s="703"/>
      <c r="O17" s="695" t="s">
        <v>459</v>
      </c>
      <c r="P17" s="695" t="s">
        <v>475</v>
      </c>
      <c r="Q17" s="551"/>
      <c r="R17" s="551"/>
    </row>
    <row r="18" spans="1:18" x14ac:dyDescent="0.2">
      <c r="A18" s="164" t="s">
        <v>70</v>
      </c>
      <c r="B18" s="198"/>
      <c r="C18" s="175"/>
      <c r="D18" s="176"/>
      <c r="E18" s="175"/>
      <c r="F18" s="176"/>
      <c r="G18" s="176"/>
      <c r="H18" s="242"/>
      <c r="I18" s="176"/>
      <c r="J18" s="176"/>
      <c r="K18" s="174"/>
      <c r="L18" s="242"/>
      <c r="M18" s="174"/>
      <c r="N18" s="176"/>
      <c r="O18" s="245"/>
      <c r="P18" s="174"/>
    </row>
    <row r="19" spans="1:18" x14ac:dyDescent="0.2">
      <c r="A19" s="200" t="s">
        <v>296</v>
      </c>
      <c r="B19" s="211">
        <v>7821</v>
      </c>
      <c r="C19" s="204">
        <v>1.31</v>
      </c>
      <c r="D19" s="203">
        <v>0.75</v>
      </c>
      <c r="E19" s="203">
        <v>79.08</v>
      </c>
      <c r="F19" s="203">
        <v>1.92</v>
      </c>
      <c r="G19" s="203">
        <v>8.08</v>
      </c>
      <c r="H19" s="203">
        <v>2.61</v>
      </c>
      <c r="I19" s="203">
        <v>5.54</v>
      </c>
      <c r="J19" s="203">
        <v>10.29</v>
      </c>
      <c r="K19" s="203">
        <v>5.77</v>
      </c>
      <c r="L19" s="203">
        <v>2.29</v>
      </c>
      <c r="M19" s="204">
        <v>18.79</v>
      </c>
      <c r="N19" s="203">
        <v>8.2799999999999994</v>
      </c>
      <c r="O19" s="202">
        <v>2.96</v>
      </c>
      <c r="P19" s="202">
        <v>27.71</v>
      </c>
    </row>
    <row r="20" spans="1:18" x14ac:dyDescent="0.2">
      <c r="A20" s="200" t="s">
        <v>71</v>
      </c>
      <c r="B20" s="211">
        <v>4903</v>
      </c>
      <c r="C20" s="204">
        <v>1.3</v>
      </c>
      <c r="D20" s="203">
        <v>0.77</v>
      </c>
      <c r="E20" s="203">
        <v>79.69</v>
      </c>
      <c r="F20" s="203">
        <v>1.41</v>
      </c>
      <c r="G20" s="203">
        <v>7.3</v>
      </c>
      <c r="H20" s="203">
        <v>3.51</v>
      </c>
      <c r="I20" s="203">
        <v>5.55</v>
      </c>
      <c r="J20" s="203">
        <v>10.220000000000001</v>
      </c>
      <c r="K20" s="203">
        <v>5.8</v>
      </c>
      <c r="L20" s="203">
        <v>2.2200000000000002</v>
      </c>
      <c r="M20" s="204">
        <v>18.43</v>
      </c>
      <c r="N20" s="203">
        <v>7.63</v>
      </c>
      <c r="O20" s="202">
        <v>2.85</v>
      </c>
      <c r="P20" s="202">
        <v>23.16</v>
      </c>
    </row>
    <row r="21" spans="1:18" x14ac:dyDescent="0.2">
      <c r="A21" s="108" t="s">
        <v>72</v>
      </c>
      <c r="B21" s="103">
        <v>735</v>
      </c>
      <c r="C21" s="129">
        <v>1.46</v>
      </c>
      <c r="D21" s="104">
        <v>0.79</v>
      </c>
      <c r="E21" s="104">
        <v>68.16</v>
      </c>
      <c r="F21" s="104">
        <v>1.36</v>
      </c>
      <c r="G21" s="104">
        <v>11.29</v>
      </c>
      <c r="H21" s="104">
        <v>5.44</v>
      </c>
      <c r="I21" s="104">
        <v>8.98</v>
      </c>
      <c r="J21" s="104">
        <v>14.29</v>
      </c>
      <c r="K21" s="104">
        <v>5.43</v>
      </c>
      <c r="L21" s="104">
        <v>2.56</v>
      </c>
      <c r="M21" s="129">
        <v>18.23</v>
      </c>
      <c r="N21" s="104">
        <v>7.76</v>
      </c>
      <c r="O21" s="130">
        <v>3.34</v>
      </c>
      <c r="P21" s="130">
        <v>33.33</v>
      </c>
    </row>
    <row r="22" spans="1:18" x14ac:dyDescent="0.2">
      <c r="A22" s="108" t="s">
        <v>73</v>
      </c>
      <c r="B22" s="103">
        <v>463</v>
      </c>
      <c r="C22" s="129">
        <v>1.35</v>
      </c>
      <c r="D22" s="104">
        <v>0.74</v>
      </c>
      <c r="E22" s="104">
        <v>75.59</v>
      </c>
      <c r="F22" s="104">
        <v>1.3</v>
      </c>
      <c r="G22" s="104">
        <v>8.86</v>
      </c>
      <c r="H22" s="104">
        <v>4.32</v>
      </c>
      <c r="I22" s="104">
        <v>5.4</v>
      </c>
      <c r="J22" s="104">
        <v>13.39</v>
      </c>
      <c r="K22" s="104">
        <v>5.98</v>
      </c>
      <c r="L22" s="104">
        <v>2.2000000000000002</v>
      </c>
      <c r="M22" s="129">
        <v>16.989999999999998</v>
      </c>
      <c r="N22" s="104">
        <v>7.09</v>
      </c>
      <c r="O22" s="130">
        <v>4</v>
      </c>
      <c r="P22" s="130">
        <v>35.71</v>
      </c>
    </row>
    <row r="23" spans="1:18" x14ac:dyDescent="0.2">
      <c r="A23" s="108" t="s">
        <v>74</v>
      </c>
      <c r="B23" s="103">
        <v>1633</v>
      </c>
      <c r="C23" s="129">
        <v>1.26</v>
      </c>
      <c r="D23" s="104">
        <v>0.68</v>
      </c>
      <c r="E23" s="104">
        <v>82.61</v>
      </c>
      <c r="F23" s="104">
        <v>1.78</v>
      </c>
      <c r="G23" s="104">
        <v>5.33</v>
      </c>
      <c r="H23" s="104">
        <v>2.88</v>
      </c>
      <c r="I23" s="104">
        <v>5.63</v>
      </c>
      <c r="J23" s="104">
        <v>8.8800000000000008</v>
      </c>
      <c r="K23" s="104">
        <v>6.16</v>
      </c>
      <c r="L23" s="104">
        <v>1.78</v>
      </c>
      <c r="M23" s="129">
        <v>18.27</v>
      </c>
      <c r="N23" s="104">
        <v>7.24</v>
      </c>
      <c r="O23" s="130">
        <v>2.94</v>
      </c>
      <c r="P23" s="130">
        <v>20.69</v>
      </c>
    </row>
    <row r="24" spans="1:18" x14ac:dyDescent="0.2">
      <c r="A24" s="108" t="s">
        <v>75</v>
      </c>
      <c r="B24" s="103">
        <v>1158</v>
      </c>
      <c r="C24" s="129">
        <v>1.3</v>
      </c>
      <c r="D24" s="104">
        <v>0.93</v>
      </c>
      <c r="E24" s="104">
        <v>81.87</v>
      </c>
      <c r="F24" s="104">
        <v>1.73</v>
      </c>
      <c r="G24" s="104">
        <v>6.91</v>
      </c>
      <c r="H24" s="104">
        <v>3.2</v>
      </c>
      <c r="I24" s="104">
        <v>5.44</v>
      </c>
      <c r="J24" s="104">
        <v>8.89</v>
      </c>
      <c r="K24" s="104">
        <v>5.88</v>
      </c>
      <c r="L24" s="104">
        <v>2.2000000000000002</v>
      </c>
      <c r="M24" s="129">
        <v>18.34</v>
      </c>
      <c r="N24" s="104">
        <v>7.77</v>
      </c>
      <c r="O24" s="130">
        <v>3.92</v>
      </c>
      <c r="P24" s="130">
        <v>14.29</v>
      </c>
    </row>
    <row r="25" spans="1:18" x14ac:dyDescent="0.2">
      <c r="A25" s="108" t="s">
        <v>76</v>
      </c>
      <c r="B25" s="103">
        <v>914</v>
      </c>
      <c r="C25" s="129">
        <v>1.24</v>
      </c>
      <c r="D25" s="104">
        <v>0.65</v>
      </c>
      <c r="E25" s="104">
        <v>83.04</v>
      </c>
      <c r="F25" s="104">
        <v>0.44</v>
      </c>
      <c r="G25" s="104">
        <v>7.33</v>
      </c>
      <c r="H25" s="104">
        <v>3.06</v>
      </c>
      <c r="I25" s="104">
        <v>2.84</v>
      </c>
      <c r="J25" s="104">
        <v>9.41</v>
      </c>
      <c r="K25" s="129">
        <v>5.26</v>
      </c>
      <c r="L25" s="104">
        <v>2.5299999999999998</v>
      </c>
      <c r="M25" s="129">
        <v>20.010000000000002</v>
      </c>
      <c r="N25" s="104">
        <v>8.11</v>
      </c>
      <c r="O25" s="130">
        <v>0.36</v>
      </c>
      <c r="P25" s="130">
        <v>50</v>
      </c>
    </row>
    <row r="26" spans="1:18" x14ac:dyDescent="0.2">
      <c r="A26" s="200" t="s">
        <v>77</v>
      </c>
      <c r="B26" s="211">
        <v>2177</v>
      </c>
      <c r="C26" s="204">
        <v>1.32</v>
      </c>
      <c r="D26" s="203">
        <v>0.72</v>
      </c>
      <c r="E26" s="203">
        <v>77.680000000000007</v>
      </c>
      <c r="F26" s="203">
        <v>2.57</v>
      </c>
      <c r="G26" s="203">
        <v>9.83</v>
      </c>
      <c r="H26" s="203">
        <v>0.92</v>
      </c>
      <c r="I26" s="203">
        <v>5.47</v>
      </c>
      <c r="J26" s="203">
        <v>10.79</v>
      </c>
      <c r="K26" s="203">
        <v>5.73</v>
      </c>
      <c r="L26" s="203">
        <v>2.39</v>
      </c>
      <c r="M26" s="204">
        <v>19.440000000000001</v>
      </c>
      <c r="N26" s="203">
        <v>9.41</v>
      </c>
      <c r="O26" s="202">
        <v>2.36</v>
      </c>
      <c r="P26" s="202">
        <v>29.55</v>
      </c>
    </row>
    <row r="27" spans="1:18" x14ac:dyDescent="0.2">
      <c r="A27" s="108" t="s">
        <v>78</v>
      </c>
      <c r="B27" s="103">
        <v>957</v>
      </c>
      <c r="C27" s="129">
        <v>1.3</v>
      </c>
      <c r="D27" s="104">
        <v>0.66</v>
      </c>
      <c r="E27" s="104">
        <v>78.16</v>
      </c>
      <c r="F27" s="104">
        <v>1.67</v>
      </c>
      <c r="G27" s="104">
        <v>10.14</v>
      </c>
      <c r="H27" s="104">
        <v>0.73</v>
      </c>
      <c r="I27" s="104">
        <v>5.12</v>
      </c>
      <c r="J27" s="104">
        <v>10.55</v>
      </c>
      <c r="K27" s="104">
        <v>6.17</v>
      </c>
      <c r="L27" s="104">
        <v>1.94</v>
      </c>
      <c r="M27" s="129">
        <v>18.600000000000001</v>
      </c>
      <c r="N27" s="104">
        <v>9.08</v>
      </c>
      <c r="O27" s="130">
        <v>2.3199999999999998</v>
      </c>
      <c r="P27" s="130">
        <v>33.33</v>
      </c>
    </row>
    <row r="28" spans="1:18" x14ac:dyDescent="0.2">
      <c r="A28" s="108" t="s">
        <v>79</v>
      </c>
      <c r="B28" s="103">
        <v>559</v>
      </c>
      <c r="C28" s="129">
        <v>1.32</v>
      </c>
      <c r="D28" s="104">
        <v>0.79</v>
      </c>
      <c r="E28" s="104">
        <v>80.680000000000007</v>
      </c>
      <c r="F28" s="104">
        <v>3.4</v>
      </c>
      <c r="G28" s="104">
        <v>9.3000000000000007</v>
      </c>
      <c r="H28" s="104">
        <v>0.89</v>
      </c>
      <c r="I28" s="104">
        <v>4.6500000000000004</v>
      </c>
      <c r="J28" s="104">
        <v>10.38</v>
      </c>
      <c r="K28" s="104">
        <v>5.15</v>
      </c>
      <c r="L28" s="104">
        <v>2.77</v>
      </c>
      <c r="M28" s="129">
        <v>19.64</v>
      </c>
      <c r="N28" s="104">
        <v>9.24</v>
      </c>
      <c r="O28" s="130">
        <v>2.25</v>
      </c>
      <c r="P28" s="130">
        <v>22.22</v>
      </c>
    </row>
    <row r="29" spans="1:18" x14ac:dyDescent="0.2">
      <c r="A29" s="108" t="s">
        <v>80</v>
      </c>
      <c r="B29" s="103">
        <v>135</v>
      </c>
      <c r="C29" s="129">
        <v>1.24</v>
      </c>
      <c r="D29" s="104">
        <v>0.56999999999999995</v>
      </c>
      <c r="E29" s="104">
        <v>81.48</v>
      </c>
      <c r="F29" s="104">
        <v>4.4400000000000004</v>
      </c>
      <c r="G29" s="104">
        <v>3.7</v>
      </c>
      <c r="H29" s="104">
        <v>0</v>
      </c>
      <c r="I29" s="104">
        <v>4.4400000000000004</v>
      </c>
      <c r="J29" s="104">
        <v>9.6300000000000008</v>
      </c>
      <c r="K29" s="104">
        <v>6.32</v>
      </c>
      <c r="L29" s="104">
        <v>1.74</v>
      </c>
      <c r="M29" s="129">
        <v>16.100000000000001</v>
      </c>
      <c r="N29" s="104">
        <v>4.0999999999999996</v>
      </c>
      <c r="O29" s="130">
        <v>2.36</v>
      </c>
      <c r="P29" s="130">
        <v>0</v>
      </c>
    </row>
    <row r="30" spans="1:18" x14ac:dyDescent="0.2">
      <c r="A30" s="108" t="s">
        <v>81</v>
      </c>
      <c r="B30" s="103">
        <v>391</v>
      </c>
      <c r="C30" s="129">
        <v>1.44</v>
      </c>
      <c r="D30" s="104">
        <v>0.77</v>
      </c>
      <c r="E30" s="104">
        <v>68.290000000000006</v>
      </c>
      <c r="F30" s="104">
        <v>3.32</v>
      </c>
      <c r="G30" s="104">
        <v>12.53</v>
      </c>
      <c r="H30" s="104">
        <v>1.28</v>
      </c>
      <c r="I30" s="104">
        <v>8.9499999999999993</v>
      </c>
      <c r="J30" s="104">
        <v>13.55</v>
      </c>
      <c r="K30" s="104">
        <v>5.71</v>
      </c>
      <c r="L30" s="104">
        <v>2.44</v>
      </c>
      <c r="M30" s="129">
        <v>22.21</v>
      </c>
      <c r="N30" s="104">
        <v>10.96</v>
      </c>
      <c r="O30" s="130">
        <v>1.86</v>
      </c>
      <c r="P30" s="130">
        <v>40</v>
      </c>
    </row>
    <row r="31" spans="1:18" x14ac:dyDescent="0.2">
      <c r="A31" s="108" t="s">
        <v>82</v>
      </c>
      <c r="B31" s="103">
        <v>135</v>
      </c>
      <c r="C31" s="129">
        <v>1.27</v>
      </c>
      <c r="D31" s="104">
        <v>0.81</v>
      </c>
      <c r="E31" s="104">
        <v>85.19</v>
      </c>
      <c r="F31" s="104">
        <v>1.48</v>
      </c>
      <c r="G31" s="104">
        <v>8.15</v>
      </c>
      <c r="H31" s="104">
        <v>2.2200000000000002</v>
      </c>
      <c r="I31" s="104">
        <v>2.2200000000000002</v>
      </c>
      <c r="J31" s="104">
        <v>7.41</v>
      </c>
      <c r="K31" s="104">
        <v>4.5199999999999996</v>
      </c>
      <c r="L31" s="104">
        <v>3.04</v>
      </c>
      <c r="M31" s="129">
        <v>20.8</v>
      </c>
      <c r="N31" s="104">
        <v>9.8000000000000007</v>
      </c>
      <c r="O31" s="130">
        <v>4.4400000000000004</v>
      </c>
      <c r="P31" s="130">
        <v>33.33</v>
      </c>
    </row>
    <row r="32" spans="1:18" x14ac:dyDescent="0.2">
      <c r="A32" s="205" t="s">
        <v>83</v>
      </c>
      <c r="B32" s="211">
        <v>741</v>
      </c>
      <c r="C32" s="204">
        <v>1.31</v>
      </c>
      <c r="D32" s="203">
        <v>0.75</v>
      </c>
      <c r="E32" s="203">
        <v>79.22</v>
      </c>
      <c r="F32" s="203">
        <v>3.37</v>
      </c>
      <c r="G32" s="203">
        <v>8.1</v>
      </c>
      <c r="H32" s="203">
        <v>1.62</v>
      </c>
      <c r="I32" s="203">
        <v>5.67</v>
      </c>
      <c r="J32" s="203">
        <v>9.31</v>
      </c>
      <c r="K32" s="203">
        <v>5.64</v>
      </c>
      <c r="L32" s="203">
        <v>2.4300000000000002</v>
      </c>
      <c r="M32" s="204">
        <v>18.57</v>
      </c>
      <c r="N32" s="203">
        <v>7.43</v>
      </c>
      <c r="O32" s="202">
        <v>5.68</v>
      </c>
      <c r="P32" s="202">
        <v>40.74</v>
      </c>
    </row>
    <row r="33" spans="1:16" x14ac:dyDescent="0.2">
      <c r="A33" s="164" t="s">
        <v>84</v>
      </c>
      <c r="B33" s="198"/>
      <c r="C33" s="175"/>
      <c r="D33" s="176"/>
      <c r="E33" s="175"/>
      <c r="F33" s="176"/>
      <c r="G33" s="176"/>
      <c r="H33" s="242"/>
      <c r="I33" s="176"/>
      <c r="J33" s="176"/>
      <c r="K33" s="174"/>
      <c r="L33" s="242"/>
      <c r="M33" s="174"/>
      <c r="N33" s="176"/>
      <c r="O33" s="245"/>
      <c r="P33" s="174"/>
    </row>
    <row r="34" spans="1:16" x14ac:dyDescent="0.2">
      <c r="A34" s="206" t="s">
        <v>85</v>
      </c>
      <c r="B34" s="212">
        <v>1170</v>
      </c>
      <c r="C34" s="210">
        <v>1.38</v>
      </c>
      <c r="D34" s="209">
        <v>0.77</v>
      </c>
      <c r="E34" s="203">
        <v>72.989999999999995</v>
      </c>
      <c r="F34" s="203">
        <v>2.65</v>
      </c>
      <c r="G34" s="203">
        <v>11.28</v>
      </c>
      <c r="H34" s="203">
        <v>4.53</v>
      </c>
      <c r="I34" s="209">
        <v>4.62</v>
      </c>
      <c r="J34" s="209">
        <v>13.25</v>
      </c>
      <c r="K34" s="209">
        <v>4.0599999999999996</v>
      </c>
      <c r="L34" s="209">
        <v>3</v>
      </c>
      <c r="M34" s="210">
        <v>16.739999999999998</v>
      </c>
      <c r="N34" s="209">
        <v>5.87</v>
      </c>
      <c r="O34" s="208">
        <v>4.5</v>
      </c>
      <c r="P34" s="208">
        <v>39.39</v>
      </c>
    </row>
    <row r="35" spans="1:16" x14ac:dyDescent="0.2">
      <c r="A35" s="108" t="s">
        <v>86</v>
      </c>
      <c r="B35" s="109">
        <v>433</v>
      </c>
      <c r="C35" s="129">
        <v>1.54</v>
      </c>
      <c r="D35" s="104">
        <v>0.96</v>
      </c>
      <c r="E35" s="104">
        <v>64.900000000000006</v>
      </c>
      <c r="F35" s="104">
        <v>3.93</v>
      </c>
      <c r="G35" s="104">
        <v>15.94</v>
      </c>
      <c r="H35" s="104">
        <v>6.47</v>
      </c>
      <c r="I35" s="104">
        <v>5.31</v>
      </c>
      <c r="J35" s="104">
        <v>19.170000000000002</v>
      </c>
      <c r="K35" s="97">
        <v>4.38</v>
      </c>
      <c r="L35" s="97">
        <v>2.89</v>
      </c>
      <c r="M35" s="145">
        <v>16.899999999999999</v>
      </c>
      <c r="N35" s="97">
        <v>7.08</v>
      </c>
      <c r="O35" s="127">
        <v>5.85</v>
      </c>
      <c r="P35" s="127">
        <v>52.17</v>
      </c>
    </row>
    <row r="36" spans="1:16" x14ac:dyDescent="0.2">
      <c r="A36" s="108" t="s">
        <v>87</v>
      </c>
      <c r="B36" s="109">
        <v>203</v>
      </c>
      <c r="C36" s="129">
        <v>1.59</v>
      </c>
      <c r="D36" s="104">
        <v>0.83</v>
      </c>
      <c r="E36" s="104">
        <v>57.14</v>
      </c>
      <c r="F36" s="104">
        <v>6.4</v>
      </c>
      <c r="G36" s="104">
        <v>19.21</v>
      </c>
      <c r="H36" s="104">
        <v>2.96</v>
      </c>
      <c r="I36" s="104">
        <v>9.36</v>
      </c>
      <c r="J36" s="104">
        <v>18.72</v>
      </c>
      <c r="K36" s="97">
        <v>4.33</v>
      </c>
      <c r="L36" s="97">
        <v>3.05</v>
      </c>
      <c r="M36" s="145">
        <v>16.53</v>
      </c>
      <c r="N36" s="97">
        <v>5.0599999999999996</v>
      </c>
      <c r="O36" s="127">
        <v>11.86</v>
      </c>
      <c r="P36" s="127">
        <v>10</v>
      </c>
    </row>
    <row r="37" spans="1:16" x14ac:dyDescent="0.2">
      <c r="A37" s="108" t="s">
        <v>88</v>
      </c>
      <c r="B37" s="109">
        <v>534</v>
      </c>
      <c r="C37" s="129">
        <v>1.17</v>
      </c>
      <c r="D37" s="104">
        <v>0.44</v>
      </c>
      <c r="E37" s="104">
        <v>85.58</v>
      </c>
      <c r="F37" s="104">
        <v>0.19</v>
      </c>
      <c r="G37" s="104">
        <v>4.49</v>
      </c>
      <c r="H37" s="104">
        <v>3.56</v>
      </c>
      <c r="I37" s="104">
        <v>2.25</v>
      </c>
      <c r="J37" s="104">
        <v>6.37</v>
      </c>
      <c r="K37" s="97">
        <v>3.67</v>
      </c>
      <c r="L37" s="97">
        <v>3.03</v>
      </c>
      <c r="M37" s="145">
        <v>16.68</v>
      </c>
      <c r="N37" s="97">
        <v>5.0599999999999996</v>
      </c>
      <c r="O37" s="127">
        <v>0.42</v>
      </c>
      <c r="P37" s="127">
        <v>0</v>
      </c>
    </row>
    <row r="38" spans="1:16" x14ac:dyDescent="0.2">
      <c r="A38" s="200" t="s">
        <v>89</v>
      </c>
      <c r="B38" s="212">
        <v>6651</v>
      </c>
      <c r="C38" s="204">
        <v>1.3</v>
      </c>
      <c r="D38" s="203">
        <v>0.75</v>
      </c>
      <c r="E38" s="203">
        <v>80.150000000000006</v>
      </c>
      <c r="F38" s="203">
        <v>1.79</v>
      </c>
      <c r="G38" s="203">
        <v>7.52</v>
      </c>
      <c r="H38" s="203">
        <v>2.27</v>
      </c>
      <c r="I38" s="209">
        <v>5.7</v>
      </c>
      <c r="J38" s="209">
        <v>9.77</v>
      </c>
      <c r="K38" s="203">
        <v>6.04</v>
      </c>
      <c r="L38" s="203">
        <v>2.0299999999999998</v>
      </c>
      <c r="M38" s="204">
        <v>19.12</v>
      </c>
      <c r="N38" s="203">
        <v>8.56</v>
      </c>
      <c r="O38" s="202">
        <v>2.7</v>
      </c>
      <c r="P38" s="202">
        <v>24.81</v>
      </c>
    </row>
    <row r="39" spans="1:16" x14ac:dyDescent="0.2">
      <c r="A39" s="108" t="s">
        <v>90</v>
      </c>
      <c r="B39" s="109">
        <v>105</v>
      </c>
      <c r="C39" s="129">
        <v>2.38</v>
      </c>
      <c r="D39" s="104">
        <v>1.1000000000000001</v>
      </c>
      <c r="E39" s="104">
        <v>21.9</v>
      </c>
      <c r="F39" s="104">
        <v>13.33</v>
      </c>
      <c r="G39" s="104">
        <v>41.9</v>
      </c>
      <c r="H39" s="104">
        <v>15.24</v>
      </c>
      <c r="I39" s="104">
        <v>15.24</v>
      </c>
      <c r="J39" s="104">
        <v>38.1</v>
      </c>
      <c r="K39" s="97">
        <v>6.41</v>
      </c>
      <c r="L39" s="97">
        <v>1.66</v>
      </c>
      <c r="M39" s="145">
        <v>19.79</v>
      </c>
      <c r="N39" s="97">
        <v>9.6300000000000008</v>
      </c>
      <c r="O39" s="127">
        <v>17.07</v>
      </c>
      <c r="P39" s="127">
        <v>25</v>
      </c>
    </row>
    <row r="40" spans="1:16" x14ac:dyDescent="0.2">
      <c r="A40" s="108" t="s">
        <v>91</v>
      </c>
      <c r="B40" s="109">
        <v>120</v>
      </c>
      <c r="C40" s="129">
        <v>1.34</v>
      </c>
      <c r="D40" s="104">
        <v>0.61</v>
      </c>
      <c r="E40" s="104">
        <v>73.33</v>
      </c>
      <c r="F40" s="104">
        <v>2.5</v>
      </c>
      <c r="G40" s="104">
        <v>14.17</v>
      </c>
      <c r="H40" s="104">
        <v>1.67</v>
      </c>
      <c r="I40" s="104">
        <v>9.17</v>
      </c>
      <c r="J40" s="104">
        <v>5.83</v>
      </c>
      <c r="K40" s="97">
        <v>2.69</v>
      </c>
      <c r="L40" s="97">
        <v>3.23</v>
      </c>
      <c r="M40" s="145">
        <v>16.59</v>
      </c>
      <c r="N40" s="97">
        <v>5.08</v>
      </c>
      <c r="O40" s="127">
        <v>4.17</v>
      </c>
      <c r="P40" s="127">
        <v>25</v>
      </c>
    </row>
    <row r="41" spans="1:16" x14ac:dyDescent="0.2">
      <c r="A41" s="108" t="s">
        <v>92</v>
      </c>
      <c r="B41" s="109">
        <v>3353</v>
      </c>
      <c r="C41" s="129">
        <v>1.24</v>
      </c>
      <c r="D41" s="104">
        <v>0.63</v>
      </c>
      <c r="E41" s="104">
        <v>83.63</v>
      </c>
      <c r="F41" s="104">
        <v>1.52</v>
      </c>
      <c r="G41" s="104">
        <v>5.82</v>
      </c>
      <c r="H41" s="104">
        <v>2.0299999999999998</v>
      </c>
      <c r="I41" s="104">
        <v>4.38</v>
      </c>
      <c r="J41" s="104">
        <v>8.23</v>
      </c>
      <c r="K41" s="97">
        <v>6.21</v>
      </c>
      <c r="L41" s="97">
        <v>1.77</v>
      </c>
      <c r="M41" s="145">
        <v>19.420000000000002</v>
      </c>
      <c r="N41" s="97">
        <v>8.59</v>
      </c>
      <c r="O41" s="127">
        <v>2.46</v>
      </c>
      <c r="P41" s="127">
        <v>25.86</v>
      </c>
    </row>
    <row r="42" spans="1:16" x14ac:dyDescent="0.2">
      <c r="A42" s="108" t="s">
        <v>93</v>
      </c>
      <c r="B42" s="109">
        <v>3073</v>
      </c>
      <c r="C42" s="129">
        <v>1.32</v>
      </c>
      <c r="D42" s="104">
        <v>0.82</v>
      </c>
      <c r="E42" s="104">
        <v>78.62</v>
      </c>
      <c r="F42" s="104">
        <v>1.66</v>
      </c>
      <c r="G42" s="104">
        <v>7.94</v>
      </c>
      <c r="H42" s="104">
        <v>2.12</v>
      </c>
      <c r="I42" s="104">
        <v>6.67</v>
      </c>
      <c r="J42" s="104">
        <v>10.64</v>
      </c>
      <c r="K42" s="97">
        <v>5.98</v>
      </c>
      <c r="L42" s="97">
        <v>2.13</v>
      </c>
      <c r="M42" s="145">
        <v>18.97</v>
      </c>
      <c r="N42" s="97">
        <v>8.6199999999999992</v>
      </c>
      <c r="O42" s="127">
        <v>2.4700000000000002</v>
      </c>
      <c r="P42" s="127">
        <v>23.88</v>
      </c>
    </row>
    <row r="43" spans="1:16" x14ac:dyDescent="0.2">
      <c r="A43" s="164" t="s">
        <v>94</v>
      </c>
      <c r="B43" s="198"/>
      <c r="C43" s="175"/>
      <c r="D43" s="176"/>
      <c r="E43" s="176"/>
      <c r="F43" s="176"/>
      <c r="G43" s="176"/>
      <c r="H43" s="176"/>
      <c r="I43" s="176"/>
      <c r="J43" s="176"/>
      <c r="K43" s="174"/>
      <c r="L43" s="242"/>
      <c r="M43" s="174"/>
      <c r="N43" s="176"/>
      <c r="O43" s="245"/>
      <c r="P43" s="174"/>
    </row>
    <row r="44" spans="1:16" x14ac:dyDescent="0.2">
      <c r="A44" s="111" t="s">
        <v>95</v>
      </c>
      <c r="B44" s="112">
        <v>5068</v>
      </c>
      <c r="C44" s="138">
        <v>1.37</v>
      </c>
      <c r="D44" s="113">
        <v>0.84</v>
      </c>
      <c r="E44" s="113">
        <v>76.099999999999994</v>
      </c>
      <c r="F44" s="113">
        <v>2.41</v>
      </c>
      <c r="G44" s="113">
        <v>9.59</v>
      </c>
      <c r="H44" s="113">
        <v>3.08</v>
      </c>
      <c r="I44" s="113">
        <v>5.51</v>
      </c>
      <c r="J44" s="113">
        <v>12.65</v>
      </c>
      <c r="K44" s="113">
        <v>5.76</v>
      </c>
      <c r="L44" s="113">
        <v>2.3199999999999998</v>
      </c>
      <c r="M44" s="138">
        <v>17.73</v>
      </c>
      <c r="N44" s="113">
        <v>7.17</v>
      </c>
      <c r="O44" s="139">
        <v>3.6</v>
      </c>
      <c r="P44" s="139">
        <v>26.87</v>
      </c>
    </row>
    <row r="45" spans="1:16" x14ac:dyDescent="0.2">
      <c r="A45" s="108" t="s">
        <v>96</v>
      </c>
      <c r="B45" s="96">
        <v>2737</v>
      </c>
      <c r="C45" s="145">
        <v>1.2</v>
      </c>
      <c r="D45" s="97">
        <v>0.55000000000000004</v>
      </c>
      <c r="E45" s="113">
        <v>84.55</v>
      </c>
      <c r="F45" s="113">
        <v>1.02</v>
      </c>
      <c r="G45" s="113">
        <v>5.33</v>
      </c>
      <c r="H45" s="113">
        <v>1.72</v>
      </c>
      <c r="I45" s="113">
        <v>5.63</v>
      </c>
      <c r="J45" s="113">
        <v>5.92</v>
      </c>
      <c r="K45" s="97">
        <v>5.78</v>
      </c>
      <c r="L45" s="97">
        <v>2.2400000000000002</v>
      </c>
      <c r="M45" s="145">
        <v>20.82</v>
      </c>
      <c r="N45" s="97">
        <v>9.76</v>
      </c>
      <c r="O45" s="127">
        <v>1.79</v>
      </c>
      <c r="P45" s="127">
        <v>31.25</v>
      </c>
    </row>
    <row r="46" spans="1:16" x14ac:dyDescent="0.2">
      <c r="A46" s="164" t="s">
        <v>97</v>
      </c>
      <c r="B46" s="198"/>
      <c r="C46" s="175"/>
      <c r="D46" s="176"/>
      <c r="E46" s="176"/>
      <c r="F46" s="176"/>
      <c r="G46" s="176"/>
      <c r="H46" s="176"/>
      <c r="I46" s="176"/>
      <c r="J46" s="176"/>
      <c r="K46" s="176"/>
      <c r="L46" s="242"/>
      <c r="M46" s="174"/>
      <c r="N46" s="176"/>
      <c r="O46" s="245"/>
      <c r="P46" s="174"/>
    </row>
    <row r="47" spans="1:16" x14ac:dyDescent="0.2">
      <c r="A47" s="111" t="s">
        <v>98</v>
      </c>
      <c r="B47" s="112">
        <v>56</v>
      </c>
      <c r="C47" s="138">
        <v>1.77</v>
      </c>
      <c r="D47" s="113">
        <v>1.54</v>
      </c>
      <c r="E47" s="113">
        <v>57.14</v>
      </c>
      <c r="F47" s="113">
        <v>0</v>
      </c>
      <c r="G47" s="113">
        <v>7.14</v>
      </c>
      <c r="H47" s="113">
        <v>8.93</v>
      </c>
      <c r="I47" s="113">
        <v>5.36</v>
      </c>
      <c r="J47" s="113">
        <v>35.71</v>
      </c>
      <c r="K47" s="113">
        <v>3.77</v>
      </c>
      <c r="L47" s="113">
        <v>2.67</v>
      </c>
      <c r="M47" s="132"/>
      <c r="N47" s="132"/>
      <c r="O47" s="139">
        <v>0</v>
      </c>
      <c r="P47" s="139">
        <v>0</v>
      </c>
    </row>
    <row r="48" spans="1:16" x14ac:dyDescent="0.2">
      <c r="A48" s="108" t="s">
        <v>99</v>
      </c>
      <c r="B48" s="96">
        <v>605</v>
      </c>
      <c r="C48" s="145">
        <v>1.7</v>
      </c>
      <c r="D48" s="97">
        <v>0.94</v>
      </c>
      <c r="E48" s="113">
        <v>52.73</v>
      </c>
      <c r="F48" s="113">
        <v>0.99</v>
      </c>
      <c r="G48" s="113">
        <v>21.49</v>
      </c>
      <c r="H48" s="113">
        <v>6.78</v>
      </c>
      <c r="I48" s="113">
        <v>8.43</v>
      </c>
      <c r="J48" s="113">
        <v>26.28</v>
      </c>
      <c r="K48" s="97">
        <v>5.49</v>
      </c>
      <c r="L48" s="97">
        <v>2.36</v>
      </c>
      <c r="M48" s="132"/>
      <c r="N48" s="132"/>
      <c r="O48" s="127">
        <v>2.36</v>
      </c>
      <c r="P48" s="127">
        <v>20</v>
      </c>
    </row>
    <row r="49" spans="1:16" x14ac:dyDescent="0.2">
      <c r="A49" s="108" t="s">
        <v>100</v>
      </c>
      <c r="B49" s="96">
        <v>1793</v>
      </c>
      <c r="C49" s="145">
        <v>1.54</v>
      </c>
      <c r="D49" s="97">
        <v>1.02</v>
      </c>
      <c r="E49" s="113">
        <v>65.81</v>
      </c>
      <c r="F49" s="113">
        <v>3.23</v>
      </c>
      <c r="G49" s="113">
        <v>15.45</v>
      </c>
      <c r="H49" s="113">
        <v>4.29</v>
      </c>
      <c r="I49" s="113">
        <v>7.47</v>
      </c>
      <c r="J49" s="113">
        <v>18.13</v>
      </c>
      <c r="K49" s="97">
        <v>5.82</v>
      </c>
      <c r="L49" s="97">
        <v>2.21</v>
      </c>
      <c r="M49" s="132"/>
      <c r="N49" s="132"/>
      <c r="O49" s="127">
        <v>4.41</v>
      </c>
      <c r="P49" s="127">
        <v>24</v>
      </c>
    </row>
    <row r="50" spans="1:16" x14ac:dyDescent="0.2">
      <c r="A50" s="108" t="s">
        <v>101</v>
      </c>
      <c r="B50" s="96">
        <v>5338</v>
      </c>
      <c r="C50" s="145">
        <v>1.18</v>
      </c>
      <c r="D50" s="97">
        <v>0.55000000000000004</v>
      </c>
      <c r="E50" s="113">
        <v>86.76</v>
      </c>
      <c r="F50" s="113">
        <v>1.61</v>
      </c>
      <c r="G50" s="113">
        <v>4.0999999999999996</v>
      </c>
      <c r="H50" s="113">
        <v>1.48</v>
      </c>
      <c r="I50" s="113">
        <v>4.59</v>
      </c>
      <c r="J50" s="113">
        <v>5.56</v>
      </c>
      <c r="K50" s="97">
        <v>5.8</v>
      </c>
      <c r="L50" s="97">
        <v>2.29</v>
      </c>
      <c r="M50" s="132"/>
      <c r="N50" s="132"/>
      <c r="O50" s="127">
        <v>2.6</v>
      </c>
      <c r="P50" s="127">
        <v>30.19</v>
      </c>
    </row>
    <row r="51" spans="1:16" x14ac:dyDescent="0.2">
      <c r="A51" s="164" t="s">
        <v>102</v>
      </c>
      <c r="B51" s="246"/>
      <c r="C51" s="199"/>
      <c r="D51" s="247"/>
      <c r="E51" s="247"/>
      <c r="F51" s="247"/>
      <c r="G51" s="247"/>
      <c r="H51" s="247"/>
      <c r="I51" s="247"/>
      <c r="J51" s="247"/>
      <c r="K51" s="247"/>
      <c r="L51" s="249"/>
      <c r="M51" s="247"/>
      <c r="N51" s="247"/>
      <c r="O51" s="248"/>
      <c r="P51" s="247"/>
    </row>
    <row r="52" spans="1:16" x14ac:dyDescent="0.2">
      <c r="A52" s="111" t="s">
        <v>103</v>
      </c>
      <c r="B52" s="112">
        <v>1081</v>
      </c>
      <c r="C52" s="138">
        <v>1.49</v>
      </c>
      <c r="D52" s="113">
        <v>0.95</v>
      </c>
      <c r="E52" s="113">
        <v>68.92</v>
      </c>
      <c r="F52" s="113">
        <v>3.24</v>
      </c>
      <c r="G52" s="113">
        <v>10.73</v>
      </c>
      <c r="H52" s="113">
        <v>4.3499999999999996</v>
      </c>
      <c r="I52" s="113">
        <v>6.57</v>
      </c>
      <c r="J52" s="113">
        <v>18.41</v>
      </c>
      <c r="K52" s="113">
        <v>5.76</v>
      </c>
      <c r="L52" s="113">
        <v>2.33</v>
      </c>
      <c r="M52" s="138">
        <v>17.73</v>
      </c>
      <c r="N52" s="113">
        <v>7.28</v>
      </c>
      <c r="O52" s="139">
        <v>6.63</v>
      </c>
      <c r="P52" s="139">
        <v>29.03</v>
      </c>
    </row>
    <row r="53" spans="1:16" x14ac:dyDescent="0.2">
      <c r="A53" s="111" t="s">
        <v>104</v>
      </c>
      <c r="B53" s="112">
        <v>4277</v>
      </c>
      <c r="C53" s="145">
        <v>1.31</v>
      </c>
      <c r="D53" s="97">
        <v>0.73</v>
      </c>
      <c r="E53" s="113">
        <v>78.44</v>
      </c>
      <c r="F53" s="113">
        <v>1.99</v>
      </c>
      <c r="G53" s="113">
        <v>8.93</v>
      </c>
      <c r="H53" s="113">
        <v>2.62</v>
      </c>
      <c r="I53" s="113">
        <v>5.78</v>
      </c>
      <c r="J53" s="113">
        <v>10.24</v>
      </c>
      <c r="K53" s="97">
        <v>5.83</v>
      </c>
      <c r="L53" s="97">
        <v>2.2200000000000002</v>
      </c>
      <c r="M53" s="145">
        <v>18.86</v>
      </c>
      <c r="N53" s="97">
        <v>8.31</v>
      </c>
      <c r="O53" s="127">
        <v>2.63</v>
      </c>
      <c r="P53" s="127">
        <v>27.85</v>
      </c>
    </row>
    <row r="54" spans="1:16" x14ac:dyDescent="0.2">
      <c r="A54" s="111" t="s">
        <v>105</v>
      </c>
      <c r="B54" s="112">
        <v>1618</v>
      </c>
      <c r="C54" s="145">
        <v>1.1499999999999999</v>
      </c>
      <c r="D54" s="97">
        <v>0.63</v>
      </c>
      <c r="E54" s="113">
        <v>89.25</v>
      </c>
      <c r="F54" s="113">
        <v>0.37</v>
      </c>
      <c r="G54" s="113">
        <v>3.15</v>
      </c>
      <c r="H54" s="113">
        <v>0.74</v>
      </c>
      <c r="I54" s="113">
        <v>4.26</v>
      </c>
      <c r="J54" s="113">
        <v>4.3899999999999997</v>
      </c>
      <c r="K54" s="97">
        <v>5.68</v>
      </c>
      <c r="L54" s="97">
        <v>2.35</v>
      </c>
      <c r="M54" s="145">
        <v>19.45</v>
      </c>
      <c r="N54" s="97">
        <v>9.06</v>
      </c>
      <c r="O54" s="127">
        <v>1.43</v>
      </c>
      <c r="P54" s="127">
        <v>21.05</v>
      </c>
    </row>
    <row r="55" spans="1:16" x14ac:dyDescent="0.2">
      <c r="A55" s="164" t="s">
        <v>106</v>
      </c>
      <c r="B55" s="198"/>
      <c r="C55" s="175"/>
      <c r="D55" s="176"/>
      <c r="E55" s="176"/>
      <c r="F55" s="176"/>
      <c r="G55" s="176"/>
      <c r="H55" s="176"/>
      <c r="I55" s="176"/>
      <c r="J55" s="176"/>
      <c r="K55" s="176"/>
      <c r="L55" s="242"/>
      <c r="M55" s="174"/>
      <c r="N55" s="176"/>
      <c r="O55" s="245"/>
      <c r="P55" s="174"/>
    </row>
    <row r="56" spans="1:16" x14ac:dyDescent="0.2">
      <c r="A56" s="111" t="s">
        <v>107</v>
      </c>
      <c r="B56" s="112">
        <v>5376</v>
      </c>
      <c r="C56" s="138">
        <v>1.34</v>
      </c>
      <c r="D56" s="113">
        <v>0.8</v>
      </c>
      <c r="E56" s="113">
        <v>77.27</v>
      </c>
      <c r="F56" s="113">
        <v>2.4</v>
      </c>
      <c r="G56" s="113">
        <v>8.59</v>
      </c>
      <c r="H56" s="113">
        <v>2.98</v>
      </c>
      <c r="I56" s="113">
        <v>6.57</v>
      </c>
      <c r="J56" s="113">
        <v>10.94</v>
      </c>
      <c r="K56" s="113">
        <v>5.61</v>
      </c>
      <c r="L56" s="113">
        <v>2.5</v>
      </c>
      <c r="M56" s="138">
        <v>18.37</v>
      </c>
      <c r="N56" s="113">
        <v>7.11</v>
      </c>
      <c r="O56" s="139">
        <v>4.16</v>
      </c>
      <c r="P56" s="139">
        <v>27.78</v>
      </c>
    </row>
    <row r="57" spans="1:16" x14ac:dyDescent="0.2">
      <c r="A57" s="108" t="s">
        <v>108</v>
      </c>
      <c r="B57" s="112">
        <v>2314</v>
      </c>
      <c r="C57" s="138">
        <v>1.23</v>
      </c>
      <c r="D57" s="113">
        <v>0.64</v>
      </c>
      <c r="E57" s="113">
        <v>83.41</v>
      </c>
      <c r="F57" s="113">
        <v>0.82</v>
      </c>
      <c r="G57" s="113">
        <v>6.78</v>
      </c>
      <c r="H57" s="113">
        <v>1.77</v>
      </c>
      <c r="I57" s="113">
        <v>3.37</v>
      </c>
      <c r="J57" s="113">
        <v>8.77</v>
      </c>
      <c r="K57" s="97">
        <v>5.73</v>
      </c>
      <c r="L57" s="97">
        <v>2.2400000000000002</v>
      </c>
      <c r="M57" s="145">
        <v>18.850000000000001</v>
      </c>
      <c r="N57" s="97">
        <v>8.7200000000000006</v>
      </c>
      <c r="O57" s="127">
        <v>0.37</v>
      </c>
      <c r="P57" s="127">
        <v>25</v>
      </c>
    </row>
    <row r="58" spans="1:16" x14ac:dyDescent="0.2">
      <c r="A58" s="544" t="s">
        <v>379</v>
      </c>
      <c r="B58" s="141"/>
      <c r="C58" s="142"/>
      <c r="D58" s="142"/>
      <c r="K58" s="142"/>
      <c r="L58" s="142"/>
      <c r="M58" s="142"/>
      <c r="N58" s="142"/>
      <c r="O58" s="142"/>
      <c r="P58" s="142"/>
    </row>
    <row r="59" spans="1:16" x14ac:dyDescent="0.2">
      <c r="A59" s="12"/>
      <c r="B59" s="17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x14ac:dyDescent="0.2">
      <c r="A60" s="739"/>
      <c r="B60" s="739"/>
      <c r="C60" s="739"/>
      <c r="D60" s="739"/>
    </row>
  </sheetData>
  <mergeCells count="11">
    <mergeCell ref="C2:D2"/>
    <mergeCell ref="E2:J2"/>
    <mergeCell ref="K2:L2"/>
    <mergeCell ref="M2:N2"/>
    <mergeCell ref="A60:D60"/>
    <mergeCell ref="C7:D7"/>
    <mergeCell ref="K7:L7"/>
    <mergeCell ref="M7:N7"/>
    <mergeCell ref="E7:J7"/>
    <mergeCell ref="A2:A3"/>
    <mergeCell ref="A7:A8"/>
  </mergeCells>
  <pageMargins left="0.7" right="0.7" top="0.75" bottom="0.75" header="0.3" footer="0.3"/>
  <pageSetup paperSize="28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72"/>
  <sheetViews>
    <sheetView showGridLines="0" zoomScale="115" zoomScaleNormal="115" workbookViewId="0">
      <pane ySplit="10" topLeftCell="A11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1" style="3" customWidth="1"/>
    <col min="3" max="3" width="13.140625" style="3" customWidth="1"/>
    <col min="4" max="4" width="9.42578125" style="3" customWidth="1"/>
    <col min="5" max="6" width="9.42578125" style="19" customWidth="1"/>
    <col min="7" max="7" width="11.7109375" style="19" customWidth="1"/>
    <col min="8" max="8" width="9.42578125" style="19" customWidth="1"/>
    <col min="9" max="9" width="11.5703125" style="19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4" ht="22.5" customHeight="1" x14ac:dyDescent="0.2">
      <c r="A1" s="123" t="s">
        <v>429</v>
      </c>
      <c r="B1" s="123"/>
      <c r="C1" s="123"/>
      <c r="D1" s="93"/>
      <c r="E1" s="125"/>
      <c r="F1" s="125"/>
      <c r="G1" s="125"/>
      <c r="H1" s="125"/>
      <c r="I1" s="125"/>
      <c r="J1" s="125"/>
      <c r="K1" s="125"/>
      <c r="L1" s="125"/>
      <c r="M1" s="125"/>
      <c r="N1" s="93"/>
    </row>
    <row r="2" spans="1:14" ht="14.45" customHeight="1" x14ac:dyDescent="0.2">
      <c r="A2" s="749" t="s">
        <v>167</v>
      </c>
      <c r="B2" s="760" t="s">
        <v>126</v>
      </c>
      <c r="C2" s="760" t="s">
        <v>235</v>
      </c>
      <c r="D2" s="769" t="s">
        <v>184</v>
      </c>
      <c r="E2" s="771" t="s">
        <v>185</v>
      </c>
      <c r="F2" s="772"/>
      <c r="G2" s="772"/>
      <c r="H2" s="773"/>
      <c r="I2" s="771" t="s">
        <v>186</v>
      </c>
      <c r="J2" s="772"/>
      <c r="K2" s="772"/>
      <c r="L2" s="772"/>
      <c r="M2" s="772"/>
    </row>
    <row r="3" spans="1:14" ht="17.25" customHeight="1" x14ac:dyDescent="0.2">
      <c r="A3" s="750"/>
      <c r="B3" s="761"/>
      <c r="C3" s="761"/>
      <c r="D3" s="768"/>
      <c r="E3" s="157" t="s">
        <v>98</v>
      </c>
      <c r="F3" s="158" t="s">
        <v>99</v>
      </c>
      <c r="G3" s="158" t="s">
        <v>100</v>
      </c>
      <c r="H3" s="159" t="s">
        <v>101</v>
      </c>
      <c r="I3" s="771"/>
      <c r="J3" s="765"/>
      <c r="K3" s="765"/>
      <c r="L3" s="765"/>
      <c r="M3" s="765"/>
    </row>
    <row r="4" spans="1:14" ht="10.15" customHeight="1" x14ac:dyDescent="0.2">
      <c r="A4" s="751"/>
      <c r="B4" s="160" t="s">
        <v>2</v>
      </c>
      <c r="C4" s="160"/>
      <c r="D4" s="160" t="s">
        <v>0</v>
      </c>
      <c r="E4" s="162" t="s">
        <v>0</v>
      </c>
      <c r="F4" s="161" t="s">
        <v>0</v>
      </c>
      <c r="G4" s="161" t="s">
        <v>0</v>
      </c>
      <c r="H4" s="163" t="s">
        <v>0</v>
      </c>
      <c r="I4" s="162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</row>
    <row r="5" spans="1:14" x14ac:dyDescent="0.2">
      <c r="A5" s="164" t="s">
        <v>173</v>
      </c>
      <c r="B5" s="164"/>
      <c r="C5" s="164"/>
      <c r="D5" s="167"/>
      <c r="E5" s="168"/>
      <c r="F5" s="168"/>
      <c r="G5" s="168"/>
      <c r="H5" s="168"/>
      <c r="I5" s="169"/>
      <c r="J5" s="170"/>
      <c r="K5" s="170"/>
      <c r="L5" s="170"/>
      <c r="M5" s="170"/>
    </row>
    <row r="6" spans="1:14" x14ac:dyDescent="0.2">
      <c r="A6" s="7" t="s">
        <v>174</v>
      </c>
      <c r="B6" s="34">
        <v>3669</v>
      </c>
      <c r="C6" s="21">
        <v>14.17</v>
      </c>
      <c r="D6" s="21">
        <v>19.010000000000002</v>
      </c>
      <c r="E6" s="20">
        <v>20.53</v>
      </c>
      <c r="F6" s="20">
        <v>39.020000000000003</v>
      </c>
      <c r="G6" s="20">
        <v>25.98</v>
      </c>
      <c r="H6" s="20">
        <v>14.47</v>
      </c>
      <c r="I6" s="25">
        <v>28.34</v>
      </c>
      <c r="J6" s="25">
        <v>9.64</v>
      </c>
      <c r="K6" s="25">
        <v>20</v>
      </c>
      <c r="L6" s="25">
        <v>27</v>
      </c>
      <c r="M6" s="25">
        <v>34</v>
      </c>
    </row>
    <row r="7" spans="1:14" x14ac:dyDescent="0.2">
      <c r="A7" s="518" t="s">
        <v>175</v>
      </c>
      <c r="B7" s="34">
        <v>1304</v>
      </c>
      <c r="C7" s="21">
        <v>19.18</v>
      </c>
      <c r="D7" s="21">
        <v>16.61</v>
      </c>
      <c r="E7" s="20">
        <v>22.88</v>
      </c>
      <c r="F7" s="20">
        <v>39.299999999999997</v>
      </c>
      <c r="G7" s="20">
        <v>24.05</v>
      </c>
      <c r="H7" s="20">
        <v>13.77</v>
      </c>
      <c r="I7" s="25">
        <v>27.62</v>
      </c>
      <c r="J7" s="25">
        <v>9.73</v>
      </c>
      <c r="K7" s="25">
        <v>20</v>
      </c>
      <c r="L7" s="25">
        <v>26</v>
      </c>
      <c r="M7" s="25">
        <v>34</v>
      </c>
      <c r="N7" s="93"/>
    </row>
    <row r="8" spans="1:14" ht="14.45" customHeight="1" x14ac:dyDescent="0.2">
      <c r="A8" s="770" t="s">
        <v>169</v>
      </c>
      <c r="B8" s="760" t="s">
        <v>128</v>
      </c>
      <c r="C8" s="769" t="s">
        <v>237</v>
      </c>
      <c r="D8" s="767" t="s">
        <v>184</v>
      </c>
      <c r="E8" s="762" t="s">
        <v>185</v>
      </c>
      <c r="F8" s="763"/>
      <c r="G8" s="763"/>
      <c r="H8" s="766"/>
      <c r="I8" s="762" t="s">
        <v>186</v>
      </c>
      <c r="J8" s="763"/>
      <c r="K8" s="763"/>
      <c r="L8" s="763"/>
      <c r="M8" s="763"/>
      <c r="N8" s="93"/>
    </row>
    <row r="9" spans="1:14" ht="30.6" customHeight="1" x14ac:dyDescent="0.2">
      <c r="A9" s="770"/>
      <c r="B9" s="761"/>
      <c r="C9" s="768"/>
      <c r="D9" s="768"/>
      <c r="E9" s="157" t="s">
        <v>98</v>
      </c>
      <c r="F9" s="158" t="s">
        <v>99</v>
      </c>
      <c r="G9" s="158" t="s">
        <v>100</v>
      </c>
      <c r="H9" s="159" t="s">
        <v>101</v>
      </c>
      <c r="I9" s="764"/>
      <c r="J9" s="765"/>
      <c r="K9" s="765"/>
      <c r="L9" s="765"/>
      <c r="M9" s="765"/>
      <c r="N9" s="93"/>
    </row>
    <row r="10" spans="1:14" x14ac:dyDescent="0.2">
      <c r="A10" s="770"/>
      <c r="B10" s="160" t="s">
        <v>2</v>
      </c>
      <c r="C10" s="191" t="s">
        <v>0</v>
      </c>
      <c r="D10" s="160" t="s">
        <v>0</v>
      </c>
      <c r="E10" s="162" t="s">
        <v>0</v>
      </c>
      <c r="F10" s="161" t="s">
        <v>0</v>
      </c>
      <c r="G10" s="161" t="s">
        <v>0</v>
      </c>
      <c r="H10" s="163" t="s">
        <v>0</v>
      </c>
      <c r="I10" s="162" t="s">
        <v>187</v>
      </c>
      <c r="J10" s="161" t="s">
        <v>188</v>
      </c>
      <c r="K10" s="161" t="s">
        <v>189</v>
      </c>
      <c r="L10" s="161" t="s">
        <v>190</v>
      </c>
      <c r="M10" s="161" t="s">
        <v>191</v>
      </c>
      <c r="N10" s="93"/>
    </row>
    <row r="11" spans="1:14" x14ac:dyDescent="0.2">
      <c r="A11" s="164" t="s">
        <v>375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93"/>
    </row>
    <row r="12" spans="1:14" x14ac:dyDescent="0.2">
      <c r="A12" s="95">
        <v>2015</v>
      </c>
      <c r="B12" s="171">
        <v>1145</v>
      </c>
      <c r="C12" s="252">
        <v>28.17</v>
      </c>
      <c r="D12" s="127">
        <v>17.66</v>
      </c>
      <c r="E12" s="145">
        <v>22.16</v>
      </c>
      <c r="F12" s="97">
        <v>45.21</v>
      </c>
      <c r="G12" s="97">
        <v>23.23</v>
      </c>
      <c r="H12" s="97">
        <v>9.4</v>
      </c>
      <c r="I12" s="145">
        <v>26.74</v>
      </c>
      <c r="J12" s="97">
        <v>8.7200000000000006</v>
      </c>
      <c r="K12" s="171">
        <v>20</v>
      </c>
      <c r="L12" s="171">
        <v>25</v>
      </c>
      <c r="M12" s="171">
        <v>32</v>
      </c>
      <c r="N12" s="93"/>
    </row>
    <row r="13" spans="1:14" x14ac:dyDescent="0.2">
      <c r="A13" s="95">
        <v>2016</v>
      </c>
      <c r="B13" s="171">
        <v>1097</v>
      </c>
      <c r="C13" s="252">
        <v>28.33</v>
      </c>
      <c r="D13" s="127">
        <v>17.59</v>
      </c>
      <c r="E13" s="145">
        <v>18.899999999999999</v>
      </c>
      <c r="F13" s="97">
        <v>43.93</v>
      </c>
      <c r="G13" s="97">
        <v>25.39</v>
      </c>
      <c r="H13" s="97">
        <v>11.78</v>
      </c>
      <c r="I13" s="145">
        <v>27.85</v>
      </c>
      <c r="J13" s="97">
        <v>8.83</v>
      </c>
      <c r="K13" s="171">
        <v>21</v>
      </c>
      <c r="L13" s="171">
        <v>26</v>
      </c>
      <c r="M13" s="171">
        <v>34</v>
      </c>
      <c r="N13" s="93"/>
    </row>
    <row r="14" spans="1:14" x14ac:dyDescent="0.2">
      <c r="A14" s="95">
        <v>2017</v>
      </c>
      <c r="B14" s="171">
        <v>1043</v>
      </c>
      <c r="C14" s="252">
        <v>26.68</v>
      </c>
      <c r="D14" s="127">
        <v>19.559999999999999</v>
      </c>
      <c r="E14" s="145">
        <v>17.93</v>
      </c>
      <c r="F14" s="97">
        <v>43.91</v>
      </c>
      <c r="G14" s="97">
        <v>25.89</v>
      </c>
      <c r="H14" s="97">
        <v>12.27</v>
      </c>
      <c r="I14" s="145">
        <v>28.28</v>
      </c>
      <c r="J14" s="97">
        <v>9.02</v>
      </c>
      <c r="K14" s="171">
        <v>21</v>
      </c>
      <c r="L14" s="171">
        <v>27</v>
      </c>
      <c r="M14" s="171">
        <v>34</v>
      </c>
      <c r="N14" s="93"/>
    </row>
    <row r="15" spans="1:14" x14ac:dyDescent="0.2">
      <c r="A15" s="95">
        <v>2018</v>
      </c>
      <c r="B15" s="171">
        <v>1007</v>
      </c>
      <c r="C15" s="252">
        <v>25.11</v>
      </c>
      <c r="D15" s="127">
        <v>19.28</v>
      </c>
      <c r="E15" s="145">
        <v>13.7</v>
      </c>
      <c r="F15" s="97">
        <v>43</v>
      </c>
      <c r="G15" s="97">
        <v>29.2</v>
      </c>
      <c r="H15" s="97">
        <v>14.1</v>
      </c>
      <c r="I15" s="145">
        <v>29.26</v>
      </c>
      <c r="J15" s="97">
        <v>9.1300000000000008</v>
      </c>
      <c r="K15" s="171">
        <v>22</v>
      </c>
      <c r="L15" s="171">
        <v>28</v>
      </c>
      <c r="M15" s="171">
        <v>35</v>
      </c>
      <c r="N15" s="93"/>
    </row>
    <row r="16" spans="1:14" x14ac:dyDescent="0.2">
      <c r="A16" s="95">
        <v>2019</v>
      </c>
      <c r="B16" s="171">
        <v>1226</v>
      </c>
      <c r="C16" s="252">
        <v>27.98</v>
      </c>
      <c r="D16" s="127">
        <v>17.510000000000002</v>
      </c>
      <c r="E16" s="145">
        <v>13.8</v>
      </c>
      <c r="F16" s="97">
        <v>41.96</v>
      </c>
      <c r="G16" s="97">
        <v>29.47</v>
      </c>
      <c r="H16" s="97">
        <v>14.78</v>
      </c>
      <c r="I16" s="145">
        <v>29.3</v>
      </c>
      <c r="J16" s="97">
        <v>9.2100000000000009</v>
      </c>
      <c r="K16" s="171">
        <v>22</v>
      </c>
      <c r="L16" s="171">
        <v>28</v>
      </c>
      <c r="M16" s="171">
        <v>35</v>
      </c>
      <c r="N16" s="93"/>
    </row>
    <row r="17" spans="1:14" x14ac:dyDescent="0.2">
      <c r="A17" s="95">
        <v>2020</v>
      </c>
      <c r="B17" s="171">
        <v>1019</v>
      </c>
      <c r="C17" s="252">
        <v>25.55</v>
      </c>
      <c r="D17" s="127">
        <v>18.809999999999999</v>
      </c>
      <c r="E17" s="145">
        <v>12.65</v>
      </c>
      <c r="F17" s="97">
        <v>43.77</v>
      </c>
      <c r="G17" s="97">
        <v>29.94</v>
      </c>
      <c r="H17" s="97">
        <v>13.64</v>
      </c>
      <c r="I17" s="145">
        <v>29.31</v>
      </c>
      <c r="J17" s="97">
        <v>9</v>
      </c>
      <c r="K17" s="171">
        <v>22</v>
      </c>
      <c r="L17" s="171">
        <v>28</v>
      </c>
      <c r="M17" s="171">
        <v>35</v>
      </c>
      <c r="N17" s="93"/>
    </row>
    <row r="18" spans="1:14" x14ac:dyDescent="0.2">
      <c r="A18" s="95">
        <v>2021</v>
      </c>
      <c r="B18" s="171">
        <v>1088</v>
      </c>
      <c r="C18" s="252">
        <v>26.67</v>
      </c>
      <c r="D18" s="127">
        <v>17.100000000000001</v>
      </c>
      <c r="E18" s="145">
        <v>14.91</v>
      </c>
      <c r="F18" s="97">
        <v>41.2</v>
      </c>
      <c r="G18" s="97">
        <v>28.52</v>
      </c>
      <c r="H18" s="97">
        <v>15.37</v>
      </c>
      <c r="I18" s="145">
        <v>29.31</v>
      </c>
      <c r="J18" s="97">
        <v>9.48</v>
      </c>
      <c r="K18" s="171">
        <v>22</v>
      </c>
      <c r="L18" s="171">
        <v>28</v>
      </c>
      <c r="M18" s="171">
        <v>36</v>
      </c>
      <c r="N18" s="93"/>
    </row>
    <row r="19" spans="1:14" s="689" customFormat="1" ht="23.25" customHeight="1" x14ac:dyDescent="0.25">
      <c r="A19" s="686" t="s">
        <v>381</v>
      </c>
      <c r="B19" s="687"/>
      <c r="C19" s="690"/>
      <c r="D19" s="691" t="s">
        <v>476</v>
      </c>
      <c r="E19" s="691" t="s">
        <v>477</v>
      </c>
      <c r="F19" s="691" t="s">
        <v>478</v>
      </c>
      <c r="G19" s="691" t="s">
        <v>479</v>
      </c>
      <c r="H19" s="691" t="s">
        <v>480</v>
      </c>
      <c r="I19" s="691" t="s">
        <v>481</v>
      </c>
      <c r="J19" s="687"/>
      <c r="K19" s="687"/>
      <c r="L19" s="687"/>
      <c r="M19" s="687"/>
      <c r="N19" s="688"/>
    </row>
    <row r="20" spans="1:14" x14ac:dyDescent="0.2">
      <c r="A20" s="662" t="s">
        <v>70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93"/>
    </row>
    <row r="21" spans="1:14" x14ac:dyDescent="0.2">
      <c r="A21" s="200" t="s">
        <v>296</v>
      </c>
      <c r="B21" s="201">
        <v>2125</v>
      </c>
      <c r="C21" s="553">
        <v>28.75</v>
      </c>
      <c r="D21" s="203">
        <v>20.22</v>
      </c>
      <c r="E21" s="204">
        <v>20.11</v>
      </c>
      <c r="F21" s="203">
        <v>38.9</v>
      </c>
      <c r="G21" s="203">
        <v>26.31</v>
      </c>
      <c r="H21" s="203">
        <v>14.67</v>
      </c>
      <c r="I21" s="204">
        <v>28.56</v>
      </c>
      <c r="J21" s="203">
        <v>9.64</v>
      </c>
      <c r="K21" s="201">
        <v>21</v>
      </c>
      <c r="L21" s="201">
        <v>27</v>
      </c>
      <c r="M21" s="201">
        <v>34</v>
      </c>
      <c r="N21" s="93"/>
    </row>
    <row r="22" spans="1:14" x14ac:dyDescent="0.2">
      <c r="A22" s="200" t="s">
        <v>71</v>
      </c>
      <c r="B22" s="201">
        <v>1741</v>
      </c>
      <c r="C22" s="553">
        <v>32.68</v>
      </c>
      <c r="D22" s="203">
        <v>19.440000000000001</v>
      </c>
      <c r="E22" s="204">
        <v>22.66</v>
      </c>
      <c r="F22" s="203">
        <v>39.65</v>
      </c>
      <c r="G22" s="203">
        <v>24.57</v>
      </c>
      <c r="H22" s="203">
        <v>13.12</v>
      </c>
      <c r="I22" s="204">
        <v>27.85</v>
      </c>
      <c r="J22" s="203">
        <v>9.43</v>
      </c>
      <c r="K22" s="201">
        <v>20</v>
      </c>
      <c r="L22" s="201">
        <v>26</v>
      </c>
      <c r="M22" s="201">
        <v>34</v>
      </c>
      <c r="N22" s="93"/>
    </row>
    <row r="23" spans="1:14" x14ac:dyDescent="0.2">
      <c r="A23" s="108" t="s">
        <v>72</v>
      </c>
      <c r="B23" s="178">
        <v>402</v>
      </c>
      <c r="C23" s="253">
        <v>37.71</v>
      </c>
      <c r="D23" s="104">
        <v>20.149999999999999</v>
      </c>
      <c r="E23" s="129">
        <v>33.08</v>
      </c>
      <c r="F23" s="104">
        <v>32.090000000000003</v>
      </c>
      <c r="G23" s="104">
        <v>21.39</v>
      </c>
      <c r="H23" s="104">
        <v>13.43</v>
      </c>
      <c r="I23" s="129">
        <v>26.81</v>
      </c>
      <c r="J23" s="104">
        <v>10.09</v>
      </c>
      <c r="K23" s="178">
        <v>18</v>
      </c>
      <c r="L23" s="178">
        <v>24.5</v>
      </c>
      <c r="M23" s="178">
        <v>33</v>
      </c>
      <c r="N23" s="93"/>
    </row>
    <row r="24" spans="1:14" x14ac:dyDescent="0.2">
      <c r="A24" s="108" t="s">
        <v>73</v>
      </c>
      <c r="B24" s="178">
        <v>311</v>
      </c>
      <c r="C24" s="253">
        <v>37.93</v>
      </c>
      <c r="D24" s="104">
        <v>16.829999999999998</v>
      </c>
      <c r="E24" s="129">
        <v>18.329999999999998</v>
      </c>
      <c r="F24" s="104">
        <v>39.229999999999997</v>
      </c>
      <c r="G24" s="104">
        <v>31.19</v>
      </c>
      <c r="H24" s="104">
        <v>11.25</v>
      </c>
      <c r="I24" s="129">
        <v>28.45</v>
      </c>
      <c r="J24" s="104">
        <v>8.6</v>
      </c>
      <c r="K24" s="178">
        <v>21</v>
      </c>
      <c r="L24" s="178">
        <v>28</v>
      </c>
      <c r="M24" s="178">
        <v>34</v>
      </c>
      <c r="N24" s="93"/>
    </row>
    <row r="25" spans="1:14" x14ac:dyDescent="0.2">
      <c r="A25" s="108" t="s">
        <v>74</v>
      </c>
      <c r="B25" s="178">
        <v>433</v>
      </c>
      <c r="C25" s="253">
        <v>31.02</v>
      </c>
      <c r="D25" s="104">
        <v>20.190000000000001</v>
      </c>
      <c r="E25" s="129">
        <v>21.25</v>
      </c>
      <c r="F25" s="104">
        <v>46.19</v>
      </c>
      <c r="G25" s="104">
        <v>22.17</v>
      </c>
      <c r="H25" s="104">
        <v>10.39</v>
      </c>
      <c r="I25" s="129">
        <v>27.1</v>
      </c>
      <c r="J25" s="104">
        <v>8.94</v>
      </c>
      <c r="K25" s="178">
        <v>21</v>
      </c>
      <c r="L25" s="178">
        <v>25</v>
      </c>
      <c r="M25" s="178">
        <v>32</v>
      </c>
      <c r="N25" s="93"/>
    </row>
    <row r="26" spans="1:14" x14ac:dyDescent="0.2">
      <c r="A26" s="108" t="s">
        <v>75</v>
      </c>
      <c r="B26" s="178">
        <v>252</v>
      </c>
      <c r="C26" s="253">
        <v>23.1</v>
      </c>
      <c r="D26" s="104">
        <v>22.13</v>
      </c>
      <c r="E26" s="129">
        <v>26.59</v>
      </c>
      <c r="F26" s="104">
        <v>36.11</v>
      </c>
      <c r="G26" s="104">
        <v>23.02</v>
      </c>
      <c r="H26" s="104">
        <v>14.29</v>
      </c>
      <c r="I26" s="129">
        <v>27.56</v>
      </c>
      <c r="J26" s="104">
        <v>9.4600000000000009</v>
      </c>
      <c r="K26" s="178">
        <v>19</v>
      </c>
      <c r="L26" s="178">
        <v>26</v>
      </c>
      <c r="M26" s="178">
        <v>34</v>
      </c>
      <c r="N26" s="93"/>
    </row>
    <row r="27" spans="1:14" x14ac:dyDescent="0.2">
      <c r="A27" s="108" t="s">
        <v>76</v>
      </c>
      <c r="B27" s="178">
        <v>343</v>
      </c>
      <c r="C27" s="253">
        <v>35.92</v>
      </c>
      <c r="D27" s="104">
        <v>18.13</v>
      </c>
      <c r="E27" s="129">
        <v>12.95</v>
      </c>
      <c r="F27" s="104">
        <v>43.37</v>
      </c>
      <c r="G27" s="104">
        <v>26.51</v>
      </c>
      <c r="H27" s="104">
        <v>17.170000000000002</v>
      </c>
      <c r="I27" s="129">
        <v>29.77</v>
      </c>
      <c r="J27" s="104">
        <v>9.64</v>
      </c>
      <c r="K27" s="178">
        <v>22</v>
      </c>
      <c r="L27" s="178">
        <v>28</v>
      </c>
      <c r="M27" s="178">
        <v>36</v>
      </c>
      <c r="N27" s="93"/>
    </row>
    <row r="28" spans="1:14" x14ac:dyDescent="0.2">
      <c r="A28" s="200" t="s">
        <v>77</v>
      </c>
      <c r="B28" s="201">
        <v>251</v>
      </c>
      <c r="C28" s="553">
        <v>18.62</v>
      </c>
      <c r="D28" s="203">
        <v>24.7</v>
      </c>
      <c r="E28" s="204">
        <v>9.56</v>
      </c>
      <c r="F28" s="203">
        <v>38.65</v>
      </c>
      <c r="G28" s="203">
        <v>33.86</v>
      </c>
      <c r="H28" s="203">
        <v>17.93</v>
      </c>
      <c r="I28" s="204">
        <v>30.41</v>
      </c>
      <c r="J28" s="203">
        <v>9.52</v>
      </c>
      <c r="K28" s="201">
        <v>23</v>
      </c>
      <c r="L28" s="201">
        <v>30</v>
      </c>
      <c r="M28" s="201">
        <v>36</v>
      </c>
      <c r="N28" s="93"/>
    </row>
    <row r="29" spans="1:14" x14ac:dyDescent="0.2">
      <c r="A29" s="108" t="s">
        <v>78</v>
      </c>
      <c r="B29" s="178">
        <v>66</v>
      </c>
      <c r="C29" s="253">
        <v>12.57</v>
      </c>
      <c r="D29" s="104">
        <v>25.76</v>
      </c>
      <c r="E29" s="129">
        <v>3.03</v>
      </c>
      <c r="F29" s="104">
        <v>30.3</v>
      </c>
      <c r="G29" s="104">
        <v>40.909999999999997</v>
      </c>
      <c r="H29" s="104">
        <v>25.76</v>
      </c>
      <c r="I29" s="129">
        <v>33.86</v>
      </c>
      <c r="J29" s="104">
        <v>9.74</v>
      </c>
      <c r="K29" s="178">
        <v>26</v>
      </c>
      <c r="L29" s="178">
        <v>32</v>
      </c>
      <c r="M29" s="178">
        <v>40</v>
      </c>
      <c r="N29" s="93"/>
    </row>
    <row r="30" spans="1:14" x14ac:dyDescent="0.2">
      <c r="A30" s="108" t="s">
        <v>79</v>
      </c>
      <c r="B30" s="178">
        <v>81</v>
      </c>
      <c r="C30" s="253">
        <v>15.28</v>
      </c>
      <c r="D30" s="104">
        <v>20.99</v>
      </c>
      <c r="E30" s="129">
        <v>13.58</v>
      </c>
      <c r="F30" s="104">
        <v>39.51</v>
      </c>
      <c r="G30" s="104">
        <v>32.1</v>
      </c>
      <c r="H30" s="104">
        <v>14.81</v>
      </c>
      <c r="I30" s="129">
        <v>29.46</v>
      </c>
      <c r="J30" s="104">
        <v>9.7200000000000006</v>
      </c>
      <c r="K30" s="178">
        <v>22</v>
      </c>
      <c r="L30" s="178">
        <v>27</v>
      </c>
      <c r="M30" s="178">
        <v>34</v>
      </c>
      <c r="N30" s="93"/>
    </row>
    <row r="31" spans="1:14" x14ac:dyDescent="0.2">
      <c r="A31" s="108" t="s">
        <v>80</v>
      </c>
      <c r="B31" s="178">
        <v>7</v>
      </c>
      <c r="C31" s="253">
        <v>41.18</v>
      </c>
      <c r="D31" s="104">
        <v>28.57</v>
      </c>
      <c r="E31" s="129">
        <v>0</v>
      </c>
      <c r="F31" s="104">
        <v>42.86</v>
      </c>
      <c r="G31" s="104">
        <v>0</v>
      </c>
      <c r="H31" s="104">
        <v>57.14</v>
      </c>
      <c r="I31" s="129">
        <v>36.43</v>
      </c>
      <c r="J31" s="104">
        <v>10.39</v>
      </c>
      <c r="K31" s="178">
        <v>26</v>
      </c>
      <c r="L31" s="178">
        <v>41</v>
      </c>
      <c r="M31" s="178">
        <v>45</v>
      </c>
      <c r="N31" s="93"/>
    </row>
    <row r="32" spans="1:14" x14ac:dyDescent="0.2">
      <c r="A32" s="108" t="s">
        <v>81</v>
      </c>
      <c r="B32" s="178">
        <v>90</v>
      </c>
      <c r="C32" s="253">
        <v>35.57</v>
      </c>
      <c r="D32" s="104">
        <v>28.89</v>
      </c>
      <c r="E32" s="129">
        <v>12.22</v>
      </c>
      <c r="F32" s="104">
        <v>43.33</v>
      </c>
      <c r="G32" s="104">
        <v>32.22</v>
      </c>
      <c r="H32" s="104">
        <v>12.22</v>
      </c>
      <c r="I32" s="129">
        <v>28.28</v>
      </c>
      <c r="J32" s="104">
        <v>8.41</v>
      </c>
      <c r="K32" s="178">
        <v>22</v>
      </c>
      <c r="L32" s="178">
        <v>27</v>
      </c>
      <c r="M32" s="178">
        <v>33</v>
      </c>
      <c r="N32" s="93"/>
    </row>
    <row r="33" spans="1:14" x14ac:dyDescent="0.2">
      <c r="A33" s="108" t="s">
        <v>82</v>
      </c>
      <c r="B33" s="178">
        <v>7</v>
      </c>
      <c r="C33" s="253">
        <v>30.43</v>
      </c>
      <c r="D33" s="104">
        <v>0</v>
      </c>
      <c r="E33" s="129">
        <v>0</v>
      </c>
      <c r="F33" s="104">
        <v>42.86</v>
      </c>
      <c r="G33" s="104">
        <v>42.86</v>
      </c>
      <c r="H33" s="104">
        <v>14.29</v>
      </c>
      <c r="I33" s="129">
        <v>30.29</v>
      </c>
      <c r="J33" s="104">
        <v>8.99</v>
      </c>
      <c r="K33" s="178">
        <v>21</v>
      </c>
      <c r="L33" s="178">
        <v>30</v>
      </c>
      <c r="M33" s="178">
        <v>38</v>
      </c>
      <c r="N33" s="93"/>
    </row>
    <row r="34" spans="1:14" x14ac:dyDescent="0.2">
      <c r="A34" s="205" t="s">
        <v>83</v>
      </c>
      <c r="B34" s="201">
        <v>133</v>
      </c>
      <c r="C34" s="553">
        <v>18.600000000000001</v>
      </c>
      <c r="D34" s="203">
        <v>21.8</v>
      </c>
      <c r="E34" s="204">
        <v>6.82</v>
      </c>
      <c r="F34" s="203">
        <v>29.55</v>
      </c>
      <c r="G34" s="203">
        <v>34.85</v>
      </c>
      <c r="H34" s="203">
        <v>28.79</v>
      </c>
      <c r="I34" s="204">
        <v>34.29</v>
      </c>
      <c r="J34" s="203">
        <v>10.26</v>
      </c>
      <c r="K34" s="201">
        <v>26</v>
      </c>
      <c r="L34" s="201">
        <v>33</v>
      </c>
      <c r="M34" s="201">
        <v>42</v>
      </c>
      <c r="N34" s="93"/>
    </row>
    <row r="35" spans="1:14" x14ac:dyDescent="0.2">
      <c r="A35" s="164" t="s">
        <v>239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93"/>
    </row>
    <row r="36" spans="1:14" x14ac:dyDescent="0.2">
      <c r="A36" s="105" t="s">
        <v>241</v>
      </c>
      <c r="B36" s="251">
        <v>5202</v>
      </c>
      <c r="C36" s="254">
        <v>47.346864476199144</v>
      </c>
      <c r="D36" s="151">
        <v>19.64628988850442</v>
      </c>
      <c r="E36" s="136">
        <v>18.377547097270281</v>
      </c>
      <c r="F36" s="110">
        <v>43.829296424452139</v>
      </c>
      <c r="G36" s="110">
        <v>23.221837754709725</v>
      </c>
      <c r="H36" s="151">
        <v>14.571318723567858</v>
      </c>
      <c r="I36" s="151">
        <v>28</v>
      </c>
      <c r="J36" s="106"/>
      <c r="K36" s="179"/>
      <c r="L36" s="179"/>
      <c r="M36" s="179"/>
      <c r="N36" s="93"/>
    </row>
    <row r="37" spans="1:14" x14ac:dyDescent="0.2">
      <c r="A37" s="105" t="s">
        <v>288</v>
      </c>
      <c r="B37" s="251">
        <v>24902</v>
      </c>
      <c r="C37" s="253">
        <v>58.451282773513604</v>
      </c>
      <c r="D37" s="151">
        <v>15.969765197812801</v>
      </c>
      <c r="E37" s="136">
        <v>37.16757191711929</v>
      </c>
      <c r="F37" s="110">
        <v>38.837256085294705</v>
      </c>
      <c r="G37" s="110">
        <v>17.473345403339369</v>
      </c>
      <c r="H37" s="151">
        <v>6.5218265942466314</v>
      </c>
      <c r="I37" s="151">
        <v>24</v>
      </c>
      <c r="J37" s="131"/>
      <c r="K37" s="180"/>
      <c r="L37" s="180"/>
      <c r="M37" s="180"/>
      <c r="N37" s="93"/>
    </row>
    <row r="38" spans="1:14" x14ac:dyDescent="0.2">
      <c r="A38" s="105" t="s">
        <v>290</v>
      </c>
      <c r="B38" s="251">
        <v>128</v>
      </c>
      <c r="C38" s="673">
        <v>33.595800524934383</v>
      </c>
      <c r="D38" s="151">
        <v>16.40625</v>
      </c>
      <c r="E38" s="136">
        <v>55.46875</v>
      </c>
      <c r="F38" s="110">
        <v>20.3125</v>
      </c>
      <c r="G38" s="110">
        <v>17.1875</v>
      </c>
      <c r="H38" s="151">
        <v>7.03125</v>
      </c>
      <c r="I38" s="151">
        <v>32</v>
      </c>
      <c r="J38" s="114"/>
      <c r="K38" s="182"/>
      <c r="L38" s="182"/>
      <c r="M38" s="182"/>
      <c r="N38" s="93"/>
    </row>
    <row r="39" spans="1:14" x14ac:dyDescent="0.2">
      <c r="A39" s="105" t="s">
        <v>292</v>
      </c>
      <c r="B39" s="251">
        <v>27400</v>
      </c>
      <c r="C39" s="253">
        <v>50.84808670155514</v>
      </c>
      <c r="D39" s="151">
        <v>14.562043795620438</v>
      </c>
      <c r="E39" s="136">
        <v>24.738076049527439</v>
      </c>
      <c r="F39" s="110">
        <v>41.885852443402449</v>
      </c>
      <c r="G39" s="110">
        <v>21.946662759176498</v>
      </c>
      <c r="H39" s="151">
        <v>11.429408747893618</v>
      </c>
      <c r="I39" s="151">
        <v>27</v>
      </c>
      <c r="J39" s="131"/>
      <c r="K39" s="180"/>
      <c r="L39" s="180"/>
      <c r="M39" s="180"/>
      <c r="N39" s="93"/>
    </row>
    <row r="40" spans="1:14" x14ac:dyDescent="0.2">
      <c r="A40" s="105" t="s">
        <v>294</v>
      </c>
      <c r="B40" s="251">
        <v>26816</v>
      </c>
      <c r="C40" s="673">
        <v>23.008940675784668</v>
      </c>
      <c r="D40" s="151">
        <v>22.673031026252982</v>
      </c>
      <c r="E40" s="136">
        <v>38.786545346062049</v>
      </c>
      <c r="F40" s="110">
        <v>33.700029832935563</v>
      </c>
      <c r="G40" s="110">
        <v>17.817720763723148</v>
      </c>
      <c r="H40" s="151">
        <v>9.6957040572792366</v>
      </c>
      <c r="I40" s="151">
        <v>25</v>
      </c>
      <c r="J40" s="114"/>
      <c r="K40" s="182"/>
      <c r="L40" s="182"/>
      <c r="M40" s="182"/>
      <c r="N40" s="93"/>
    </row>
    <row r="41" spans="1:14" x14ac:dyDescent="0.2">
      <c r="A41" s="164" t="s">
        <v>84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93"/>
    </row>
    <row r="42" spans="1:14" x14ac:dyDescent="0.2">
      <c r="A42" s="205" t="s">
        <v>85</v>
      </c>
      <c r="B42" s="207">
        <v>1315</v>
      </c>
      <c r="C42" s="554">
        <v>32.1</v>
      </c>
      <c r="D42" s="209">
        <v>17.18</v>
      </c>
      <c r="E42" s="210">
        <v>25.72</v>
      </c>
      <c r="F42" s="203">
        <v>38.58</v>
      </c>
      <c r="G42" s="203">
        <v>24.51</v>
      </c>
      <c r="H42" s="209">
        <v>11.19</v>
      </c>
      <c r="I42" s="210">
        <v>27.21</v>
      </c>
      <c r="J42" s="203">
        <v>9.44</v>
      </c>
      <c r="K42" s="201">
        <v>19</v>
      </c>
      <c r="L42" s="201">
        <v>25</v>
      </c>
      <c r="M42" s="207">
        <v>33</v>
      </c>
      <c r="N42" s="93"/>
    </row>
    <row r="43" spans="1:14" x14ac:dyDescent="0.2">
      <c r="A43" s="105" t="s">
        <v>86</v>
      </c>
      <c r="B43" s="171">
        <v>582</v>
      </c>
      <c r="C43" s="255">
        <v>25.24</v>
      </c>
      <c r="D43" s="97">
        <v>16.52</v>
      </c>
      <c r="E43" s="145">
        <v>15.66</v>
      </c>
      <c r="F43" s="97">
        <v>42</v>
      </c>
      <c r="G43" s="97">
        <v>28.92</v>
      </c>
      <c r="H43" s="97">
        <v>13.43</v>
      </c>
      <c r="I43" s="145">
        <v>29.06</v>
      </c>
      <c r="J43" s="97">
        <v>9.43</v>
      </c>
      <c r="K43" s="171">
        <v>22</v>
      </c>
      <c r="L43" s="171">
        <v>27</v>
      </c>
      <c r="M43" s="171">
        <v>35</v>
      </c>
      <c r="N43" s="93"/>
    </row>
    <row r="44" spans="1:14" x14ac:dyDescent="0.2">
      <c r="A44" s="105" t="s">
        <v>87</v>
      </c>
      <c r="B44" s="171">
        <v>375</v>
      </c>
      <c r="C44" s="255">
        <v>30.84</v>
      </c>
      <c r="D44" s="97">
        <v>14.21</v>
      </c>
      <c r="E44" s="145">
        <v>20.53</v>
      </c>
      <c r="F44" s="97">
        <v>40.53</v>
      </c>
      <c r="G44" s="97">
        <v>28.27</v>
      </c>
      <c r="H44" s="97">
        <v>10.67</v>
      </c>
      <c r="I44" s="145">
        <v>27.69</v>
      </c>
      <c r="J44" s="97">
        <v>8.86</v>
      </c>
      <c r="K44" s="171">
        <v>21</v>
      </c>
      <c r="L44" s="171">
        <v>26</v>
      </c>
      <c r="M44" s="171">
        <v>33</v>
      </c>
      <c r="N44" s="93"/>
    </row>
    <row r="45" spans="1:14" x14ac:dyDescent="0.2">
      <c r="A45" s="105" t="s">
        <v>88</v>
      </c>
      <c r="B45" s="171">
        <v>358</v>
      </c>
      <c r="C45" s="255">
        <v>62.37</v>
      </c>
      <c r="D45" s="97">
        <v>21.23</v>
      </c>
      <c r="E45" s="145">
        <v>47.49</v>
      </c>
      <c r="F45" s="97">
        <v>31.01</v>
      </c>
      <c r="G45" s="97">
        <v>13.41</v>
      </c>
      <c r="H45" s="97">
        <v>8.1</v>
      </c>
      <c r="I45" s="145">
        <v>23.72</v>
      </c>
      <c r="J45" s="97">
        <v>9.1300000000000008</v>
      </c>
      <c r="K45" s="171">
        <v>17</v>
      </c>
      <c r="L45" s="171">
        <v>20</v>
      </c>
      <c r="M45" s="171">
        <v>27</v>
      </c>
      <c r="N45" s="93"/>
    </row>
    <row r="46" spans="1:14" x14ac:dyDescent="0.2">
      <c r="A46" s="205" t="s">
        <v>89</v>
      </c>
      <c r="B46" s="201">
        <v>810</v>
      </c>
      <c r="C46" s="553">
        <v>24.58</v>
      </c>
      <c r="D46" s="203">
        <v>25.09</v>
      </c>
      <c r="E46" s="204">
        <v>10.89</v>
      </c>
      <c r="F46" s="203">
        <v>39.42</v>
      </c>
      <c r="G46" s="203">
        <v>29.29</v>
      </c>
      <c r="H46" s="203">
        <v>20.399999999999999</v>
      </c>
      <c r="I46" s="204">
        <v>30.78</v>
      </c>
      <c r="J46" s="203">
        <v>9.5399999999999991</v>
      </c>
      <c r="K46" s="201">
        <v>23</v>
      </c>
      <c r="L46" s="201">
        <v>29</v>
      </c>
      <c r="M46" s="201">
        <v>37</v>
      </c>
      <c r="N46" s="93"/>
    </row>
    <row r="47" spans="1:14" x14ac:dyDescent="0.2">
      <c r="A47" s="105" t="s">
        <v>90</v>
      </c>
      <c r="B47" s="171">
        <v>46</v>
      </c>
      <c r="C47" s="255">
        <v>8.61</v>
      </c>
      <c r="D47" s="97">
        <v>15.22</v>
      </c>
      <c r="E47" s="145">
        <v>13.04</v>
      </c>
      <c r="F47" s="97">
        <v>41.3</v>
      </c>
      <c r="G47" s="97">
        <v>26.09</v>
      </c>
      <c r="H47" s="97">
        <v>19.57</v>
      </c>
      <c r="I47" s="145">
        <v>29.96</v>
      </c>
      <c r="J47" s="97">
        <v>9.4700000000000006</v>
      </c>
      <c r="K47" s="171">
        <v>23</v>
      </c>
      <c r="L47" s="171">
        <v>27.5</v>
      </c>
      <c r="M47" s="171">
        <v>37</v>
      </c>
      <c r="N47" s="93"/>
    </row>
    <row r="48" spans="1:14" x14ac:dyDescent="0.2">
      <c r="A48" s="105" t="s">
        <v>91</v>
      </c>
      <c r="B48" s="171">
        <v>13</v>
      </c>
      <c r="C48" s="255">
        <v>7.39</v>
      </c>
      <c r="D48" s="97">
        <v>7.69</v>
      </c>
      <c r="E48" s="145">
        <v>0</v>
      </c>
      <c r="F48" s="97">
        <v>38.46</v>
      </c>
      <c r="G48" s="97">
        <v>53.85</v>
      </c>
      <c r="H48" s="97">
        <v>7.69</v>
      </c>
      <c r="I48" s="145">
        <v>32.229999999999997</v>
      </c>
      <c r="J48" s="97">
        <v>5.0199999999999996</v>
      </c>
      <c r="K48" s="171">
        <v>29</v>
      </c>
      <c r="L48" s="171">
        <v>31</v>
      </c>
      <c r="M48" s="171">
        <v>35</v>
      </c>
      <c r="N48" s="93"/>
    </row>
    <row r="49" spans="1:14" x14ac:dyDescent="0.2">
      <c r="A49" s="105" t="s">
        <v>92</v>
      </c>
      <c r="B49" s="171">
        <v>349</v>
      </c>
      <c r="C49" s="255">
        <v>29.8</v>
      </c>
      <c r="D49" s="97">
        <v>27.87</v>
      </c>
      <c r="E49" s="145">
        <v>14.66</v>
      </c>
      <c r="F49" s="97">
        <v>41.67</v>
      </c>
      <c r="G49" s="97">
        <v>23.85</v>
      </c>
      <c r="H49" s="97">
        <v>19.829999999999998</v>
      </c>
      <c r="I49" s="145">
        <v>29.97</v>
      </c>
      <c r="J49" s="97">
        <v>10.039999999999999</v>
      </c>
      <c r="K49" s="171">
        <v>22</v>
      </c>
      <c r="L49" s="171">
        <v>28</v>
      </c>
      <c r="M49" s="171">
        <v>36</v>
      </c>
      <c r="N49" s="93"/>
    </row>
    <row r="50" spans="1:14" x14ac:dyDescent="0.2">
      <c r="A50" s="105" t="s">
        <v>93</v>
      </c>
      <c r="B50" s="171">
        <v>402</v>
      </c>
      <c r="C50" s="255">
        <v>28.43</v>
      </c>
      <c r="D50" s="97">
        <v>24.38</v>
      </c>
      <c r="E50" s="145">
        <v>7.65</v>
      </c>
      <c r="F50" s="97">
        <v>37.24</v>
      </c>
      <c r="G50" s="97">
        <v>33.67</v>
      </c>
      <c r="H50" s="97">
        <v>21.43</v>
      </c>
      <c r="I50" s="145">
        <v>31.55</v>
      </c>
      <c r="J50" s="97">
        <v>9.16</v>
      </c>
      <c r="K50" s="171">
        <v>25</v>
      </c>
      <c r="L50" s="171">
        <v>31</v>
      </c>
      <c r="M50" s="171">
        <v>38</v>
      </c>
      <c r="N50" s="93"/>
    </row>
    <row r="51" spans="1:14" x14ac:dyDescent="0.2">
      <c r="A51" s="164" t="s">
        <v>94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93"/>
    </row>
    <row r="52" spans="1:14" x14ac:dyDescent="0.2">
      <c r="A52" s="105" t="s">
        <v>95</v>
      </c>
      <c r="B52" s="184">
        <v>1681</v>
      </c>
      <c r="C52" s="256">
        <v>30.32</v>
      </c>
      <c r="D52" s="106"/>
      <c r="E52" s="138">
        <v>20.02</v>
      </c>
      <c r="F52" s="97">
        <v>39.81</v>
      </c>
      <c r="G52" s="97">
        <v>25.82</v>
      </c>
      <c r="H52" s="113">
        <v>14.35</v>
      </c>
      <c r="I52" s="138">
        <v>28.47</v>
      </c>
      <c r="J52" s="97">
        <v>9.5</v>
      </c>
      <c r="K52" s="171">
        <v>21</v>
      </c>
      <c r="L52" s="171">
        <v>27</v>
      </c>
      <c r="M52" s="184">
        <v>34</v>
      </c>
      <c r="N52" s="93"/>
    </row>
    <row r="53" spans="1:14" x14ac:dyDescent="0.2">
      <c r="A53" s="105" t="s">
        <v>96</v>
      </c>
      <c r="B53" s="171">
        <v>426</v>
      </c>
      <c r="C53" s="255">
        <v>23.72</v>
      </c>
      <c r="D53" s="131"/>
      <c r="E53" s="145">
        <v>20.85</v>
      </c>
      <c r="F53" s="97">
        <v>34.36</v>
      </c>
      <c r="G53" s="97">
        <v>28.44</v>
      </c>
      <c r="H53" s="97">
        <v>16.350000000000001</v>
      </c>
      <c r="I53" s="145">
        <v>28.97</v>
      </c>
      <c r="J53" s="97">
        <v>10.27</v>
      </c>
      <c r="K53" s="171">
        <v>20</v>
      </c>
      <c r="L53" s="171">
        <v>27</v>
      </c>
      <c r="M53" s="171">
        <v>36</v>
      </c>
      <c r="N53" s="93"/>
    </row>
    <row r="54" spans="1:14" x14ac:dyDescent="0.2">
      <c r="A54" s="164" t="s">
        <v>97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93"/>
    </row>
    <row r="55" spans="1:14" x14ac:dyDescent="0.2">
      <c r="A55" s="105" t="s">
        <v>98</v>
      </c>
      <c r="B55" s="184">
        <v>425</v>
      </c>
      <c r="C55" s="256">
        <v>79.739999999999995</v>
      </c>
      <c r="D55" s="113">
        <v>20.8</v>
      </c>
      <c r="E55" s="146"/>
      <c r="F55" s="106"/>
      <c r="G55" s="106"/>
      <c r="H55" s="106"/>
      <c r="I55" s="146"/>
      <c r="J55" s="106"/>
      <c r="K55" s="179"/>
      <c r="L55" s="179"/>
      <c r="M55" s="179"/>
      <c r="N55" s="93"/>
    </row>
    <row r="56" spans="1:14" x14ac:dyDescent="0.2">
      <c r="A56" s="105" t="s">
        <v>99</v>
      </c>
      <c r="B56" s="171">
        <v>822</v>
      </c>
      <c r="C56" s="255">
        <v>42.48</v>
      </c>
      <c r="D56" s="97">
        <v>17.88</v>
      </c>
      <c r="E56" s="147"/>
      <c r="F56" s="131"/>
      <c r="G56" s="131"/>
      <c r="H56" s="131"/>
      <c r="I56" s="147"/>
      <c r="J56" s="131"/>
      <c r="K56" s="180"/>
      <c r="L56" s="180"/>
      <c r="M56" s="180"/>
      <c r="N56" s="93"/>
    </row>
    <row r="57" spans="1:14" x14ac:dyDescent="0.2">
      <c r="A57" s="105" t="s">
        <v>100</v>
      </c>
      <c r="B57" s="171">
        <v>556</v>
      </c>
      <c r="C57" s="255">
        <v>20.99</v>
      </c>
      <c r="D57" s="97">
        <v>21.74</v>
      </c>
      <c r="E57" s="147"/>
      <c r="F57" s="131"/>
      <c r="G57" s="131"/>
      <c r="H57" s="131"/>
      <c r="I57" s="147"/>
      <c r="J57" s="131"/>
      <c r="K57" s="180"/>
      <c r="L57" s="180"/>
      <c r="M57" s="180"/>
      <c r="N57" s="93"/>
    </row>
    <row r="58" spans="1:14" x14ac:dyDescent="0.2">
      <c r="A58" s="105" t="s">
        <v>101</v>
      </c>
      <c r="B58" s="171">
        <v>310</v>
      </c>
      <c r="C58" s="255">
        <v>13.83</v>
      </c>
      <c r="D58" s="97">
        <v>22.33</v>
      </c>
      <c r="E58" s="147"/>
      <c r="F58" s="131"/>
      <c r="G58" s="131"/>
      <c r="H58" s="131"/>
      <c r="I58" s="147"/>
      <c r="J58" s="131"/>
      <c r="K58" s="180"/>
      <c r="L58" s="180"/>
      <c r="M58" s="180"/>
      <c r="N58" s="93"/>
    </row>
    <row r="59" spans="1:14" x14ac:dyDescent="0.2">
      <c r="A59" s="164" t="s">
        <v>102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93"/>
    </row>
    <row r="60" spans="1:14" x14ac:dyDescent="0.2">
      <c r="A60" s="105" t="s">
        <v>103</v>
      </c>
      <c r="B60" s="184">
        <v>580</v>
      </c>
      <c r="C60" s="256">
        <v>33.11</v>
      </c>
      <c r="D60" s="113">
        <v>20.350000000000001</v>
      </c>
      <c r="E60" s="138">
        <v>27.26</v>
      </c>
      <c r="F60" s="97">
        <v>37.15</v>
      </c>
      <c r="G60" s="97">
        <v>23.09</v>
      </c>
      <c r="H60" s="113">
        <v>12.5</v>
      </c>
      <c r="I60" s="138">
        <v>27.13</v>
      </c>
      <c r="J60" s="97">
        <v>9.6999999999999993</v>
      </c>
      <c r="K60" s="171">
        <v>19</v>
      </c>
      <c r="L60" s="171">
        <v>25</v>
      </c>
      <c r="M60" s="184">
        <v>33</v>
      </c>
      <c r="N60" s="93"/>
    </row>
    <row r="61" spans="1:14" x14ac:dyDescent="0.2">
      <c r="A61" s="105" t="s">
        <v>104</v>
      </c>
      <c r="B61" s="171">
        <v>1172</v>
      </c>
      <c r="C61" s="255">
        <v>30.52</v>
      </c>
      <c r="D61" s="97">
        <v>19.420000000000002</v>
      </c>
      <c r="E61" s="145">
        <v>21.03</v>
      </c>
      <c r="F61" s="97">
        <v>41.37</v>
      </c>
      <c r="G61" s="97">
        <v>24.38</v>
      </c>
      <c r="H61" s="97">
        <v>13.22</v>
      </c>
      <c r="I61" s="145">
        <v>27.98</v>
      </c>
      <c r="J61" s="97">
        <v>9.31</v>
      </c>
      <c r="K61" s="171">
        <v>21</v>
      </c>
      <c r="L61" s="171">
        <v>26</v>
      </c>
      <c r="M61" s="171">
        <v>34</v>
      </c>
      <c r="N61" s="93"/>
    </row>
    <row r="62" spans="1:14" x14ac:dyDescent="0.2">
      <c r="A62" s="105" t="s">
        <v>105</v>
      </c>
      <c r="B62" s="171">
        <v>123</v>
      </c>
      <c r="C62" s="255">
        <v>19.97</v>
      </c>
      <c r="D62" s="97">
        <v>28.46</v>
      </c>
      <c r="E62" s="145">
        <v>2.44</v>
      </c>
      <c r="F62" s="97">
        <v>32.520000000000003</v>
      </c>
      <c r="G62" s="97">
        <v>38.21</v>
      </c>
      <c r="H62" s="97">
        <v>26.83</v>
      </c>
      <c r="I62" s="145">
        <v>33.79</v>
      </c>
      <c r="J62" s="97">
        <v>8.81</v>
      </c>
      <c r="K62" s="171">
        <v>27</v>
      </c>
      <c r="L62" s="171">
        <v>32</v>
      </c>
      <c r="M62" s="171">
        <v>40</v>
      </c>
      <c r="N62" s="93"/>
    </row>
    <row r="63" spans="1:14" x14ac:dyDescent="0.2">
      <c r="A63" s="164" t="s">
        <v>106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93"/>
    </row>
    <row r="64" spans="1:14" x14ac:dyDescent="0.2">
      <c r="A64" s="105" t="s">
        <v>107</v>
      </c>
      <c r="B64" s="184">
        <v>1103</v>
      </c>
      <c r="C64" s="256">
        <v>21.83</v>
      </c>
      <c r="D64" s="113">
        <v>19.38</v>
      </c>
      <c r="E64" s="138">
        <v>10.77</v>
      </c>
      <c r="F64" s="97">
        <v>36.86</v>
      </c>
      <c r="G64" s="97">
        <v>32.479999999999997</v>
      </c>
      <c r="H64" s="113">
        <v>19.89</v>
      </c>
      <c r="I64" s="138">
        <v>31.1</v>
      </c>
      <c r="J64" s="97">
        <v>9.52</v>
      </c>
      <c r="K64" s="171">
        <v>24</v>
      </c>
      <c r="L64" s="171">
        <v>30</v>
      </c>
      <c r="M64" s="184">
        <v>37</v>
      </c>
      <c r="N64" s="93"/>
    </row>
    <row r="65" spans="1:14" x14ac:dyDescent="0.2">
      <c r="A65" s="105" t="s">
        <v>108</v>
      </c>
      <c r="B65" s="171">
        <v>982</v>
      </c>
      <c r="C65" s="255">
        <v>44.74</v>
      </c>
      <c r="D65" s="97">
        <v>21.07</v>
      </c>
      <c r="E65" s="145">
        <v>30.78</v>
      </c>
      <c r="F65" s="97">
        <v>41.1</v>
      </c>
      <c r="G65" s="97">
        <v>19.22</v>
      </c>
      <c r="H65" s="97">
        <v>8.9</v>
      </c>
      <c r="I65" s="145">
        <v>25.69</v>
      </c>
      <c r="J65" s="97">
        <v>8.98</v>
      </c>
      <c r="K65" s="171">
        <v>18</v>
      </c>
      <c r="L65" s="171">
        <v>23</v>
      </c>
      <c r="M65" s="171">
        <v>30</v>
      </c>
      <c r="N65" s="93"/>
    </row>
    <row r="66" spans="1:14" x14ac:dyDescent="0.2">
      <c r="A66" s="164" t="s">
        <v>243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93"/>
    </row>
    <row r="67" spans="1:14" x14ac:dyDescent="0.2">
      <c r="A67" s="111" t="s">
        <v>155</v>
      </c>
      <c r="B67" s="184">
        <v>894</v>
      </c>
      <c r="C67" s="255">
        <v>12.55</v>
      </c>
      <c r="D67" s="113">
        <v>23.07</v>
      </c>
      <c r="E67" s="138">
        <v>23.43</v>
      </c>
      <c r="F67" s="97">
        <v>37.89</v>
      </c>
      <c r="G67" s="97">
        <v>24.89</v>
      </c>
      <c r="H67" s="113">
        <v>13.79</v>
      </c>
      <c r="I67" s="138">
        <v>27.83</v>
      </c>
      <c r="J67" s="113">
        <v>9.56</v>
      </c>
      <c r="K67" s="113">
        <v>20</v>
      </c>
      <c r="L67" s="113">
        <v>26</v>
      </c>
      <c r="M67" s="113">
        <v>34</v>
      </c>
      <c r="N67" s="93"/>
    </row>
    <row r="68" spans="1:14" x14ac:dyDescent="0.2">
      <c r="A68" s="108" t="s">
        <v>156</v>
      </c>
      <c r="B68" s="171">
        <v>27</v>
      </c>
      <c r="C68" s="255">
        <v>0.82</v>
      </c>
      <c r="D68" s="113">
        <v>14.81</v>
      </c>
      <c r="E68" s="138">
        <v>33.33</v>
      </c>
      <c r="F68" s="113">
        <v>22.22</v>
      </c>
      <c r="G68" s="113">
        <v>18.52</v>
      </c>
      <c r="H68" s="113">
        <v>25.93</v>
      </c>
      <c r="I68" s="138">
        <v>29.7</v>
      </c>
      <c r="J68" s="113">
        <v>12.56</v>
      </c>
      <c r="K68" s="113">
        <v>19</v>
      </c>
      <c r="L68" s="113">
        <v>24</v>
      </c>
      <c r="M68" s="113">
        <v>42</v>
      </c>
      <c r="N68" s="93"/>
    </row>
    <row r="69" spans="1:14" x14ac:dyDescent="0.2">
      <c r="A69" s="108" t="s">
        <v>157</v>
      </c>
      <c r="B69" s="184">
        <v>6</v>
      </c>
      <c r="C69" s="255">
        <v>0</v>
      </c>
      <c r="D69" s="113">
        <v>16.670000000000002</v>
      </c>
      <c r="E69" s="138">
        <v>16.670000000000002</v>
      </c>
      <c r="F69" s="113">
        <v>33.33</v>
      </c>
      <c r="G69" s="113">
        <v>0</v>
      </c>
      <c r="H69" s="113">
        <v>50</v>
      </c>
      <c r="I69" s="138">
        <v>38.33</v>
      </c>
      <c r="J69" s="113">
        <v>17.82</v>
      </c>
      <c r="K69" s="113">
        <v>25</v>
      </c>
      <c r="L69" s="113">
        <v>36</v>
      </c>
      <c r="M69" s="113">
        <v>47</v>
      </c>
      <c r="N69" s="93"/>
    </row>
    <row r="70" spans="1:14" x14ac:dyDescent="0.2">
      <c r="A70" s="108" t="s">
        <v>245</v>
      </c>
      <c r="B70" s="184">
        <v>1198</v>
      </c>
      <c r="C70" s="255">
        <v>14.61</v>
      </c>
      <c r="D70" s="113">
        <v>18.2</v>
      </c>
      <c r="E70" s="138">
        <v>17.34</v>
      </c>
      <c r="F70" s="113">
        <v>40.07</v>
      </c>
      <c r="G70" s="113">
        <v>27.69</v>
      </c>
      <c r="H70" s="113">
        <v>14.9</v>
      </c>
      <c r="I70" s="138">
        <v>29.03</v>
      </c>
      <c r="J70" s="113">
        <v>9.52</v>
      </c>
      <c r="K70" s="113">
        <v>22</v>
      </c>
      <c r="L70" s="113">
        <v>27</v>
      </c>
      <c r="M70" s="113">
        <v>35</v>
      </c>
      <c r="N70" s="93"/>
    </row>
    <row r="71" spans="1:14" x14ac:dyDescent="0.2">
      <c r="A71" s="535" t="s">
        <v>379</v>
      </c>
      <c r="B71" s="185"/>
      <c r="C71" s="185"/>
      <c r="D71" s="185"/>
      <c r="E71" s="142"/>
      <c r="F71" s="142"/>
      <c r="G71" s="142"/>
      <c r="H71" s="142"/>
      <c r="I71" s="142"/>
      <c r="J71" s="142"/>
      <c r="K71" s="142"/>
      <c r="L71" s="142"/>
      <c r="M71" s="142"/>
      <c r="N71" s="93"/>
    </row>
    <row r="72" spans="1:14" x14ac:dyDescent="0.2">
      <c r="A72" s="739"/>
      <c r="B72" s="739"/>
      <c r="C72" s="739"/>
      <c r="D72" s="739"/>
      <c r="E72" s="739"/>
    </row>
  </sheetData>
  <mergeCells count="13">
    <mergeCell ref="A2:A4"/>
    <mergeCell ref="B2:B3"/>
    <mergeCell ref="D2:D3"/>
    <mergeCell ref="E2:H2"/>
    <mergeCell ref="I2:M3"/>
    <mergeCell ref="C2:C3"/>
    <mergeCell ref="D8:D9"/>
    <mergeCell ref="E8:H8"/>
    <mergeCell ref="I8:M9"/>
    <mergeCell ref="A72:E72"/>
    <mergeCell ref="C8:C9"/>
    <mergeCell ref="B8:B9"/>
    <mergeCell ref="A8:A10"/>
  </mergeCells>
  <pageMargins left="0.7" right="0.7" top="0.75" bottom="0.75" header="0.3" footer="0.3"/>
  <pageSetup paperSize="28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M71"/>
  <sheetViews>
    <sheetView showGridLines="0" zoomScale="115" zoomScaleNormal="115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8.85546875" style="3" customWidth="1"/>
    <col min="3" max="7" width="10.7109375" style="3" customWidth="1"/>
    <col min="8" max="16384" width="8.85546875" style="3"/>
  </cols>
  <sheetData>
    <row r="1" spans="1:8" ht="22.5" customHeight="1" x14ac:dyDescent="0.2">
      <c r="A1" s="123" t="s">
        <v>430</v>
      </c>
      <c r="B1" s="123"/>
      <c r="C1" s="93"/>
      <c r="D1" s="93"/>
      <c r="E1" s="93"/>
      <c r="F1" s="93"/>
      <c r="G1" s="93"/>
      <c r="H1" s="93"/>
    </row>
    <row r="2" spans="1:8" ht="61.5" customHeight="1" x14ac:dyDescent="0.2">
      <c r="A2" s="749" t="s">
        <v>167</v>
      </c>
      <c r="B2" s="583" t="s">
        <v>126</v>
      </c>
      <c r="C2" s="583" t="s">
        <v>207</v>
      </c>
      <c r="D2" s="583" t="s">
        <v>208</v>
      </c>
      <c r="E2" s="583" t="s">
        <v>209</v>
      </c>
      <c r="F2" s="583" t="s">
        <v>210</v>
      </c>
      <c r="G2" s="583" t="s">
        <v>211</v>
      </c>
    </row>
    <row r="3" spans="1:8" x14ac:dyDescent="0.2">
      <c r="A3" s="751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8" x14ac:dyDescent="0.2">
      <c r="A4" s="556" t="s">
        <v>173</v>
      </c>
      <c r="B4" s="581"/>
      <c r="C4" s="582"/>
      <c r="D4" s="582"/>
      <c r="E4" s="582"/>
      <c r="F4" s="582"/>
      <c r="G4" s="582"/>
    </row>
    <row r="5" spans="1:8" x14ac:dyDescent="0.2">
      <c r="A5" s="108" t="s">
        <v>174</v>
      </c>
      <c r="B5" s="171">
        <v>3669</v>
      </c>
      <c r="C5" s="145">
        <v>33.450000000000003</v>
      </c>
      <c r="D5" s="145">
        <v>6.89</v>
      </c>
      <c r="E5" s="145">
        <v>35.590000000000003</v>
      </c>
      <c r="F5" s="145">
        <v>18.809999999999999</v>
      </c>
      <c r="G5" s="145">
        <v>35.79</v>
      </c>
      <c r="H5" s="93"/>
    </row>
    <row r="6" spans="1:8" x14ac:dyDescent="0.2">
      <c r="A6" s="108" t="s">
        <v>175</v>
      </c>
      <c r="B6" s="171">
        <v>1304</v>
      </c>
      <c r="C6" s="145">
        <v>31.28</v>
      </c>
      <c r="D6" s="145">
        <v>5.42</v>
      </c>
      <c r="E6" s="145">
        <v>37.049999999999997</v>
      </c>
      <c r="F6" s="145">
        <v>19.36</v>
      </c>
      <c r="G6" s="145">
        <v>44.15</v>
      </c>
      <c r="H6" s="93"/>
    </row>
    <row r="7" spans="1:8" ht="47.25" customHeight="1" x14ac:dyDescent="0.2">
      <c r="A7" s="770" t="s">
        <v>169</v>
      </c>
      <c r="B7" s="534" t="s">
        <v>128</v>
      </c>
      <c r="C7" s="531" t="s">
        <v>202</v>
      </c>
      <c r="D7" s="533" t="s">
        <v>203</v>
      </c>
      <c r="E7" s="533" t="s">
        <v>204</v>
      </c>
      <c r="F7" s="533" t="s">
        <v>205</v>
      </c>
      <c r="G7" s="533" t="s">
        <v>206</v>
      </c>
      <c r="H7" s="93"/>
    </row>
    <row r="8" spans="1:8" x14ac:dyDescent="0.2">
      <c r="A8" s="770"/>
      <c r="B8" s="160" t="s">
        <v>2</v>
      </c>
      <c r="C8" s="195" t="s">
        <v>0</v>
      </c>
      <c r="D8" s="195" t="s">
        <v>0</v>
      </c>
      <c r="E8" s="195" t="s">
        <v>0</v>
      </c>
      <c r="F8" s="195" t="s">
        <v>0</v>
      </c>
      <c r="G8" s="195" t="s">
        <v>0</v>
      </c>
      <c r="H8" s="93"/>
    </row>
    <row r="9" spans="1:8" x14ac:dyDescent="0.2">
      <c r="A9" s="164" t="s">
        <v>375</v>
      </c>
      <c r="B9" s="164"/>
      <c r="C9" s="196"/>
      <c r="D9" s="196"/>
      <c r="E9" s="196"/>
      <c r="F9" s="196"/>
      <c r="G9" s="196"/>
      <c r="H9" s="93"/>
    </row>
    <row r="10" spans="1:8" x14ac:dyDescent="0.2">
      <c r="A10" s="95">
        <v>2015</v>
      </c>
      <c r="B10" s="171">
        <v>1145</v>
      </c>
      <c r="C10" s="145">
        <v>27</v>
      </c>
      <c r="D10" s="145">
        <v>8.1999999999999993</v>
      </c>
      <c r="E10" s="145">
        <v>35.74</v>
      </c>
      <c r="F10" s="145">
        <v>17.170000000000002</v>
      </c>
      <c r="G10" s="145">
        <v>44.74</v>
      </c>
      <c r="H10" s="93"/>
    </row>
    <row r="11" spans="1:8" x14ac:dyDescent="0.2">
      <c r="A11" s="95">
        <v>2016</v>
      </c>
      <c r="B11" s="171">
        <v>1097</v>
      </c>
      <c r="C11" s="145">
        <v>29.24</v>
      </c>
      <c r="D11" s="145">
        <v>8.2799999999999994</v>
      </c>
      <c r="E11" s="145">
        <v>30.33</v>
      </c>
      <c r="F11" s="145">
        <v>19.329999999999998</v>
      </c>
      <c r="G11" s="145">
        <v>35.61</v>
      </c>
      <c r="H11" s="93"/>
    </row>
    <row r="12" spans="1:8" x14ac:dyDescent="0.2">
      <c r="A12" s="95">
        <v>2017</v>
      </c>
      <c r="B12" s="171">
        <v>1043</v>
      </c>
      <c r="C12" s="145">
        <v>28.88</v>
      </c>
      <c r="D12" s="145">
        <v>8.5299999999999994</v>
      </c>
      <c r="E12" s="145">
        <v>32.06</v>
      </c>
      <c r="F12" s="145">
        <v>20.32</v>
      </c>
      <c r="G12" s="145">
        <v>32.880000000000003</v>
      </c>
      <c r="H12" s="93"/>
    </row>
    <row r="13" spans="1:8" x14ac:dyDescent="0.2">
      <c r="A13" s="95">
        <v>2018</v>
      </c>
      <c r="B13" s="171">
        <v>1007</v>
      </c>
      <c r="C13" s="145">
        <v>30.83</v>
      </c>
      <c r="D13" s="145">
        <v>6.58</v>
      </c>
      <c r="E13" s="145">
        <v>31.82</v>
      </c>
      <c r="F13" s="145">
        <v>22.16</v>
      </c>
      <c r="G13" s="145">
        <v>32.61</v>
      </c>
      <c r="H13" s="93"/>
    </row>
    <row r="14" spans="1:8" x14ac:dyDescent="0.2">
      <c r="A14" s="95">
        <v>2019</v>
      </c>
      <c r="B14" s="171">
        <v>1226</v>
      </c>
      <c r="C14" s="145">
        <v>32.01</v>
      </c>
      <c r="D14" s="145">
        <v>5.88</v>
      </c>
      <c r="E14" s="145">
        <v>31.73</v>
      </c>
      <c r="F14" s="145">
        <v>18.53</v>
      </c>
      <c r="G14" s="145">
        <v>31.88</v>
      </c>
      <c r="H14" s="93"/>
    </row>
    <row r="15" spans="1:8" x14ac:dyDescent="0.2">
      <c r="A15" s="95">
        <v>2020</v>
      </c>
      <c r="B15" s="171">
        <v>1019</v>
      </c>
      <c r="C15" s="145">
        <v>31.28</v>
      </c>
      <c r="D15" s="145">
        <v>6.75</v>
      </c>
      <c r="E15" s="145">
        <v>29.8</v>
      </c>
      <c r="F15" s="145">
        <v>22.26</v>
      </c>
      <c r="G15" s="145">
        <v>30.89</v>
      </c>
      <c r="H15" s="93"/>
    </row>
    <row r="16" spans="1:8" x14ac:dyDescent="0.2">
      <c r="A16" s="95">
        <v>2021</v>
      </c>
      <c r="B16" s="171">
        <v>1088</v>
      </c>
      <c r="C16" s="145">
        <v>32.82</v>
      </c>
      <c r="D16" s="145">
        <v>6.86</v>
      </c>
      <c r="E16" s="145">
        <v>32</v>
      </c>
      <c r="F16" s="145">
        <v>19.61</v>
      </c>
      <c r="G16" s="145">
        <v>35.49</v>
      </c>
      <c r="H16" s="93"/>
    </row>
    <row r="17" spans="1:8" s="667" customFormat="1" ht="24" customHeight="1" x14ac:dyDescent="0.2">
      <c r="A17" s="665" t="s">
        <v>381</v>
      </c>
      <c r="B17" s="692"/>
      <c r="C17" s="702" t="s">
        <v>473</v>
      </c>
      <c r="D17" s="702" t="s">
        <v>482</v>
      </c>
      <c r="E17" s="702" t="s">
        <v>462</v>
      </c>
      <c r="F17" s="702" t="s">
        <v>483</v>
      </c>
      <c r="G17" s="702" t="s">
        <v>484</v>
      </c>
      <c r="H17" s="701"/>
    </row>
    <row r="18" spans="1:8" x14ac:dyDescent="0.2">
      <c r="A18" s="164" t="s">
        <v>70</v>
      </c>
      <c r="B18" s="556"/>
      <c r="C18" s="586"/>
      <c r="D18" s="586"/>
      <c r="E18" s="586"/>
      <c r="F18" s="586"/>
      <c r="G18" s="586"/>
      <c r="H18" s="93"/>
    </row>
    <row r="19" spans="1:8" x14ac:dyDescent="0.2">
      <c r="A19" s="200" t="s">
        <v>296</v>
      </c>
      <c r="B19" s="211">
        <v>2125</v>
      </c>
      <c r="C19" s="204">
        <v>33.49</v>
      </c>
      <c r="D19" s="204">
        <v>6.87</v>
      </c>
      <c r="E19" s="204">
        <v>35.07</v>
      </c>
      <c r="F19" s="204">
        <v>18.649999999999999</v>
      </c>
      <c r="G19" s="204">
        <v>30.66</v>
      </c>
      <c r="H19" s="93"/>
    </row>
    <row r="20" spans="1:8" x14ac:dyDescent="0.2">
      <c r="A20" s="200" t="s">
        <v>71</v>
      </c>
      <c r="B20" s="211">
        <v>1741</v>
      </c>
      <c r="C20" s="204">
        <v>31.44</v>
      </c>
      <c r="D20" s="204">
        <v>6.04</v>
      </c>
      <c r="E20" s="204">
        <v>34.32</v>
      </c>
      <c r="F20" s="204">
        <v>18.54</v>
      </c>
      <c r="G20" s="204">
        <v>29.94</v>
      </c>
      <c r="H20" s="93"/>
    </row>
    <row r="21" spans="1:8" x14ac:dyDescent="0.2">
      <c r="A21" s="108" t="s">
        <v>72</v>
      </c>
      <c r="B21" s="103">
        <v>402</v>
      </c>
      <c r="C21" s="129">
        <v>27.87</v>
      </c>
      <c r="D21" s="129">
        <v>7.47</v>
      </c>
      <c r="E21" s="129">
        <v>48.79</v>
      </c>
      <c r="F21" s="129">
        <v>17.059999999999999</v>
      </c>
      <c r="G21" s="129">
        <v>21.19</v>
      </c>
      <c r="H21" s="93"/>
    </row>
    <row r="22" spans="1:8" x14ac:dyDescent="0.2">
      <c r="A22" s="108" t="s">
        <v>73</v>
      </c>
      <c r="B22" s="103">
        <v>311</v>
      </c>
      <c r="C22" s="129">
        <v>26.38</v>
      </c>
      <c r="D22" s="129">
        <v>2.52</v>
      </c>
      <c r="E22" s="129">
        <v>35.06</v>
      </c>
      <c r="F22" s="129">
        <v>19.29</v>
      </c>
      <c r="G22" s="129">
        <v>51.05</v>
      </c>
      <c r="H22" s="93"/>
    </row>
    <row r="23" spans="1:8" x14ac:dyDescent="0.2">
      <c r="A23" s="108" t="s">
        <v>74</v>
      </c>
      <c r="B23" s="103">
        <v>433</v>
      </c>
      <c r="C23" s="129">
        <v>35.11</v>
      </c>
      <c r="D23" s="129">
        <v>8.42</v>
      </c>
      <c r="E23" s="129">
        <v>27.07</v>
      </c>
      <c r="F23" s="129">
        <v>18.03</v>
      </c>
      <c r="G23" s="129">
        <v>31.07</v>
      </c>
      <c r="H23" s="93"/>
    </row>
    <row r="24" spans="1:8" x14ac:dyDescent="0.2">
      <c r="A24" s="108" t="s">
        <v>75</v>
      </c>
      <c r="B24" s="103">
        <v>252</v>
      </c>
      <c r="C24" s="129">
        <v>32.909999999999997</v>
      </c>
      <c r="D24" s="129">
        <v>5.88</v>
      </c>
      <c r="E24" s="129">
        <v>35.799999999999997</v>
      </c>
      <c r="F24" s="129">
        <v>15.66</v>
      </c>
      <c r="G24" s="129">
        <v>25.34</v>
      </c>
      <c r="H24" s="93"/>
    </row>
    <row r="25" spans="1:8" x14ac:dyDescent="0.2">
      <c r="A25" s="108" t="s">
        <v>76</v>
      </c>
      <c r="B25" s="103">
        <v>343</v>
      </c>
      <c r="C25" s="129">
        <v>33.950000000000003</v>
      </c>
      <c r="D25" s="129">
        <v>4.49</v>
      </c>
      <c r="E25" s="129">
        <v>25.23</v>
      </c>
      <c r="F25" s="129">
        <v>22.32</v>
      </c>
      <c r="G25" s="129">
        <v>21.9</v>
      </c>
      <c r="H25" s="93"/>
    </row>
    <row r="26" spans="1:8" x14ac:dyDescent="0.2">
      <c r="A26" s="200" t="s">
        <v>77</v>
      </c>
      <c r="B26" s="211">
        <v>251</v>
      </c>
      <c r="C26" s="204">
        <v>41.18</v>
      </c>
      <c r="D26" s="204">
        <v>9.5399999999999991</v>
      </c>
      <c r="E26" s="204">
        <v>40.409999999999997</v>
      </c>
      <c r="F26" s="204">
        <v>20.73</v>
      </c>
      <c r="G26" s="204">
        <v>41.18</v>
      </c>
      <c r="H26" s="93"/>
    </row>
    <row r="27" spans="1:8" x14ac:dyDescent="0.2">
      <c r="A27" s="108" t="s">
        <v>78</v>
      </c>
      <c r="B27" s="103">
        <v>66</v>
      </c>
      <c r="C27" s="129">
        <v>53.23</v>
      </c>
      <c r="D27" s="129">
        <v>9.68</v>
      </c>
      <c r="E27" s="129">
        <v>36.36</v>
      </c>
      <c r="F27" s="129">
        <v>15.63</v>
      </c>
      <c r="G27" s="129">
        <v>47.69</v>
      </c>
      <c r="H27" s="93"/>
    </row>
    <row r="28" spans="1:8" x14ac:dyDescent="0.2">
      <c r="A28" s="108" t="s">
        <v>79</v>
      </c>
      <c r="B28" s="103">
        <v>81</v>
      </c>
      <c r="C28" s="129">
        <v>32.43</v>
      </c>
      <c r="D28" s="129">
        <v>11.69</v>
      </c>
      <c r="E28" s="129">
        <v>31.58</v>
      </c>
      <c r="F28" s="129">
        <v>29.49</v>
      </c>
      <c r="G28" s="129">
        <v>49.33</v>
      </c>
      <c r="H28" s="93"/>
    </row>
    <row r="29" spans="1:8" x14ac:dyDescent="0.2">
      <c r="A29" s="108" t="s">
        <v>80</v>
      </c>
      <c r="B29" s="103">
        <v>7</v>
      </c>
      <c r="C29" s="129">
        <v>42.86</v>
      </c>
      <c r="D29" s="129">
        <v>28.57</v>
      </c>
      <c r="E29" s="129">
        <v>28.57</v>
      </c>
      <c r="F29" s="129">
        <v>14.29</v>
      </c>
      <c r="G29" s="129">
        <v>16.670000000000002</v>
      </c>
      <c r="H29" s="93"/>
    </row>
    <row r="30" spans="1:8" x14ac:dyDescent="0.2">
      <c r="A30" s="108" t="s">
        <v>81</v>
      </c>
      <c r="B30" s="103">
        <v>90</v>
      </c>
      <c r="C30" s="129">
        <v>39.770000000000003</v>
      </c>
      <c r="D30" s="129">
        <v>6.82</v>
      </c>
      <c r="E30" s="129">
        <v>51.69</v>
      </c>
      <c r="F30" s="129">
        <v>18.89</v>
      </c>
      <c r="G30" s="129">
        <v>30.59</v>
      </c>
      <c r="H30" s="93"/>
    </row>
    <row r="31" spans="1:8" x14ac:dyDescent="0.2">
      <c r="A31" s="108" t="s">
        <v>82</v>
      </c>
      <c r="B31" s="103">
        <v>7</v>
      </c>
      <c r="C31" s="129">
        <v>42.86</v>
      </c>
      <c r="D31" s="129">
        <v>0</v>
      </c>
      <c r="E31" s="129">
        <v>42.86</v>
      </c>
      <c r="F31" s="129">
        <v>0</v>
      </c>
      <c r="G31" s="129">
        <v>42.86</v>
      </c>
      <c r="H31" s="93"/>
    </row>
    <row r="32" spans="1:8" x14ac:dyDescent="0.2">
      <c r="A32" s="205" t="s">
        <v>83</v>
      </c>
      <c r="B32" s="211">
        <v>133</v>
      </c>
      <c r="C32" s="204">
        <v>45.61</v>
      </c>
      <c r="D32" s="204">
        <v>12.71</v>
      </c>
      <c r="E32" s="204">
        <v>34.619999999999997</v>
      </c>
      <c r="F32" s="204">
        <v>14.77</v>
      </c>
      <c r="G32" s="204">
        <v>18.420000000000002</v>
      </c>
      <c r="H32" s="93"/>
    </row>
    <row r="33" spans="1:13" x14ac:dyDescent="0.2">
      <c r="A33" s="587" t="s">
        <v>239</v>
      </c>
      <c r="B33" s="588"/>
      <c r="C33" s="589"/>
      <c r="D33" s="590"/>
      <c r="E33" s="590"/>
      <c r="F33" s="590"/>
      <c r="G33" s="591"/>
      <c r="H33" s="258"/>
      <c r="I33" s="41"/>
      <c r="J33" s="41"/>
      <c r="K33" s="41"/>
      <c r="L33" s="41"/>
      <c r="M33" s="41"/>
    </row>
    <row r="34" spans="1:13" x14ac:dyDescent="0.2">
      <c r="A34" s="105" t="s">
        <v>241</v>
      </c>
      <c r="B34" s="251">
        <v>5202</v>
      </c>
      <c r="C34" s="136">
        <v>47.417982989064399</v>
      </c>
      <c r="D34" s="136">
        <v>2.1221025138752858</v>
      </c>
      <c r="E34" s="146"/>
      <c r="F34" s="136">
        <v>14.256737177629672</v>
      </c>
      <c r="G34" s="136">
        <v>39.740341988600377</v>
      </c>
      <c r="H34" s="258"/>
      <c r="I34" s="41"/>
      <c r="J34" s="41"/>
      <c r="K34" s="41"/>
      <c r="L34" s="41"/>
      <c r="M34" s="41"/>
    </row>
    <row r="35" spans="1:13" x14ac:dyDescent="0.2">
      <c r="A35" s="102" t="s">
        <v>288</v>
      </c>
      <c r="B35" s="251">
        <v>24902</v>
      </c>
      <c r="C35" s="136">
        <v>26.664552948636651</v>
      </c>
      <c r="D35" s="136">
        <v>38.901313950237629</v>
      </c>
      <c r="E35" s="146"/>
      <c r="F35" s="136">
        <v>47.728631201434546</v>
      </c>
      <c r="G35" s="136">
        <v>29.044339216530346</v>
      </c>
      <c r="H35" s="258"/>
      <c r="I35" s="41"/>
      <c r="J35" s="41"/>
      <c r="K35" s="41"/>
      <c r="L35" s="41"/>
      <c r="M35" s="41"/>
    </row>
    <row r="36" spans="1:13" x14ac:dyDescent="0.2">
      <c r="A36" s="107" t="s">
        <v>290</v>
      </c>
      <c r="B36" s="251">
        <v>128</v>
      </c>
      <c r="C36" s="136">
        <v>18.691588785046729</v>
      </c>
      <c r="D36" s="136">
        <v>16.071428571428573</v>
      </c>
      <c r="E36" s="146"/>
      <c r="F36" s="136">
        <v>45.454545454545453</v>
      </c>
      <c r="G36" s="136">
        <v>80.800000000000011</v>
      </c>
      <c r="H36" s="258"/>
      <c r="I36" s="41"/>
      <c r="J36" s="41"/>
      <c r="K36" s="41"/>
      <c r="L36" s="41"/>
      <c r="M36" s="41"/>
    </row>
    <row r="37" spans="1:13" x14ac:dyDescent="0.2">
      <c r="A37" s="102" t="s">
        <v>292</v>
      </c>
      <c r="B37" s="251">
        <v>27400</v>
      </c>
      <c r="C37" s="136">
        <v>23.27898966704937</v>
      </c>
      <c r="D37" s="136">
        <v>12.049001510320524</v>
      </c>
      <c r="E37" s="146"/>
      <c r="F37" s="136">
        <v>50.565210055677412</v>
      </c>
      <c r="G37" s="136">
        <v>4.6278062229224108</v>
      </c>
      <c r="H37" s="258"/>
      <c r="I37" s="41"/>
      <c r="J37" s="41"/>
      <c r="K37" s="41"/>
      <c r="L37" s="41"/>
      <c r="M37" s="41"/>
    </row>
    <row r="38" spans="1:13" x14ac:dyDescent="0.2">
      <c r="A38" s="107" t="s">
        <v>294</v>
      </c>
      <c r="B38" s="251">
        <v>26816</v>
      </c>
      <c r="C38" s="136">
        <v>38.696020321761218</v>
      </c>
      <c r="D38" s="136">
        <v>9.2465581977471842</v>
      </c>
      <c r="E38" s="146"/>
      <c r="F38" s="136">
        <v>33.553040666583755</v>
      </c>
      <c r="G38" s="146"/>
      <c r="H38" s="258"/>
      <c r="I38" s="41"/>
      <c r="J38" s="41"/>
      <c r="K38" s="41"/>
      <c r="L38" s="41"/>
      <c r="M38" s="41"/>
    </row>
    <row r="39" spans="1:13" x14ac:dyDescent="0.2">
      <c r="A39" s="164" t="s">
        <v>84</v>
      </c>
      <c r="B39" s="592"/>
      <c r="C39" s="593"/>
      <c r="D39" s="593"/>
      <c r="E39" s="593"/>
      <c r="F39" s="593"/>
      <c r="G39" s="593"/>
      <c r="H39" s="185"/>
      <c r="I39" s="13"/>
      <c r="J39" s="13"/>
      <c r="K39" s="13"/>
      <c r="L39" s="13"/>
    </row>
    <row r="40" spans="1:13" x14ac:dyDescent="0.2">
      <c r="A40" s="205" t="s">
        <v>85</v>
      </c>
      <c r="B40" s="212">
        <v>1315</v>
      </c>
      <c r="C40" s="210">
        <v>26.82</v>
      </c>
      <c r="D40" s="210">
        <v>5.14</v>
      </c>
      <c r="E40" s="210">
        <v>38.450000000000003</v>
      </c>
      <c r="F40" s="210">
        <v>18.93</v>
      </c>
      <c r="G40" s="210">
        <v>26.89</v>
      </c>
      <c r="H40" s="93"/>
    </row>
    <row r="41" spans="1:13" x14ac:dyDescent="0.2">
      <c r="A41" s="105" t="s">
        <v>86</v>
      </c>
      <c r="B41" s="96">
        <v>582</v>
      </c>
      <c r="C41" s="145">
        <v>32.14</v>
      </c>
      <c r="D41" s="145">
        <v>3.63</v>
      </c>
      <c r="E41" s="145">
        <v>33.090000000000003</v>
      </c>
      <c r="F41" s="145">
        <v>19.170000000000002</v>
      </c>
      <c r="G41" s="145">
        <v>38.65</v>
      </c>
      <c r="H41" s="93"/>
    </row>
    <row r="42" spans="1:13" x14ac:dyDescent="0.2">
      <c r="A42" s="105" t="s">
        <v>87</v>
      </c>
      <c r="B42" s="96">
        <v>375</v>
      </c>
      <c r="C42" s="145">
        <v>28.62</v>
      </c>
      <c r="D42" s="145">
        <v>8.5</v>
      </c>
      <c r="E42" s="145">
        <v>29.28</v>
      </c>
      <c r="F42" s="145">
        <v>16.89</v>
      </c>
      <c r="G42" s="145">
        <v>28.2</v>
      </c>
      <c r="H42" s="93"/>
    </row>
    <row r="43" spans="1:13" x14ac:dyDescent="0.2">
      <c r="A43" s="105" t="s">
        <v>88</v>
      </c>
      <c r="B43" s="96">
        <v>358</v>
      </c>
      <c r="C43" s="145">
        <v>16.96</v>
      </c>
      <c r="D43" s="145">
        <v>4.08</v>
      </c>
      <c r="E43" s="145">
        <v>56.65</v>
      </c>
      <c r="F43" s="145">
        <v>20.68</v>
      </c>
      <c r="G43" s="145">
        <v>5.71</v>
      </c>
      <c r="H43" s="93"/>
    </row>
    <row r="44" spans="1:13" x14ac:dyDescent="0.2">
      <c r="A44" s="205" t="s">
        <v>89</v>
      </c>
      <c r="B44" s="211">
        <v>810</v>
      </c>
      <c r="C44" s="204">
        <v>44.13</v>
      </c>
      <c r="D44" s="204">
        <v>9.6199999999999992</v>
      </c>
      <c r="E44" s="204">
        <v>29.53</v>
      </c>
      <c r="F44" s="204">
        <v>18.190000000000001</v>
      </c>
      <c r="G44" s="204">
        <v>36.54</v>
      </c>
      <c r="H44" s="93"/>
    </row>
    <row r="45" spans="1:13" x14ac:dyDescent="0.2">
      <c r="A45" s="105" t="s">
        <v>90</v>
      </c>
      <c r="B45" s="96">
        <v>46</v>
      </c>
      <c r="C45" s="145">
        <v>27.03</v>
      </c>
      <c r="D45" s="145">
        <v>14.29</v>
      </c>
      <c r="E45" s="145">
        <v>51.11</v>
      </c>
      <c r="F45" s="145">
        <v>19.05</v>
      </c>
      <c r="G45" s="145">
        <v>42.5</v>
      </c>
      <c r="H45" s="93"/>
    </row>
    <row r="46" spans="1:13" x14ac:dyDescent="0.2">
      <c r="A46" s="105" t="s">
        <v>91</v>
      </c>
      <c r="B46" s="96">
        <v>13</v>
      </c>
      <c r="C46" s="145">
        <v>42.86</v>
      </c>
      <c r="D46" s="145">
        <v>12.5</v>
      </c>
      <c r="E46" s="145">
        <v>50</v>
      </c>
      <c r="F46" s="145">
        <v>15.38</v>
      </c>
      <c r="G46" s="145">
        <v>46.15</v>
      </c>
      <c r="H46" s="93"/>
    </row>
    <row r="47" spans="1:13" x14ac:dyDescent="0.2">
      <c r="A47" s="105" t="s">
        <v>92</v>
      </c>
      <c r="B47" s="96">
        <v>349</v>
      </c>
      <c r="C47" s="145">
        <v>39.64</v>
      </c>
      <c r="D47" s="145">
        <v>9.4700000000000006</v>
      </c>
      <c r="E47" s="145">
        <v>26.35</v>
      </c>
      <c r="F47" s="145">
        <v>22.16</v>
      </c>
      <c r="G47" s="145">
        <v>29.45</v>
      </c>
      <c r="H47" s="93"/>
    </row>
    <row r="48" spans="1:13" x14ac:dyDescent="0.2">
      <c r="A48" s="105" t="s">
        <v>93</v>
      </c>
      <c r="B48" s="96">
        <v>402</v>
      </c>
      <c r="C48" s="145">
        <v>50</v>
      </c>
      <c r="D48" s="145">
        <v>9.16</v>
      </c>
      <c r="E48" s="145">
        <v>29.13</v>
      </c>
      <c r="F48" s="145">
        <v>14.69</v>
      </c>
      <c r="G48" s="145">
        <v>41.94</v>
      </c>
      <c r="H48" s="93"/>
    </row>
    <row r="49" spans="1:8" x14ac:dyDescent="0.2">
      <c r="A49" s="164" t="s">
        <v>94</v>
      </c>
      <c r="B49" s="592"/>
      <c r="C49" s="566"/>
      <c r="D49" s="566"/>
      <c r="E49" s="566"/>
      <c r="F49" s="566"/>
      <c r="G49" s="566"/>
      <c r="H49" s="93"/>
    </row>
    <row r="50" spans="1:8" x14ac:dyDescent="0.2">
      <c r="A50" s="105" t="s">
        <v>95</v>
      </c>
      <c r="B50" s="112">
        <v>1681</v>
      </c>
      <c r="C50" s="138">
        <v>32.33</v>
      </c>
      <c r="D50" s="138">
        <v>6.85</v>
      </c>
      <c r="E50" s="138">
        <v>34.409999999999997</v>
      </c>
      <c r="F50" s="138">
        <v>16.600000000000001</v>
      </c>
      <c r="G50" s="138">
        <v>30.59</v>
      </c>
      <c r="H50" s="93"/>
    </row>
    <row r="51" spans="1:8" x14ac:dyDescent="0.2">
      <c r="A51" s="105" t="s">
        <v>96</v>
      </c>
      <c r="B51" s="96">
        <v>426</v>
      </c>
      <c r="C51" s="145">
        <v>37.799999999999997</v>
      </c>
      <c r="D51" s="145">
        <v>6.98</v>
      </c>
      <c r="E51" s="145">
        <v>37.68</v>
      </c>
      <c r="F51" s="145">
        <v>26.46</v>
      </c>
      <c r="G51" s="145">
        <v>30.63</v>
      </c>
      <c r="H51" s="93"/>
    </row>
    <row r="52" spans="1:8" x14ac:dyDescent="0.2">
      <c r="A52" s="164" t="s">
        <v>97</v>
      </c>
      <c r="B52" s="592"/>
      <c r="C52" s="566"/>
      <c r="D52" s="566"/>
      <c r="E52" s="566"/>
      <c r="F52" s="566"/>
      <c r="G52" s="566"/>
      <c r="H52" s="93"/>
    </row>
    <row r="53" spans="1:8" x14ac:dyDescent="0.2">
      <c r="A53" s="105" t="s">
        <v>98</v>
      </c>
      <c r="B53" s="112">
        <v>425</v>
      </c>
      <c r="C53" s="138">
        <v>4.01</v>
      </c>
      <c r="D53" s="138">
        <v>7.03</v>
      </c>
      <c r="E53" s="138">
        <v>83.17</v>
      </c>
      <c r="F53" s="138">
        <v>10.82</v>
      </c>
      <c r="G53" s="138">
        <v>38.67</v>
      </c>
      <c r="H53" s="93"/>
    </row>
    <row r="54" spans="1:8" x14ac:dyDescent="0.2">
      <c r="A54" s="105" t="s">
        <v>99</v>
      </c>
      <c r="B54" s="96">
        <v>822</v>
      </c>
      <c r="C54" s="145">
        <v>30.81</v>
      </c>
      <c r="D54" s="145">
        <v>6.27</v>
      </c>
      <c r="E54" s="145">
        <v>31.69</v>
      </c>
      <c r="F54" s="145">
        <v>11.82</v>
      </c>
      <c r="G54" s="145">
        <v>28.84</v>
      </c>
      <c r="H54" s="93"/>
    </row>
    <row r="55" spans="1:8" x14ac:dyDescent="0.2">
      <c r="A55" s="105" t="s">
        <v>100</v>
      </c>
      <c r="B55" s="96">
        <v>556</v>
      </c>
      <c r="C55" s="145">
        <v>46.75</v>
      </c>
      <c r="D55" s="145">
        <v>7.74</v>
      </c>
      <c r="E55" s="145">
        <v>16.07</v>
      </c>
      <c r="F55" s="145">
        <v>30.43</v>
      </c>
      <c r="G55" s="145">
        <v>28.24</v>
      </c>
      <c r="H55" s="93"/>
    </row>
    <row r="56" spans="1:8" x14ac:dyDescent="0.2">
      <c r="A56" s="105" t="s">
        <v>101</v>
      </c>
      <c r="B56" s="96">
        <v>310</v>
      </c>
      <c r="C56" s="145">
        <v>56.23</v>
      </c>
      <c r="D56" s="145">
        <v>6.62</v>
      </c>
      <c r="E56" s="145">
        <v>11.78</v>
      </c>
      <c r="F56" s="145">
        <v>26.92</v>
      </c>
      <c r="G56" s="145">
        <v>27.48</v>
      </c>
      <c r="H56" s="93"/>
    </row>
    <row r="57" spans="1:8" x14ac:dyDescent="0.2">
      <c r="A57" s="164" t="s">
        <v>102</v>
      </c>
      <c r="B57" s="592"/>
      <c r="C57" s="566"/>
      <c r="D57" s="566"/>
      <c r="E57" s="566"/>
      <c r="F57" s="566"/>
      <c r="G57" s="566"/>
      <c r="H57" s="93"/>
    </row>
    <row r="58" spans="1:8" x14ac:dyDescent="0.2">
      <c r="A58" s="105" t="s">
        <v>103</v>
      </c>
      <c r="B58" s="112">
        <v>580</v>
      </c>
      <c r="C58" s="138">
        <v>34.26</v>
      </c>
      <c r="D58" s="138">
        <v>9.4600000000000009</v>
      </c>
      <c r="E58" s="138">
        <v>47.56</v>
      </c>
      <c r="F58" s="138">
        <v>15.25</v>
      </c>
      <c r="G58" s="146"/>
      <c r="H58" s="93"/>
    </row>
    <row r="59" spans="1:8" x14ac:dyDescent="0.2">
      <c r="A59" s="105" t="s">
        <v>104</v>
      </c>
      <c r="B59" s="96">
        <v>1172</v>
      </c>
      <c r="C59" s="145">
        <v>31.79</v>
      </c>
      <c r="D59" s="145">
        <v>5.71</v>
      </c>
      <c r="E59" s="145">
        <v>33.619999999999997</v>
      </c>
      <c r="F59" s="145">
        <v>19</v>
      </c>
      <c r="G59" s="147"/>
      <c r="H59" s="93"/>
    </row>
    <row r="60" spans="1:8" x14ac:dyDescent="0.2">
      <c r="A60" s="105" t="s">
        <v>105</v>
      </c>
      <c r="B60" s="96">
        <v>123</v>
      </c>
      <c r="C60" s="145">
        <v>34.78</v>
      </c>
      <c r="D60" s="145">
        <v>3.36</v>
      </c>
      <c r="E60" s="145">
        <v>17.89</v>
      </c>
      <c r="F60" s="145">
        <v>22.81</v>
      </c>
      <c r="G60" s="147"/>
      <c r="H60" s="93"/>
    </row>
    <row r="61" spans="1:8" x14ac:dyDescent="0.2">
      <c r="A61" s="164" t="s">
        <v>106</v>
      </c>
      <c r="B61" s="592"/>
      <c r="C61" s="566"/>
      <c r="D61" s="566"/>
      <c r="E61" s="566"/>
      <c r="F61" s="566"/>
      <c r="G61" s="566"/>
      <c r="H61" s="93"/>
    </row>
    <row r="62" spans="1:8" x14ac:dyDescent="0.2">
      <c r="A62" s="105" t="s">
        <v>107</v>
      </c>
      <c r="B62" s="112">
        <v>1103</v>
      </c>
      <c r="C62" s="138">
        <v>40.93</v>
      </c>
      <c r="D62" s="138">
        <v>8.8800000000000008</v>
      </c>
      <c r="E62" s="138">
        <v>30.18</v>
      </c>
      <c r="F62" s="138">
        <v>16.84</v>
      </c>
      <c r="G62" s="138">
        <v>34.1</v>
      </c>
      <c r="H62" s="93"/>
    </row>
    <row r="63" spans="1:8" x14ac:dyDescent="0.2">
      <c r="A63" s="105" t="s">
        <v>108</v>
      </c>
      <c r="B63" s="96">
        <v>982</v>
      </c>
      <c r="C63" s="145">
        <v>25.11</v>
      </c>
      <c r="D63" s="145">
        <v>4.83</v>
      </c>
      <c r="E63" s="145">
        <v>40.49</v>
      </c>
      <c r="F63" s="145">
        <v>20.48</v>
      </c>
      <c r="G63" s="145">
        <v>27.43</v>
      </c>
      <c r="H63" s="93"/>
    </row>
    <row r="64" spans="1:8" x14ac:dyDescent="0.2">
      <c r="A64" s="164" t="s">
        <v>243</v>
      </c>
      <c r="B64" s="592"/>
      <c r="C64" s="566"/>
      <c r="D64" s="566"/>
      <c r="E64" s="566"/>
      <c r="F64" s="566"/>
      <c r="G64" s="566"/>
      <c r="H64" s="93"/>
    </row>
    <row r="65" spans="1:8" x14ac:dyDescent="0.2">
      <c r="A65" s="111" t="s">
        <v>155</v>
      </c>
      <c r="B65" s="112">
        <v>894</v>
      </c>
      <c r="C65" s="139">
        <v>31.52</v>
      </c>
      <c r="D65" s="113">
        <v>6.69</v>
      </c>
      <c r="E65" s="139">
        <v>41.14</v>
      </c>
      <c r="F65" s="113">
        <v>19.23</v>
      </c>
      <c r="G65" s="138">
        <v>30.95</v>
      </c>
      <c r="H65" s="93"/>
    </row>
    <row r="66" spans="1:8" x14ac:dyDescent="0.2">
      <c r="A66" s="108" t="s">
        <v>156</v>
      </c>
      <c r="B66" s="112">
        <v>27</v>
      </c>
      <c r="C66" s="139">
        <v>38.1</v>
      </c>
      <c r="D66" s="113">
        <v>18.18</v>
      </c>
      <c r="E66" s="139">
        <v>43.48</v>
      </c>
      <c r="F66" s="113">
        <v>13.04</v>
      </c>
      <c r="G66" s="138">
        <v>30.77</v>
      </c>
      <c r="H66" s="93"/>
    </row>
    <row r="67" spans="1:8" x14ac:dyDescent="0.2">
      <c r="A67" s="108" t="s">
        <v>157</v>
      </c>
      <c r="B67" s="112">
        <v>6</v>
      </c>
      <c r="C67" s="139">
        <v>75</v>
      </c>
      <c r="D67" s="113">
        <v>20</v>
      </c>
      <c r="E67" s="139">
        <v>33.33</v>
      </c>
      <c r="F67" s="113">
        <v>20</v>
      </c>
      <c r="G67" s="138">
        <v>50</v>
      </c>
      <c r="H67" s="93"/>
    </row>
    <row r="68" spans="1:8" x14ac:dyDescent="0.2">
      <c r="A68" s="108" t="s">
        <v>245</v>
      </c>
      <c r="B68" s="112">
        <v>1198</v>
      </c>
      <c r="C68" s="139">
        <v>34.770000000000003</v>
      </c>
      <c r="D68" s="113">
        <v>6.72</v>
      </c>
      <c r="E68" s="139">
        <v>30.33</v>
      </c>
      <c r="F68" s="113">
        <v>18.32</v>
      </c>
      <c r="G68" s="138">
        <v>30.35</v>
      </c>
      <c r="H68" s="93"/>
    </row>
    <row r="69" spans="1:8" x14ac:dyDescent="0.2">
      <c r="A69" s="535" t="s">
        <v>379</v>
      </c>
      <c r="B69" s="140"/>
      <c r="C69" s="185"/>
      <c r="D69" s="185"/>
      <c r="E69" s="185"/>
      <c r="F69" s="185"/>
      <c r="G69" s="185"/>
      <c r="H69" s="93"/>
    </row>
    <row r="70" spans="1:8" x14ac:dyDescent="0.2">
      <c r="A70" s="140"/>
      <c r="B70" s="140"/>
      <c r="C70" s="185"/>
      <c r="D70" s="185"/>
      <c r="E70" s="185"/>
      <c r="F70" s="185"/>
      <c r="G70" s="185"/>
      <c r="H70" s="93"/>
    </row>
    <row r="71" spans="1:8" x14ac:dyDescent="0.2">
      <c r="A71" s="739"/>
      <c r="B71" s="739"/>
      <c r="C71" s="739"/>
      <c r="D71" s="739"/>
    </row>
  </sheetData>
  <mergeCells count="3">
    <mergeCell ref="A71:D71"/>
    <mergeCell ref="A2:A3"/>
    <mergeCell ref="A7:A8"/>
  </mergeCells>
  <pageMargins left="0.7" right="0.7" top="0.75" bottom="0.75" header="0.3" footer="0.3"/>
  <pageSetup paperSize="28" scale="4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73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5.42578125" style="3" customWidth="1"/>
    <col min="4" max="8" width="10.7109375" style="3" customWidth="1"/>
    <col min="9" max="16384" width="8.85546875" style="3"/>
  </cols>
  <sheetData>
    <row r="1" spans="1:11" ht="22.5" customHeight="1" x14ac:dyDescent="0.2">
      <c r="A1" s="123" t="s">
        <v>431</v>
      </c>
      <c r="B1" s="123"/>
      <c r="C1" s="93"/>
      <c r="D1" s="93"/>
      <c r="E1" s="93"/>
      <c r="F1" s="93"/>
      <c r="G1" s="93"/>
      <c r="H1" s="93"/>
      <c r="I1" s="93"/>
    </row>
    <row r="2" spans="1:11" ht="14.45" customHeight="1" x14ac:dyDescent="0.2">
      <c r="A2" s="770" t="s">
        <v>167</v>
      </c>
      <c r="B2" s="779" t="s">
        <v>126</v>
      </c>
      <c r="C2" s="781" t="s">
        <v>233</v>
      </c>
      <c r="D2" s="781" t="s">
        <v>223</v>
      </c>
      <c r="E2" s="783"/>
      <c r="F2" s="784" t="s">
        <v>224</v>
      </c>
      <c r="G2" s="785"/>
      <c r="H2" s="785"/>
      <c r="I2" s="784" t="s">
        <v>228</v>
      </c>
      <c r="J2" s="785"/>
      <c r="K2" s="785"/>
    </row>
    <row r="3" spans="1:11" ht="35.25" customHeight="1" x14ac:dyDescent="0.2">
      <c r="A3" s="770"/>
      <c r="B3" s="780"/>
      <c r="C3" s="782"/>
      <c r="D3" s="782"/>
      <c r="E3" s="780"/>
      <c r="F3" s="595" t="s">
        <v>225</v>
      </c>
      <c r="G3" s="595" t="s">
        <v>226</v>
      </c>
      <c r="H3" s="595" t="s">
        <v>227</v>
      </c>
      <c r="I3" s="595" t="s">
        <v>229</v>
      </c>
      <c r="J3" s="595" t="s">
        <v>230</v>
      </c>
      <c r="K3" s="595" t="s">
        <v>231</v>
      </c>
    </row>
    <row r="4" spans="1:11" x14ac:dyDescent="0.2">
      <c r="A4" s="770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4" t="s">
        <v>0</v>
      </c>
      <c r="H4" s="584" t="s">
        <v>0</v>
      </c>
      <c r="I4" s="584" t="s">
        <v>0</v>
      </c>
      <c r="J4" s="584" t="s">
        <v>0</v>
      </c>
      <c r="K4" s="584" t="s">
        <v>0</v>
      </c>
    </row>
    <row r="5" spans="1:11" s="517" customFormat="1" x14ac:dyDescent="0.2">
      <c r="A5" s="556" t="s">
        <v>173</v>
      </c>
      <c r="B5" s="556"/>
      <c r="C5" s="596"/>
      <c r="D5" s="586"/>
      <c r="E5" s="597"/>
      <c r="F5" s="586"/>
      <c r="G5" s="597"/>
      <c r="H5" s="597"/>
      <c r="I5" s="556"/>
      <c r="J5" s="556"/>
      <c r="K5" s="596"/>
    </row>
    <row r="6" spans="1:11" s="517" customFormat="1" x14ac:dyDescent="0.2">
      <c r="A6" s="108" t="s">
        <v>174</v>
      </c>
      <c r="B6" s="96">
        <v>3669</v>
      </c>
      <c r="C6" s="220">
        <v>49.04</v>
      </c>
      <c r="D6" s="220">
        <v>25.68</v>
      </c>
      <c r="E6" s="220">
        <v>9.01</v>
      </c>
      <c r="F6" s="220">
        <v>46.3</v>
      </c>
      <c r="G6" s="220">
        <v>23.1</v>
      </c>
      <c r="H6" s="220">
        <v>30.59</v>
      </c>
      <c r="I6" s="220">
        <v>67.239999999999995</v>
      </c>
      <c r="J6" s="220">
        <v>3.65</v>
      </c>
      <c r="K6" s="220">
        <v>29.11</v>
      </c>
    </row>
    <row r="7" spans="1:11" x14ac:dyDescent="0.2">
      <c r="A7" s="108" t="s">
        <v>175</v>
      </c>
      <c r="B7" s="96">
        <v>1304</v>
      </c>
      <c r="C7" s="220">
        <v>61.86</v>
      </c>
      <c r="D7" s="220">
        <v>25.67</v>
      </c>
      <c r="E7" s="220">
        <v>9.06</v>
      </c>
      <c r="F7" s="220">
        <v>40.43</v>
      </c>
      <c r="G7" s="220">
        <v>23.92</v>
      </c>
      <c r="H7" s="220">
        <v>35.65</v>
      </c>
      <c r="I7" s="220">
        <v>82.06</v>
      </c>
      <c r="J7" s="220">
        <v>3.91</v>
      </c>
      <c r="K7" s="220">
        <v>14.03</v>
      </c>
    </row>
    <row r="8" spans="1:11" ht="14.45" customHeight="1" x14ac:dyDescent="0.2">
      <c r="A8" s="777" t="s">
        <v>169</v>
      </c>
      <c r="B8" s="775" t="s">
        <v>128</v>
      </c>
      <c r="C8" s="769" t="s">
        <v>222</v>
      </c>
      <c r="D8" s="786" t="s">
        <v>223</v>
      </c>
      <c r="E8" s="775"/>
      <c r="F8" s="764" t="s">
        <v>224</v>
      </c>
      <c r="G8" s="765"/>
      <c r="H8" s="765"/>
      <c r="I8" s="784" t="s">
        <v>228</v>
      </c>
      <c r="J8" s="785"/>
      <c r="K8" s="785"/>
    </row>
    <row r="9" spans="1:11" ht="33.75" x14ac:dyDescent="0.2">
      <c r="A9" s="770"/>
      <c r="B9" s="776"/>
      <c r="C9" s="768"/>
      <c r="D9" s="787"/>
      <c r="E9" s="776"/>
      <c r="F9" s="213" t="s">
        <v>225</v>
      </c>
      <c r="G9" s="214" t="s">
        <v>226</v>
      </c>
      <c r="H9" s="214" t="s">
        <v>227</v>
      </c>
      <c r="I9" s="595" t="s">
        <v>229</v>
      </c>
      <c r="J9" s="595" t="s">
        <v>230</v>
      </c>
      <c r="K9" s="595" t="s">
        <v>231</v>
      </c>
    </row>
    <row r="10" spans="1:11" x14ac:dyDescent="0.2">
      <c r="A10" s="778"/>
      <c r="B10" s="160" t="s">
        <v>2</v>
      </c>
      <c r="C10" s="217" t="s">
        <v>0</v>
      </c>
      <c r="D10" s="195" t="s">
        <v>187</v>
      </c>
      <c r="E10" s="218" t="s">
        <v>188</v>
      </c>
      <c r="F10" s="160" t="s">
        <v>0</v>
      </c>
      <c r="G10" s="160" t="s">
        <v>0</v>
      </c>
      <c r="H10" s="160" t="s">
        <v>0</v>
      </c>
      <c r="I10" s="584" t="s">
        <v>0</v>
      </c>
      <c r="J10" s="584" t="s">
        <v>0</v>
      </c>
      <c r="K10" s="584" t="s">
        <v>0</v>
      </c>
    </row>
    <row r="11" spans="1:11" x14ac:dyDescent="0.2">
      <c r="A11" s="164" t="s">
        <v>375</v>
      </c>
      <c r="B11" s="164"/>
      <c r="C11" s="219"/>
      <c r="D11" s="600"/>
      <c r="E11" s="601"/>
      <c r="F11" s="597"/>
      <c r="G11" s="597"/>
      <c r="H11" s="597"/>
      <c r="I11" s="556"/>
      <c r="J11" s="556"/>
      <c r="K11" s="596"/>
    </row>
    <row r="12" spans="1:11" x14ac:dyDescent="0.2">
      <c r="A12" s="95">
        <v>2015</v>
      </c>
      <c r="B12" s="96">
        <v>1145</v>
      </c>
      <c r="C12" s="220">
        <v>55.29</v>
      </c>
      <c r="D12" s="220">
        <v>24.79</v>
      </c>
      <c r="E12" s="265">
        <v>8.36</v>
      </c>
      <c r="F12" s="97">
        <v>46.78</v>
      </c>
      <c r="G12" s="97">
        <v>25</v>
      </c>
      <c r="H12" s="97">
        <v>28.22</v>
      </c>
      <c r="I12" s="145">
        <v>70.48</v>
      </c>
      <c r="J12" s="145">
        <v>7.69</v>
      </c>
      <c r="K12" s="145">
        <v>21.83</v>
      </c>
    </row>
    <row r="13" spans="1:11" x14ac:dyDescent="0.2">
      <c r="A13" s="95">
        <v>2016</v>
      </c>
      <c r="B13" s="96">
        <v>1097</v>
      </c>
      <c r="C13" s="220">
        <v>48.92</v>
      </c>
      <c r="D13" s="220">
        <v>25.34</v>
      </c>
      <c r="E13" s="265">
        <v>7.75</v>
      </c>
      <c r="F13" s="97">
        <v>47.64</v>
      </c>
      <c r="G13" s="97">
        <v>25.6</v>
      </c>
      <c r="H13" s="97">
        <v>26.76</v>
      </c>
      <c r="I13" s="145">
        <v>70.459999999999994</v>
      </c>
      <c r="J13" s="145">
        <v>7.93</v>
      </c>
      <c r="K13" s="145">
        <v>21.6</v>
      </c>
    </row>
    <row r="14" spans="1:11" x14ac:dyDescent="0.2">
      <c r="A14" s="95">
        <v>2017</v>
      </c>
      <c r="B14" s="96">
        <v>1043</v>
      </c>
      <c r="C14" s="220">
        <v>47.89</v>
      </c>
      <c r="D14" s="220">
        <v>25.79</v>
      </c>
      <c r="E14" s="265">
        <v>8.1999999999999993</v>
      </c>
      <c r="F14" s="97">
        <v>48.76</v>
      </c>
      <c r="G14" s="97">
        <v>26.37</v>
      </c>
      <c r="H14" s="97">
        <v>24.88</v>
      </c>
      <c r="I14" s="145">
        <v>68.84</v>
      </c>
      <c r="J14" s="145">
        <v>8.82</v>
      </c>
      <c r="K14" s="145">
        <v>22.34</v>
      </c>
    </row>
    <row r="15" spans="1:11" x14ac:dyDescent="0.2">
      <c r="A15" s="95">
        <v>2018</v>
      </c>
      <c r="B15" s="664">
        <v>1007</v>
      </c>
      <c r="C15" s="220">
        <v>45.88</v>
      </c>
      <c r="D15" s="220">
        <v>26.54</v>
      </c>
      <c r="E15" s="265">
        <v>8.75</v>
      </c>
      <c r="F15" s="97">
        <v>49.47</v>
      </c>
      <c r="G15" s="97">
        <v>26.05</v>
      </c>
      <c r="H15" s="97">
        <v>24.47</v>
      </c>
      <c r="I15" s="145">
        <v>71.7</v>
      </c>
      <c r="J15" s="145">
        <v>7.55</v>
      </c>
      <c r="K15" s="145">
        <v>20.75</v>
      </c>
    </row>
    <row r="16" spans="1:11" x14ac:dyDescent="0.2">
      <c r="A16" s="95">
        <v>2019</v>
      </c>
      <c r="B16" s="664">
        <v>1226</v>
      </c>
      <c r="C16" s="220">
        <v>45.34</v>
      </c>
      <c r="D16" s="220">
        <v>26.62</v>
      </c>
      <c r="E16" s="265">
        <v>8.7799999999999994</v>
      </c>
      <c r="F16" s="97">
        <v>48.11</v>
      </c>
      <c r="G16" s="97">
        <v>29.44</v>
      </c>
      <c r="H16" s="97">
        <v>22.45</v>
      </c>
      <c r="I16" s="145">
        <v>74.959999999999994</v>
      </c>
      <c r="J16" s="145">
        <v>6.28</v>
      </c>
      <c r="K16" s="145">
        <v>18.760000000000002</v>
      </c>
    </row>
    <row r="17" spans="1:11" x14ac:dyDescent="0.2">
      <c r="A17" s="95">
        <v>2020</v>
      </c>
      <c r="B17" s="664">
        <v>1019</v>
      </c>
      <c r="C17" s="220">
        <v>45.8</v>
      </c>
      <c r="D17" s="220">
        <v>27.14</v>
      </c>
      <c r="E17" s="265">
        <v>8.4</v>
      </c>
      <c r="F17" s="97">
        <v>47.12</v>
      </c>
      <c r="G17" s="97">
        <v>26.33</v>
      </c>
      <c r="H17" s="97">
        <v>26.55</v>
      </c>
      <c r="I17" s="145">
        <v>73.599999999999994</v>
      </c>
      <c r="J17" s="145">
        <v>6.67</v>
      </c>
      <c r="K17" s="145">
        <v>19.73</v>
      </c>
    </row>
    <row r="18" spans="1:11" x14ac:dyDescent="0.2">
      <c r="A18" s="95">
        <v>2021</v>
      </c>
      <c r="B18" s="664">
        <v>1088</v>
      </c>
      <c r="C18" s="220">
        <v>46.58</v>
      </c>
      <c r="D18" s="220">
        <v>26.97</v>
      </c>
      <c r="E18" s="265">
        <v>8.84</v>
      </c>
      <c r="F18" s="97">
        <v>46.28</v>
      </c>
      <c r="G18" s="97">
        <v>25.37</v>
      </c>
      <c r="H18" s="97">
        <v>28.34</v>
      </c>
      <c r="I18" s="145">
        <v>75.55</v>
      </c>
      <c r="J18" s="145">
        <v>4.78</v>
      </c>
      <c r="K18" s="145">
        <v>19.670000000000002</v>
      </c>
    </row>
    <row r="19" spans="1:11" s="667" customFormat="1" ht="24" customHeight="1" x14ac:dyDescent="0.2">
      <c r="A19" s="665" t="s">
        <v>381</v>
      </c>
      <c r="B19" s="658"/>
      <c r="C19" s="691" t="s">
        <v>485</v>
      </c>
      <c r="D19" s="691" t="s">
        <v>486</v>
      </c>
      <c r="E19" s="703"/>
      <c r="F19" s="691" t="s">
        <v>487</v>
      </c>
      <c r="G19" s="691" t="s">
        <v>488</v>
      </c>
      <c r="H19" s="691" t="s">
        <v>489</v>
      </c>
      <c r="I19" s="672"/>
      <c r="J19" s="672"/>
      <c r="K19" s="672"/>
    </row>
    <row r="20" spans="1:11" x14ac:dyDescent="0.2">
      <c r="A20" s="164" t="s">
        <v>70</v>
      </c>
      <c r="B20" s="198"/>
      <c r="C20" s="221"/>
      <c r="D20" s="575"/>
      <c r="E20" s="576"/>
      <c r="F20" s="565"/>
      <c r="G20" s="565"/>
      <c r="H20" s="565"/>
      <c r="I20" s="598"/>
      <c r="J20" s="598"/>
      <c r="K20" s="598"/>
    </row>
    <row r="21" spans="1:11" x14ac:dyDescent="0.2">
      <c r="A21" s="200" t="s">
        <v>296</v>
      </c>
      <c r="B21" s="211">
        <v>2125</v>
      </c>
      <c r="C21" s="222">
        <v>47.1</v>
      </c>
      <c r="D21" s="222">
        <v>25.69</v>
      </c>
      <c r="E21" s="578">
        <v>8.98</v>
      </c>
      <c r="F21" s="203">
        <v>48.41</v>
      </c>
      <c r="G21" s="203">
        <v>22.35</v>
      </c>
      <c r="H21" s="203">
        <v>29.24</v>
      </c>
      <c r="I21" s="203">
        <v>61.882352941176464</v>
      </c>
      <c r="J21" s="203">
        <v>2.776470588235294</v>
      </c>
      <c r="K21" s="203">
        <v>35.341176470588238</v>
      </c>
    </row>
    <row r="22" spans="1:11" x14ac:dyDescent="0.2">
      <c r="A22" s="200" t="s">
        <v>71</v>
      </c>
      <c r="B22" s="211">
        <v>1741</v>
      </c>
      <c r="C22" s="222">
        <v>46.62</v>
      </c>
      <c r="D22" s="222">
        <v>24.93</v>
      </c>
      <c r="E22" s="578">
        <v>8.75</v>
      </c>
      <c r="F22" s="203">
        <v>44.16</v>
      </c>
      <c r="G22" s="203">
        <v>22.75</v>
      </c>
      <c r="H22" s="203">
        <v>33.090000000000003</v>
      </c>
      <c r="I22" s="203">
        <v>66.341183228029863</v>
      </c>
      <c r="J22" s="203">
        <v>2.2975301550832854</v>
      </c>
      <c r="K22" s="203">
        <v>31.361286616886847</v>
      </c>
    </row>
    <row r="23" spans="1:11" x14ac:dyDescent="0.2">
      <c r="A23" s="108" t="s">
        <v>72</v>
      </c>
      <c r="B23" s="103">
        <v>402</v>
      </c>
      <c r="C23" s="223">
        <v>48.35</v>
      </c>
      <c r="D23" s="223">
        <v>21.65</v>
      </c>
      <c r="E23" s="267">
        <v>7.39</v>
      </c>
      <c r="F23" s="104">
        <v>24.63</v>
      </c>
      <c r="G23" s="104">
        <v>22.79</v>
      </c>
      <c r="H23" s="104">
        <v>52.57</v>
      </c>
      <c r="I23" s="104">
        <v>64.427860696517413</v>
      </c>
      <c r="J23" s="104">
        <v>3.7313432835820892</v>
      </c>
      <c r="K23" s="104">
        <v>31.840796019900498</v>
      </c>
    </row>
    <row r="24" spans="1:11" x14ac:dyDescent="0.2">
      <c r="A24" s="108" t="s">
        <v>73</v>
      </c>
      <c r="B24" s="103">
        <v>311</v>
      </c>
      <c r="C24" s="223">
        <v>48.06</v>
      </c>
      <c r="D24" s="223">
        <v>26.82</v>
      </c>
      <c r="E24" s="267">
        <v>8.56</v>
      </c>
      <c r="F24" s="104">
        <v>44.15</v>
      </c>
      <c r="G24" s="104">
        <v>28.43</v>
      </c>
      <c r="H24" s="104">
        <v>27.42</v>
      </c>
      <c r="I24" s="104">
        <v>86.495176848874593</v>
      </c>
      <c r="J24" s="104">
        <v>3.8585209003215439</v>
      </c>
      <c r="K24" s="104">
        <v>9.6463022508038581</v>
      </c>
    </row>
    <row r="25" spans="1:11" x14ac:dyDescent="0.2">
      <c r="A25" s="108" t="s">
        <v>74</v>
      </c>
      <c r="B25" s="103">
        <v>433</v>
      </c>
      <c r="C25" s="223">
        <v>37.76</v>
      </c>
      <c r="D25" s="223">
        <v>24.73</v>
      </c>
      <c r="E25" s="267">
        <v>8.69</v>
      </c>
      <c r="F25" s="104">
        <v>53.38</v>
      </c>
      <c r="G25" s="104">
        <v>19.57</v>
      </c>
      <c r="H25" s="104">
        <v>27.05</v>
      </c>
      <c r="I25" s="104">
        <v>58.891454965357973</v>
      </c>
      <c r="J25" s="104">
        <v>2.0785219399538106</v>
      </c>
      <c r="K25" s="104">
        <v>39.030023094688218</v>
      </c>
    </row>
    <row r="26" spans="1:11" x14ac:dyDescent="0.2">
      <c r="A26" s="108" t="s">
        <v>75</v>
      </c>
      <c r="B26" s="103">
        <v>252</v>
      </c>
      <c r="C26" s="223">
        <v>47.6</v>
      </c>
      <c r="D26" s="223">
        <v>23.92</v>
      </c>
      <c r="E26" s="267">
        <v>8.39</v>
      </c>
      <c r="F26" s="104">
        <v>61.79</v>
      </c>
      <c r="G26" s="104">
        <v>13.68</v>
      </c>
      <c r="H26" s="104">
        <v>24.53</v>
      </c>
      <c r="I26" s="104">
        <v>48.412698412698411</v>
      </c>
      <c r="J26" s="104">
        <v>0.79365079365079361</v>
      </c>
      <c r="K26" s="104">
        <v>50.793650793650791</v>
      </c>
    </row>
    <row r="27" spans="1:11" x14ac:dyDescent="0.2">
      <c r="A27" s="108" t="s">
        <v>76</v>
      </c>
      <c r="B27" s="103">
        <v>343</v>
      </c>
      <c r="C27" s="223">
        <v>53.87</v>
      </c>
      <c r="D27" s="223">
        <v>27.73</v>
      </c>
      <c r="E27" s="267">
        <v>9.31</v>
      </c>
      <c r="F27" s="104">
        <v>36.270000000000003</v>
      </c>
      <c r="G27" s="104">
        <v>28.17</v>
      </c>
      <c r="H27" s="104">
        <v>35.56</v>
      </c>
      <c r="I27" s="104">
        <v>72.886297376093296</v>
      </c>
      <c r="J27" s="104">
        <v>0.58309037900874638</v>
      </c>
      <c r="K27" s="104">
        <v>26.530612244897959</v>
      </c>
    </row>
    <row r="28" spans="1:11" x14ac:dyDescent="0.2">
      <c r="A28" s="200" t="s">
        <v>77</v>
      </c>
      <c r="B28" s="211">
        <v>251</v>
      </c>
      <c r="C28" s="222">
        <v>52.02</v>
      </c>
      <c r="D28" s="222">
        <v>28.5</v>
      </c>
      <c r="E28" s="578">
        <v>8.9</v>
      </c>
      <c r="F28" s="203">
        <v>64.78</v>
      </c>
      <c r="G28" s="203">
        <v>19.43</v>
      </c>
      <c r="H28" s="203">
        <v>15.79</v>
      </c>
      <c r="I28" s="203">
        <v>36.254980079681275</v>
      </c>
      <c r="J28" s="203">
        <v>2.3904382470119523</v>
      </c>
      <c r="K28" s="203">
        <v>61.354581673306775</v>
      </c>
    </row>
    <row r="29" spans="1:11" x14ac:dyDescent="0.2">
      <c r="A29" s="108" t="s">
        <v>78</v>
      </c>
      <c r="B29" s="103">
        <v>66</v>
      </c>
      <c r="C29" s="223">
        <v>40.909999999999997</v>
      </c>
      <c r="D29" s="223">
        <v>31.37</v>
      </c>
      <c r="E29" s="267">
        <v>9.15</v>
      </c>
      <c r="F29" s="104">
        <v>75.38</v>
      </c>
      <c r="G29" s="104">
        <v>16.920000000000002</v>
      </c>
      <c r="H29" s="104">
        <v>7.69</v>
      </c>
      <c r="I29" s="104">
        <v>9.0909090909090917</v>
      </c>
      <c r="J29" s="104">
        <v>1.5151515151515151</v>
      </c>
      <c r="K29" s="104">
        <v>89.393939393939391</v>
      </c>
    </row>
    <row r="30" spans="1:11" x14ac:dyDescent="0.2">
      <c r="A30" s="108" t="s">
        <v>79</v>
      </c>
      <c r="B30" s="103">
        <v>81</v>
      </c>
      <c r="C30" s="223">
        <v>70.89</v>
      </c>
      <c r="D30" s="223">
        <v>27.98</v>
      </c>
      <c r="E30" s="267">
        <v>8.9700000000000006</v>
      </c>
      <c r="F30" s="104">
        <v>55.13</v>
      </c>
      <c r="G30" s="104">
        <v>30.77</v>
      </c>
      <c r="H30" s="104">
        <v>14.1</v>
      </c>
      <c r="I30" s="104">
        <v>54.320987654320987</v>
      </c>
      <c r="J30" s="104">
        <v>6.1728395061728394</v>
      </c>
      <c r="K30" s="104">
        <v>39.506172839506171</v>
      </c>
    </row>
    <row r="31" spans="1:11" x14ac:dyDescent="0.2">
      <c r="A31" s="108" t="s">
        <v>80</v>
      </c>
      <c r="B31" s="103">
        <v>7</v>
      </c>
      <c r="C31" s="223">
        <v>14.29</v>
      </c>
      <c r="D31" s="223">
        <v>41</v>
      </c>
      <c r="E31" s="267">
        <v>0</v>
      </c>
      <c r="F31" s="104">
        <v>85.71</v>
      </c>
      <c r="G31" s="104">
        <v>14.29</v>
      </c>
      <c r="H31" s="104">
        <v>0</v>
      </c>
      <c r="I31" s="104">
        <v>0</v>
      </c>
      <c r="J31" s="104">
        <v>0</v>
      </c>
      <c r="K31" s="104">
        <v>100</v>
      </c>
    </row>
    <row r="32" spans="1:11" x14ac:dyDescent="0.2">
      <c r="A32" s="108" t="s">
        <v>81</v>
      </c>
      <c r="B32" s="103">
        <v>90</v>
      </c>
      <c r="C32" s="223">
        <v>49.44</v>
      </c>
      <c r="D32" s="223">
        <v>27.3</v>
      </c>
      <c r="E32" s="267">
        <v>8.3800000000000008</v>
      </c>
      <c r="F32" s="104">
        <v>62.22</v>
      </c>
      <c r="G32" s="104">
        <v>12.22</v>
      </c>
      <c r="H32" s="104">
        <v>25.56</v>
      </c>
      <c r="I32" s="104">
        <v>45.555555555555557</v>
      </c>
      <c r="J32" s="104">
        <v>0</v>
      </c>
      <c r="K32" s="104">
        <v>54.444444444444443</v>
      </c>
    </row>
    <row r="33" spans="1:11" x14ac:dyDescent="0.2">
      <c r="A33" s="108" t="s">
        <v>82</v>
      </c>
      <c r="B33" s="103">
        <v>7</v>
      </c>
      <c r="C33" s="223">
        <v>14.29</v>
      </c>
      <c r="D33" s="223">
        <v>21</v>
      </c>
      <c r="E33" s="267">
        <v>0</v>
      </c>
      <c r="F33" s="104">
        <v>85.71</v>
      </c>
      <c r="G33" s="104">
        <v>14.29</v>
      </c>
      <c r="H33" s="104">
        <v>0</v>
      </c>
      <c r="I33" s="104">
        <v>0</v>
      </c>
      <c r="J33" s="104">
        <v>0</v>
      </c>
      <c r="K33" s="104">
        <v>100</v>
      </c>
    </row>
    <row r="34" spans="1:11" x14ac:dyDescent="0.2">
      <c r="A34" s="205" t="s">
        <v>83</v>
      </c>
      <c r="B34" s="211">
        <v>133</v>
      </c>
      <c r="C34" s="222">
        <v>43.7</v>
      </c>
      <c r="D34" s="222">
        <v>30.35</v>
      </c>
      <c r="E34" s="578">
        <v>9.91</v>
      </c>
      <c r="F34" s="203">
        <v>65.89</v>
      </c>
      <c r="G34" s="203">
        <v>23.26</v>
      </c>
      <c r="H34" s="203">
        <v>10.85</v>
      </c>
      <c r="I34" s="203">
        <v>51.879699248120303</v>
      </c>
      <c r="J34" s="203">
        <v>9.7744360902255636</v>
      </c>
      <c r="K34" s="203">
        <v>38.345864661654133</v>
      </c>
    </row>
    <row r="35" spans="1:11" x14ac:dyDescent="0.2">
      <c r="A35" s="587" t="s">
        <v>239</v>
      </c>
      <c r="B35" s="198"/>
      <c r="C35" s="221"/>
      <c r="D35" s="575"/>
      <c r="E35" s="576"/>
      <c r="F35" s="565"/>
      <c r="G35" s="565"/>
      <c r="H35" s="565"/>
      <c r="I35" s="599"/>
      <c r="J35" s="599"/>
      <c r="K35" s="599"/>
    </row>
    <row r="36" spans="1:11" x14ac:dyDescent="0.2">
      <c r="A36" s="105" t="s">
        <v>241</v>
      </c>
      <c r="B36" s="106"/>
      <c r="C36" s="224"/>
      <c r="D36" s="252">
        <v>27</v>
      </c>
      <c r="E36" s="268"/>
      <c r="F36" s="110">
        <v>5.3314121037463975</v>
      </c>
      <c r="G36" s="110">
        <v>91.930835734870314</v>
      </c>
      <c r="H36" s="110">
        <v>2.7377521613832854</v>
      </c>
      <c r="I36" s="227"/>
      <c r="J36" s="227"/>
      <c r="K36" s="227"/>
    </row>
    <row r="37" spans="1:11" x14ac:dyDescent="0.2">
      <c r="A37" s="102" t="s">
        <v>288</v>
      </c>
      <c r="B37" s="106"/>
      <c r="C37" s="224"/>
      <c r="D37" s="252" t="s">
        <v>373</v>
      </c>
      <c r="E37" s="268"/>
      <c r="F37" s="110">
        <v>44.708433972494696</v>
      </c>
      <c r="G37" s="110">
        <v>22.822497165672598</v>
      </c>
      <c r="H37" s="110">
        <v>30.82762360132104</v>
      </c>
      <c r="I37" s="227"/>
      <c r="J37" s="227"/>
      <c r="K37" s="227"/>
    </row>
    <row r="38" spans="1:11" x14ac:dyDescent="0.2">
      <c r="A38" s="107" t="s">
        <v>290</v>
      </c>
      <c r="B38" s="106"/>
      <c r="C38" s="224"/>
      <c r="D38" s="252">
        <v>19</v>
      </c>
      <c r="E38" s="268"/>
      <c r="F38" s="110">
        <v>40.17094017094017</v>
      </c>
      <c r="G38" s="110">
        <v>9.4017094017094021</v>
      </c>
      <c r="H38" s="110">
        <v>47.863247863247864</v>
      </c>
      <c r="I38" s="227"/>
      <c r="J38" s="227"/>
      <c r="K38" s="227"/>
    </row>
    <row r="39" spans="1:11" x14ac:dyDescent="0.2">
      <c r="A39" s="102" t="s">
        <v>292</v>
      </c>
      <c r="B39" s="106"/>
      <c r="C39" s="224"/>
      <c r="D39" s="252">
        <v>25</v>
      </c>
      <c r="E39" s="268"/>
      <c r="F39" s="110">
        <v>39.062845029368901</v>
      </c>
      <c r="G39" s="110">
        <v>16.481914940599744</v>
      </c>
      <c r="H39" s="110">
        <v>40.595327474274612</v>
      </c>
      <c r="I39" s="227"/>
      <c r="J39" s="227"/>
      <c r="K39" s="227"/>
    </row>
    <row r="40" spans="1:11" x14ac:dyDescent="0.2">
      <c r="A40" s="107" t="s">
        <v>294</v>
      </c>
      <c r="B40" s="106"/>
      <c r="C40" s="224"/>
      <c r="D40" s="252">
        <v>23</v>
      </c>
      <c r="E40" s="268"/>
      <c r="F40" s="110">
        <v>42.125056410770696</v>
      </c>
      <c r="G40" s="110">
        <v>23.095823095823096</v>
      </c>
      <c r="H40" s="110">
        <v>17.760617760617762</v>
      </c>
      <c r="I40" s="227"/>
      <c r="J40" s="227"/>
      <c r="K40" s="227"/>
    </row>
    <row r="41" spans="1:11" x14ac:dyDescent="0.2">
      <c r="A41" s="164" t="s">
        <v>84</v>
      </c>
      <c r="B41" s="198"/>
      <c r="C41" s="221"/>
      <c r="D41" s="575"/>
      <c r="E41" s="576"/>
      <c r="F41" s="565"/>
      <c r="G41" s="565"/>
      <c r="H41" s="565"/>
      <c r="I41" s="598"/>
      <c r="J41" s="598"/>
      <c r="K41" s="598"/>
    </row>
    <row r="42" spans="1:11" x14ac:dyDescent="0.2">
      <c r="A42" s="205" t="s">
        <v>85</v>
      </c>
      <c r="B42" s="212">
        <v>1315</v>
      </c>
      <c r="C42" s="225">
        <v>54.11</v>
      </c>
      <c r="D42" s="225">
        <v>24.84</v>
      </c>
      <c r="E42" s="580">
        <v>8.64</v>
      </c>
      <c r="F42" s="209">
        <v>36.53</v>
      </c>
      <c r="G42" s="209">
        <v>23.85</v>
      </c>
      <c r="H42" s="209">
        <v>39.619999999999997</v>
      </c>
      <c r="I42" s="227"/>
      <c r="J42" s="227"/>
      <c r="K42" s="227"/>
    </row>
    <row r="43" spans="1:11" x14ac:dyDescent="0.2">
      <c r="A43" s="105" t="s">
        <v>86</v>
      </c>
      <c r="B43" s="96">
        <v>582</v>
      </c>
      <c r="C43" s="220">
        <v>54.31</v>
      </c>
      <c r="D43" s="220">
        <v>27.49</v>
      </c>
      <c r="E43" s="265">
        <v>9.01</v>
      </c>
      <c r="F43" s="97">
        <v>36.94</v>
      </c>
      <c r="G43" s="97">
        <v>29.19</v>
      </c>
      <c r="H43" s="97">
        <v>33.869999999999997</v>
      </c>
      <c r="I43" s="227"/>
      <c r="J43" s="227"/>
      <c r="K43" s="227"/>
    </row>
    <row r="44" spans="1:11" x14ac:dyDescent="0.2">
      <c r="A44" s="105" t="s">
        <v>87</v>
      </c>
      <c r="B44" s="96">
        <v>375</v>
      </c>
      <c r="C44" s="220">
        <v>42.09</v>
      </c>
      <c r="D44" s="220">
        <v>25.21</v>
      </c>
      <c r="E44" s="265">
        <v>7.78</v>
      </c>
      <c r="F44" s="97">
        <v>51.25</v>
      </c>
      <c r="G44" s="97">
        <v>16.43</v>
      </c>
      <c r="H44" s="97">
        <v>32.31</v>
      </c>
      <c r="I44" s="227"/>
      <c r="J44" s="227"/>
      <c r="K44" s="227"/>
    </row>
    <row r="45" spans="1:11" x14ac:dyDescent="0.2">
      <c r="A45" s="105" t="s">
        <v>88</v>
      </c>
      <c r="B45" s="103">
        <v>358</v>
      </c>
      <c r="C45" s="223">
        <v>66.67</v>
      </c>
      <c r="D45" s="220">
        <v>21.07</v>
      </c>
      <c r="E45" s="265">
        <v>7.25</v>
      </c>
      <c r="F45" s="97">
        <v>0</v>
      </c>
      <c r="G45" s="97">
        <v>21.85</v>
      </c>
      <c r="H45" s="97">
        <v>78.150000000000006</v>
      </c>
      <c r="I45" s="227"/>
      <c r="J45" s="227"/>
      <c r="K45" s="227"/>
    </row>
    <row r="46" spans="1:11" x14ac:dyDescent="0.2">
      <c r="A46" s="205" t="s">
        <v>89</v>
      </c>
      <c r="B46" s="211">
        <v>810</v>
      </c>
      <c r="C46" s="222">
        <v>35.72</v>
      </c>
      <c r="D46" s="222">
        <v>27.8</v>
      </c>
      <c r="E46" s="578">
        <v>9.4499999999999993</v>
      </c>
      <c r="F46" s="203">
        <v>64.39</v>
      </c>
      <c r="G46" s="203">
        <v>20.329999999999998</v>
      </c>
      <c r="H46" s="203">
        <v>15.28</v>
      </c>
      <c r="I46" s="227"/>
      <c r="J46" s="227"/>
      <c r="K46" s="227"/>
    </row>
    <row r="47" spans="1:11" x14ac:dyDescent="0.2">
      <c r="A47" s="105" t="s">
        <v>90</v>
      </c>
      <c r="B47" s="96">
        <v>46</v>
      </c>
      <c r="C47" s="220">
        <v>23.91</v>
      </c>
      <c r="D47" s="220">
        <v>26.91</v>
      </c>
      <c r="E47" s="265">
        <v>10.24</v>
      </c>
      <c r="F47" s="97">
        <v>46.67</v>
      </c>
      <c r="G47" s="97">
        <v>44.44</v>
      </c>
      <c r="H47" s="97">
        <v>8.89</v>
      </c>
      <c r="I47" s="227"/>
      <c r="J47" s="227"/>
      <c r="K47" s="227"/>
    </row>
    <row r="48" spans="1:11" x14ac:dyDescent="0.2">
      <c r="A48" s="105" t="s">
        <v>91</v>
      </c>
      <c r="B48" s="96">
        <v>13</v>
      </c>
      <c r="C48" s="220">
        <v>7.69</v>
      </c>
      <c r="D48" s="220">
        <v>26</v>
      </c>
      <c r="E48" s="265">
        <v>0</v>
      </c>
      <c r="F48" s="97">
        <v>58.33</v>
      </c>
      <c r="G48" s="97">
        <v>25</v>
      </c>
      <c r="H48" s="97">
        <v>16.670000000000002</v>
      </c>
      <c r="I48" s="227"/>
      <c r="J48" s="227"/>
      <c r="K48" s="227"/>
    </row>
    <row r="49" spans="1:11" x14ac:dyDescent="0.2">
      <c r="A49" s="105" t="s">
        <v>92</v>
      </c>
      <c r="B49" s="96">
        <v>349</v>
      </c>
      <c r="C49" s="220">
        <v>46.04</v>
      </c>
      <c r="D49" s="220">
        <v>27.36</v>
      </c>
      <c r="E49" s="265">
        <v>9.4499999999999993</v>
      </c>
      <c r="F49" s="97">
        <v>77.680000000000007</v>
      </c>
      <c r="G49" s="97">
        <v>18.260000000000002</v>
      </c>
      <c r="H49" s="97">
        <v>4.0599999999999996</v>
      </c>
      <c r="I49" s="227"/>
      <c r="J49" s="227"/>
      <c r="K49" s="227"/>
    </row>
    <row r="50" spans="1:11" x14ac:dyDescent="0.2">
      <c r="A50" s="105" t="s">
        <v>93</v>
      </c>
      <c r="B50" s="96">
        <v>402</v>
      </c>
      <c r="C50" s="220">
        <v>29.11</v>
      </c>
      <c r="D50" s="220">
        <v>28.53</v>
      </c>
      <c r="E50" s="265">
        <v>9.4499999999999993</v>
      </c>
      <c r="F50" s="97">
        <v>54.87</v>
      </c>
      <c r="G50" s="97">
        <v>19.23</v>
      </c>
      <c r="H50" s="97">
        <v>25.9</v>
      </c>
      <c r="I50" s="227"/>
      <c r="J50" s="227"/>
      <c r="K50" s="227"/>
    </row>
    <row r="51" spans="1:11" x14ac:dyDescent="0.2">
      <c r="A51" s="164" t="s">
        <v>94</v>
      </c>
      <c r="B51" s="198"/>
      <c r="C51" s="221"/>
      <c r="D51" s="575"/>
      <c r="E51" s="576"/>
      <c r="F51" s="565"/>
      <c r="G51" s="565"/>
      <c r="H51" s="565"/>
      <c r="I51" s="598"/>
      <c r="J51" s="598"/>
      <c r="K51" s="598"/>
    </row>
    <row r="52" spans="1:11" x14ac:dyDescent="0.2">
      <c r="A52" s="105" t="s">
        <v>95</v>
      </c>
      <c r="B52" s="112">
        <v>1681</v>
      </c>
      <c r="C52" s="226">
        <v>46.55</v>
      </c>
      <c r="D52" s="226">
        <v>25.4</v>
      </c>
      <c r="E52" s="269">
        <v>8.6999999999999993</v>
      </c>
      <c r="F52" s="113">
        <v>47.63</v>
      </c>
      <c r="G52" s="113">
        <v>19.82</v>
      </c>
      <c r="H52" s="113">
        <v>32.54</v>
      </c>
      <c r="I52" s="113">
        <v>63.950029744199874</v>
      </c>
      <c r="J52" s="113">
        <v>3.0339083878643662</v>
      </c>
      <c r="K52" s="113">
        <v>33.016061867935754</v>
      </c>
    </row>
    <row r="53" spans="1:11" x14ac:dyDescent="0.2">
      <c r="A53" s="105" t="s">
        <v>96</v>
      </c>
      <c r="B53" s="112">
        <v>426</v>
      </c>
      <c r="C53" s="226">
        <v>49.16</v>
      </c>
      <c r="D53" s="220">
        <v>26.69</v>
      </c>
      <c r="E53" s="265">
        <v>9.9600000000000009</v>
      </c>
      <c r="F53" s="97">
        <v>51.66</v>
      </c>
      <c r="G53" s="97">
        <v>33.43</v>
      </c>
      <c r="H53" s="97">
        <v>14.92</v>
      </c>
      <c r="I53" s="113">
        <v>52.347417840375584</v>
      </c>
      <c r="J53" s="113">
        <v>1.8779342723004695</v>
      </c>
      <c r="K53" s="113">
        <v>45.774647887323944</v>
      </c>
    </row>
    <row r="54" spans="1:11" x14ac:dyDescent="0.2">
      <c r="A54" s="164" t="s">
        <v>97</v>
      </c>
      <c r="B54" s="198"/>
      <c r="C54" s="221"/>
      <c r="D54" s="575"/>
      <c r="E54" s="576"/>
      <c r="F54" s="565"/>
      <c r="G54" s="565"/>
      <c r="H54" s="565"/>
      <c r="I54" s="599"/>
      <c r="J54" s="599"/>
      <c r="K54" s="599"/>
    </row>
    <row r="55" spans="1:11" x14ac:dyDescent="0.2">
      <c r="A55" s="105" t="s">
        <v>98</v>
      </c>
      <c r="B55" s="112">
        <v>425</v>
      </c>
      <c r="C55" s="226">
        <v>71.84</v>
      </c>
      <c r="D55" s="227"/>
      <c r="E55" s="270"/>
      <c r="F55" s="113">
        <v>39.08</v>
      </c>
      <c r="G55" s="113">
        <v>23.94</v>
      </c>
      <c r="H55" s="113">
        <v>36.97</v>
      </c>
      <c r="I55" s="113">
        <v>79.529411764705884</v>
      </c>
      <c r="J55" s="113">
        <v>1.411764705882353</v>
      </c>
      <c r="K55" s="113">
        <v>19.058823529411764</v>
      </c>
    </row>
    <row r="56" spans="1:11" x14ac:dyDescent="0.2">
      <c r="A56" s="105" t="s">
        <v>99</v>
      </c>
      <c r="B56" s="96">
        <v>822</v>
      </c>
      <c r="C56" s="220">
        <v>49.88</v>
      </c>
      <c r="D56" s="227"/>
      <c r="E56" s="270"/>
      <c r="F56" s="97">
        <v>47</v>
      </c>
      <c r="G56" s="97">
        <v>20.77</v>
      </c>
      <c r="H56" s="97">
        <v>32.22</v>
      </c>
      <c r="I56" s="113">
        <v>61.678832116788321</v>
      </c>
      <c r="J56" s="113">
        <v>2.9197080291970803</v>
      </c>
      <c r="K56" s="113">
        <v>35.401459854014597</v>
      </c>
    </row>
    <row r="57" spans="1:11" x14ac:dyDescent="0.2">
      <c r="A57" s="105" t="s">
        <v>100</v>
      </c>
      <c r="B57" s="96">
        <v>556</v>
      </c>
      <c r="C57" s="220">
        <v>34.56</v>
      </c>
      <c r="D57" s="227"/>
      <c r="E57" s="270"/>
      <c r="F57" s="97">
        <v>51.05</v>
      </c>
      <c r="G57" s="97">
        <v>24.76</v>
      </c>
      <c r="H57" s="97">
        <v>24.19</v>
      </c>
      <c r="I57" s="113">
        <v>57.913669064748198</v>
      </c>
      <c r="J57" s="113">
        <v>3.4172661870503598</v>
      </c>
      <c r="K57" s="113">
        <v>38.669064748201436</v>
      </c>
    </row>
    <row r="58" spans="1:11" x14ac:dyDescent="0.2">
      <c r="A58" s="105" t="s">
        <v>101</v>
      </c>
      <c r="B58" s="96">
        <v>310</v>
      </c>
      <c r="C58" s="220">
        <v>28.52</v>
      </c>
      <c r="D58" s="227"/>
      <c r="E58" s="270"/>
      <c r="F58" s="97">
        <v>56.49</v>
      </c>
      <c r="G58" s="97">
        <v>20.350000000000001</v>
      </c>
      <c r="H58" s="97">
        <v>23.16</v>
      </c>
      <c r="I58" s="113">
        <v>47.41935483870968</v>
      </c>
      <c r="J58" s="113">
        <v>3.225806451612903</v>
      </c>
      <c r="K58" s="113">
        <v>49.354838709677416</v>
      </c>
    </row>
    <row r="59" spans="1:11" x14ac:dyDescent="0.2">
      <c r="A59" s="164" t="s">
        <v>102</v>
      </c>
      <c r="B59" s="198"/>
      <c r="C59" s="221"/>
      <c r="D59" s="575"/>
      <c r="E59" s="576"/>
      <c r="F59" s="565"/>
      <c r="G59" s="565"/>
      <c r="H59" s="565"/>
      <c r="I59" s="598"/>
      <c r="J59" s="598"/>
      <c r="K59" s="598"/>
    </row>
    <row r="60" spans="1:11" x14ac:dyDescent="0.2">
      <c r="A60" s="105" t="s">
        <v>103</v>
      </c>
      <c r="B60" s="112">
        <v>580</v>
      </c>
      <c r="C60" s="226">
        <v>43.06</v>
      </c>
      <c r="D60" s="226">
        <v>24.2</v>
      </c>
      <c r="E60" s="269">
        <v>8.91</v>
      </c>
      <c r="F60" s="113">
        <v>50</v>
      </c>
      <c r="G60" s="113">
        <v>22.46</v>
      </c>
      <c r="H60" s="113">
        <v>27.54</v>
      </c>
      <c r="I60" s="113">
        <v>53.448275862068961</v>
      </c>
      <c r="J60" s="113">
        <v>3.9655172413793105</v>
      </c>
      <c r="K60" s="113">
        <v>42.58620689655173</v>
      </c>
    </row>
    <row r="61" spans="1:11" x14ac:dyDescent="0.2">
      <c r="A61" s="105" t="s">
        <v>104</v>
      </c>
      <c r="B61" s="96">
        <v>1172</v>
      </c>
      <c r="C61" s="220">
        <v>50.26</v>
      </c>
      <c r="D61" s="220">
        <v>25.02</v>
      </c>
      <c r="E61" s="265">
        <v>8.51</v>
      </c>
      <c r="F61" s="97">
        <v>49.64</v>
      </c>
      <c r="G61" s="97">
        <v>21.69</v>
      </c>
      <c r="H61" s="97">
        <v>28.67</v>
      </c>
      <c r="I61" s="113">
        <v>63.05460750853242</v>
      </c>
      <c r="J61" s="113">
        <v>2.218430034129693</v>
      </c>
      <c r="K61" s="113">
        <v>34.726962457337883</v>
      </c>
    </row>
    <row r="62" spans="1:11" x14ac:dyDescent="0.2">
      <c r="A62" s="105" t="s">
        <v>105</v>
      </c>
      <c r="B62" s="96">
        <v>123</v>
      </c>
      <c r="C62" s="220">
        <v>55.37</v>
      </c>
      <c r="D62" s="220">
        <v>25.02</v>
      </c>
      <c r="E62" s="265">
        <v>8.51</v>
      </c>
      <c r="F62" s="97">
        <v>43.12</v>
      </c>
      <c r="G62" s="97">
        <v>33.03</v>
      </c>
      <c r="H62" s="97">
        <v>23.85</v>
      </c>
      <c r="I62" s="113">
        <v>78.048780487804876</v>
      </c>
      <c r="J62" s="113">
        <v>3.2520325203252036</v>
      </c>
      <c r="K62" s="113">
        <v>18.699186991869919</v>
      </c>
    </row>
    <row r="63" spans="1:11" x14ac:dyDescent="0.2">
      <c r="A63" s="164" t="s">
        <v>106</v>
      </c>
      <c r="B63" s="198"/>
      <c r="C63" s="221"/>
      <c r="D63" s="575"/>
      <c r="E63" s="576"/>
      <c r="F63" s="565"/>
      <c r="G63" s="565"/>
      <c r="H63" s="565"/>
      <c r="I63" s="599"/>
      <c r="J63" s="599"/>
      <c r="K63" s="599"/>
    </row>
    <row r="64" spans="1:11" x14ac:dyDescent="0.2">
      <c r="A64" s="105" t="s">
        <v>107</v>
      </c>
      <c r="B64" s="115">
        <v>1103</v>
      </c>
      <c r="C64" s="227"/>
      <c r="D64" s="227"/>
      <c r="E64" s="270"/>
      <c r="F64" s="113">
        <v>51.53</v>
      </c>
      <c r="G64" s="113">
        <v>22.21</v>
      </c>
      <c r="H64" s="113">
        <v>26.26</v>
      </c>
      <c r="I64" s="113">
        <v>53.671804170444247</v>
      </c>
      <c r="J64" s="113">
        <v>4.2611060743427025</v>
      </c>
      <c r="K64" s="113">
        <v>42.067089755213054</v>
      </c>
    </row>
    <row r="65" spans="1:11" x14ac:dyDescent="0.2">
      <c r="A65" s="105" t="s">
        <v>108</v>
      </c>
      <c r="B65" s="115">
        <v>982</v>
      </c>
      <c r="C65" s="227"/>
      <c r="D65" s="227"/>
      <c r="E65" s="270"/>
      <c r="F65" s="97">
        <v>45.36</v>
      </c>
      <c r="G65" s="97">
        <v>21.63</v>
      </c>
      <c r="H65" s="97">
        <v>33</v>
      </c>
      <c r="I65" s="113">
        <v>71.079429735234214</v>
      </c>
      <c r="J65" s="113">
        <v>1.2219959266802443</v>
      </c>
      <c r="K65" s="113">
        <v>27.698574338085542</v>
      </c>
    </row>
    <row r="66" spans="1:11" x14ac:dyDescent="0.2">
      <c r="A66" s="164" t="s">
        <v>243</v>
      </c>
      <c r="B66" s="592"/>
      <c r="C66" s="602"/>
      <c r="D66" s="575"/>
      <c r="E66" s="576"/>
      <c r="F66" s="565"/>
      <c r="G66" s="565"/>
      <c r="H66" s="565"/>
      <c r="I66" s="565"/>
      <c r="J66" s="565"/>
      <c r="K66" s="565"/>
    </row>
    <row r="67" spans="1:11" x14ac:dyDescent="0.2">
      <c r="A67" s="111" t="s">
        <v>155</v>
      </c>
      <c r="B67" s="109">
        <v>894</v>
      </c>
      <c r="C67" s="634">
        <v>50.75</v>
      </c>
      <c r="D67" s="271">
        <v>24.62</v>
      </c>
      <c r="E67" s="272">
        <v>8.76</v>
      </c>
      <c r="F67" s="113">
        <v>40.630000000000003</v>
      </c>
      <c r="G67" s="113">
        <v>23.01</v>
      </c>
      <c r="H67" s="113">
        <v>36.36</v>
      </c>
      <c r="I67" s="113">
        <v>64.876957494407165</v>
      </c>
      <c r="J67" s="113">
        <v>0.78299776286353473</v>
      </c>
      <c r="K67" s="113">
        <v>34.340044742729312</v>
      </c>
    </row>
    <row r="68" spans="1:11" x14ac:dyDescent="0.2">
      <c r="A68" s="108" t="s">
        <v>156</v>
      </c>
      <c r="B68" s="109">
        <v>27</v>
      </c>
      <c r="C68" s="634">
        <v>65.38</v>
      </c>
      <c r="D68" s="271">
        <v>22.53</v>
      </c>
      <c r="E68" s="272">
        <v>7.64</v>
      </c>
      <c r="F68" s="113">
        <v>57.89</v>
      </c>
      <c r="G68" s="113">
        <v>26.32</v>
      </c>
      <c r="H68" s="113">
        <v>15.79</v>
      </c>
      <c r="I68" s="113">
        <v>74.074074074074076</v>
      </c>
      <c r="J68" s="113">
        <v>7.4074074074074066</v>
      </c>
      <c r="K68" s="113">
        <v>18.518518518518519</v>
      </c>
    </row>
    <row r="69" spans="1:11" x14ac:dyDescent="0.2">
      <c r="A69" s="108" t="s">
        <v>157</v>
      </c>
      <c r="B69" s="109">
        <v>6</v>
      </c>
      <c r="C69" s="634">
        <v>50</v>
      </c>
      <c r="D69" s="271">
        <v>38.67</v>
      </c>
      <c r="E69" s="272">
        <v>11.93</v>
      </c>
      <c r="F69" s="113">
        <v>100</v>
      </c>
      <c r="G69" s="113">
        <v>0</v>
      </c>
      <c r="H69" s="113">
        <v>0</v>
      </c>
      <c r="I69" s="113">
        <v>16.666666666666664</v>
      </c>
      <c r="J69" s="113">
        <v>0</v>
      </c>
      <c r="K69" s="113">
        <v>83.333333333333343</v>
      </c>
    </row>
    <row r="70" spans="1:11" x14ac:dyDescent="0.2">
      <c r="A70" s="108" t="s">
        <v>245</v>
      </c>
      <c r="B70" s="109">
        <v>1198</v>
      </c>
      <c r="C70" s="634">
        <v>43.99</v>
      </c>
      <c r="D70" s="223">
        <v>26.63</v>
      </c>
      <c r="E70" s="267">
        <v>9.0399999999999991</v>
      </c>
      <c r="F70" s="113">
        <v>52.88</v>
      </c>
      <c r="G70" s="113">
        <v>21.97</v>
      </c>
      <c r="H70" s="113">
        <v>25.16</v>
      </c>
      <c r="I70" s="113">
        <v>59.599332220367273</v>
      </c>
      <c r="J70" s="113">
        <v>4.1736227045075127</v>
      </c>
      <c r="K70" s="113">
        <v>36.227045075125211</v>
      </c>
    </row>
    <row r="71" spans="1:11" x14ac:dyDescent="0.2">
      <c r="A71" s="535" t="s">
        <v>379</v>
      </c>
      <c r="B71" s="140"/>
      <c r="C71" s="185"/>
      <c r="D71" s="185"/>
      <c r="E71" s="185"/>
      <c r="F71" s="185"/>
      <c r="G71" s="185"/>
      <c r="H71" s="185"/>
      <c r="I71" s="93"/>
    </row>
    <row r="72" spans="1:11" x14ac:dyDescent="0.2">
      <c r="A72" s="140"/>
      <c r="B72" s="140"/>
      <c r="C72" s="185"/>
      <c r="D72" s="185"/>
      <c r="E72" s="185"/>
      <c r="F72" s="185"/>
      <c r="G72" s="185"/>
      <c r="H72" s="185"/>
      <c r="I72" s="93"/>
    </row>
    <row r="73" spans="1:11" x14ac:dyDescent="0.2">
      <c r="A73" s="739"/>
      <c r="B73" s="739"/>
      <c r="C73" s="739"/>
      <c r="D73" s="739"/>
    </row>
  </sheetData>
  <mergeCells count="13">
    <mergeCell ref="A73:D73"/>
    <mergeCell ref="A2:A4"/>
    <mergeCell ref="A8:A10"/>
    <mergeCell ref="I8:K8"/>
    <mergeCell ref="B2:B3"/>
    <mergeCell ref="C2:C3"/>
    <mergeCell ref="D2:E3"/>
    <mergeCell ref="F2:H2"/>
    <mergeCell ref="I2:K2"/>
    <mergeCell ref="B8:B9"/>
    <mergeCell ref="C8:C9"/>
    <mergeCell ref="D8:E9"/>
    <mergeCell ref="F8:H8"/>
  </mergeCells>
  <pageMargins left="0.7" right="0.7" top="0.75" bottom="0.75" header="0.3" footer="0.3"/>
  <pageSetup paperSize="28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71"/>
  <sheetViews>
    <sheetView showGridLines="0" zoomScale="115" zoomScaleNormal="115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1" style="3" customWidth="1"/>
    <col min="3" max="3" width="10.7109375" style="19" customWidth="1"/>
    <col min="4" max="4" width="7.140625" style="19" customWidth="1"/>
    <col min="5" max="10" width="9.7109375" style="19" customWidth="1"/>
    <col min="11" max="11" width="8.5703125" style="19" customWidth="1"/>
    <col min="12" max="12" width="7" style="19" customWidth="1"/>
    <col min="13" max="13" width="8.5703125" style="19" customWidth="1"/>
    <col min="14" max="14" width="6.7109375" style="19" customWidth="1"/>
    <col min="15" max="16" width="10.7109375" style="19" customWidth="1"/>
    <col min="17" max="16384" width="8.85546875" style="3"/>
  </cols>
  <sheetData>
    <row r="1" spans="1:17" ht="22.5" customHeight="1" x14ac:dyDescent="0.2">
      <c r="A1" s="123" t="s">
        <v>432</v>
      </c>
      <c r="B1" s="123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93"/>
    </row>
    <row r="2" spans="1:17" ht="50.45" customHeight="1" x14ac:dyDescent="0.2">
      <c r="A2" s="749" t="s">
        <v>167</v>
      </c>
      <c r="B2" s="230" t="s">
        <v>126</v>
      </c>
      <c r="C2" s="786" t="s">
        <v>257</v>
      </c>
      <c r="D2" s="760"/>
      <c r="E2" s="787" t="s">
        <v>259</v>
      </c>
      <c r="F2" s="776"/>
      <c r="G2" s="776"/>
      <c r="H2" s="776"/>
      <c r="I2" s="776"/>
      <c r="J2" s="761"/>
      <c r="K2" s="786" t="s">
        <v>268</v>
      </c>
      <c r="L2" s="775"/>
      <c r="M2" s="786" t="s">
        <v>270</v>
      </c>
      <c r="N2" s="760"/>
      <c r="O2" s="539" t="s">
        <v>273</v>
      </c>
      <c r="P2" s="541" t="s">
        <v>276</v>
      </c>
    </row>
    <row r="3" spans="1:17" s="43" customFormat="1" ht="39.75" customHeight="1" x14ac:dyDescent="0.25">
      <c r="A3" s="751"/>
      <c r="B3" s="233" t="s">
        <v>2</v>
      </c>
      <c r="C3" s="234" t="s">
        <v>187</v>
      </c>
      <c r="D3" s="235" t="s">
        <v>188</v>
      </c>
      <c r="E3" s="236" t="s">
        <v>261</v>
      </c>
      <c r="F3" s="236" t="s">
        <v>263</v>
      </c>
      <c r="G3" s="236" t="s">
        <v>264</v>
      </c>
      <c r="H3" s="236" t="s">
        <v>146</v>
      </c>
      <c r="I3" s="236" t="s">
        <v>266</v>
      </c>
      <c r="J3" s="236" t="s">
        <v>158</v>
      </c>
      <c r="K3" s="233" t="s">
        <v>187</v>
      </c>
      <c r="L3" s="230" t="s">
        <v>188</v>
      </c>
      <c r="M3" s="234" t="s">
        <v>187</v>
      </c>
      <c r="N3" s="235" t="s">
        <v>188</v>
      </c>
      <c r="O3" s="237" t="s">
        <v>0</v>
      </c>
      <c r="P3" s="234" t="s">
        <v>0</v>
      </c>
    </row>
    <row r="4" spans="1:17" ht="11.25" customHeight="1" x14ac:dyDescent="0.2">
      <c r="A4" s="556" t="s">
        <v>173</v>
      </c>
      <c r="B4" s="198"/>
      <c r="C4" s="238"/>
      <c r="D4" s="239"/>
      <c r="E4" s="240"/>
      <c r="F4" s="241"/>
      <c r="G4" s="242"/>
      <c r="H4" s="243"/>
      <c r="I4" s="168"/>
      <c r="J4" s="168"/>
      <c r="K4" s="170"/>
      <c r="L4" s="170"/>
      <c r="M4" s="170"/>
      <c r="N4" s="170"/>
      <c r="O4" s="244"/>
      <c r="P4" s="170"/>
    </row>
    <row r="5" spans="1:17" x14ac:dyDescent="0.2">
      <c r="A5" s="108" t="s">
        <v>174</v>
      </c>
      <c r="B5" s="96">
        <v>3669</v>
      </c>
      <c r="C5" s="145">
        <v>1.63</v>
      </c>
      <c r="D5" s="145">
        <v>1.08</v>
      </c>
      <c r="E5" s="145">
        <v>62.49</v>
      </c>
      <c r="F5" s="145">
        <v>2.42</v>
      </c>
      <c r="G5" s="145">
        <v>13.32</v>
      </c>
      <c r="H5" s="145">
        <v>10.81</v>
      </c>
      <c r="I5" s="145">
        <v>4.13</v>
      </c>
      <c r="J5" s="145">
        <v>17.34</v>
      </c>
      <c r="K5" s="145">
        <v>4.84</v>
      </c>
      <c r="L5" s="145">
        <v>2.85</v>
      </c>
      <c r="M5" s="145">
        <v>15.93</v>
      </c>
      <c r="N5" s="145">
        <v>3.75</v>
      </c>
      <c r="O5" s="145">
        <v>3.5</v>
      </c>
      <c r="P5" s="145">
        <v>34.29</v>
      </c>
      <c r="Q5" s="93"/>
    </row>
    <row r="6" spans="1:17" x14ac:dyDescent="0.2">
      <c r="A6" s="108" t="s">
        <v>175</v>
      </c>
      <c r="B6" s="96">
        <v>1304</v>
      </c>
      <c r="C6" s="145">
        <v>1.52</v>
      </c>
      <c r="D6" s="145">
        <v>0.96</v>
      </c>
      <c r="E6" s="145">
        <v>66.38</v>
      </c>
      <c r="F6" s="145">
        <v>1.72</v>
      </c>
      <c r="G6" s="145">
        <v>10.31</v>
      </c>
      <c r="H6" s="145">
        <v>8.8000000000000007</v>
      </c>
      <c r="I6" s="145">
        <v>2.96</v>
      </c>
      <c r="J6" s="145">
        <v>14.74</v>
      </c>
      <c r="K6" s="145">
        <v>4.55</v>
      </c>
      <c r="L6" s="145">
        <v>2.92</v>
      </c>
      <c r="M6" s="145">
        <v>15.89</v>
      </c>
      <c r="N6" s="145">
        <v>3.52</v>
      </c>
      <c r="O6" s="145">
        <v>2.73</v>
      </c>
      <c r="P6" s="145">
        <v>29.63</v>
      </c>
      <c r="Q6" s="93"/>
    </row>
    <row r="7" spans="1:17" ht="50.45" customHeight="1" x14ac:dyDescent="0.2">
      <c r="A7" s="770" t="s">
        <v>169</v>
      </c>
      <c r="B7" s="230" t="s">
        <v>128</v>
      </c>
      <c r="C7" s="786" t="s">
        <v>257</v>
      </c>
      <c r="D7" s="760"/>
      <c r="E7" s="787" t="s">
        <v>259</v>
      </c>
      <c r="F7" s="776"/>
      <c r="G7" s="776"/>
      <c r="H7" s="776"/>
      <c r="I7" s="776"/>
      <c r="J7" s="761"/>
      <c r="K7" s="786" t="s">
        <v>268</v>
      </c>
      <c r="L7" s="775"/>
      <c r="M7" s="786" t="s">
        <v>270</v>
      </c>
      <c r="N7" s="760"/>
      <c r="O7" s="539" t="s">
        <v>272</v>
      </c>
      <c r="P7" s="541" t="s">
        <v>278</v>
      </c>
      <c r="Q7" s="93"/>
    </row>
    <row r="8" spans="1:17" s="43" customFormat="1" ht="21" customHeight="1" x14ac:dyDescent="0.25">
      <c r="A8" s="770"/>
      <c r="B8" s="233" t="s">
        <v>2</v>
      </c>
      <c r="C8" s="234" t="s">
        <v>187</v>
      </c>
      <c r="D8" s="235" t="s">
        <v>188</v>
      </c>
      <c r="E8" s="236" t="s">
        <v>261</v>
      </c>
      <c r="F8" s="236" t="s">
        <v>263</v>
      </c>
      <c r="G8" s="236" t="s">
        <v>264</v>
      </c>
      <c r="H8" s="236" t="s">
        <v>146</v>
      </c>
      <c r="I8" s="236" t="s">
        <v>266</v>
      </c>
      <c r="J8" s="236" t="s">
        <v>158</v>
      </c>
      <c r="K8" s="233" t="s">
        <v>187</v>
      </c>
      <c r="L8" s="230" t="s">
        <v>188</v>
      </c>
      <c r="M8" s="234" t="s">
        <v>187</v>
      </c>
      <c r="N8" s="235" t="s">
        <v>188</v>
      </c>
      <c r="O8" s="237" t="s">
        <v>0</v>
      </c>
      <c r="P8" s="234" t="s">
        <v>0</v>
      </c>
      <c r="Q8" s="126"/>
    </row>
    <row r="9" spans="1:17" x14ac:dyDescent="0.2">
      <c r="A9" s="164" t="s">
        <v>375</v>
      </c>
      <c r="B9" s="556"/>
      <c r="C9" s="560"/>
      <c r="D9" s="560"/>
      <c r="E9" s="607"/>
      <c r="F9" s="608"/>
      <c r="G9" s="608"/>
      <c r="H9" s="609"/>
      <c r="I9" s="610"/>
      <c r="J9" s="610"/>
      <c r="K9" s="607"/>
      <c r="L9" s="609"/>
      <c r="M9" s="562"/>
      <c r="N9" s="562"/>
      <c r="O9" s="611"/>
      <c r="P9" s="562"/>
      <c r="Q9" s="93"/>
    </row>
    <row r="10" spans="1:17" x14ac:dyDescent="0.2">
      <c r="A10" s="95">
        <v>2015</v>
      </c>
      <c r="B10" s="96">
        <v>1145</v>
      </c>
      <c r="C10" s="145">
        <v>1.66</v>
      </c>
      <c r="D10" s="97">
        <v>1.06</v>
      </c>
      <c r="E10" s="145">
        <v>59.21</v>
      </c>
      <c r="F10" s="97">
        <v>3.49</v>
      </c>
      <c r="G10" s="97">
        <v>13.62</v>
      </c>
      <c r="H10" s="149">
        <v>14.93</v>
      </c>
      <c r="I10" s="97">
        <v>4.45</v>
      </c>
      <c r="J10" s="97">
        <v>19.829999999999998</v>
      </c>
      <c r="K10" s="145">
        <v>4.95</v>
      </c>
      <c r="L10" s="149">
        <v>2.78</v>
      </c>
      <c r="M10" s="145">
        <v>15.97</v>
      </c>
      <c r="N10" s="149">
        <v>4.1399999999999997</v>
      </c>
      <c r="O10" s="127">
        <v>4.08</v>
      </c>
      <c r="P10" s="97">
        <v>35.29</v>
      </c>
      <c r="Q10" s="93"/>
    </row>
    <row r="11" spans="1:17" x14ac:dyDescent="0.2">
      <c r="A11" s="95">
        <v>2016</v>
      </c>
      <c r="B11" s="96">
        <v>1097</v>
      </c>
      <c r="C11" s="145">
        <v>1.65</v>
      </c>
      <c r="D11" s="97">
        <v>1.02</v>
      </c>
      <c r="E11" s="145">
        <v>59.89</v>
      </c>
      <c r="F11" s="97">
        <v>3.19</v>
      </c>
      <c r="G11" s="97">
        <v>15.68</v>
      </c>
      <c r="H11" s="149">
        <v>12.22</v>
      </c>
      <c r="I11" s="97">
        <v>3.92</v>
      </c>
      <c r="J11" s="97">
        <v>19.329999999999998</v>
      </c>
      <c r="K11" s="145">
        <v>5.09</v>
      </c>
      <c r="L11" s="149">
        <v>2.75</v>
      </c>
      <c r="M11" s="145">
        <v>16</v>
      </c>
      <c r="N11" s="149">
        <v>3.88</v>
      </c>
      <c r="O11" s="127">
        <v>4.8499999999999996</v>
      </c>
      <c r="P11" s="97">
        <v>16.670000000000002</v>
      </c>
      <c r="Q11" s="93"/>
    </row>
    <row r="12" spans="1:17" x14ac:dyDescent="0.2">
      <c r="A12" s="95">
        <v>2017</v>
      </c>
      <c r="B12" s="96">
        <v>1043</v>
      </c>
      <c r="C12" s="145">
        <v>1.73</v>
      </c>
      <c r="D12" s="97">
        <v>1.1399999999999999</v>
      </c>
      <c r="E12" s="145">
        <v>57.53</v>
      </c>
      <c r="F12" s="97">
        <v>3.16</v>
      </c>
      <c r="G12" s="97">
        <v>17.350000000000001</v>
      </c>
      <c r="H12" s="149">
        <v>14.67</v>
      </c>
      <c r="I12" s="97">
        <v>5.56</v>
      </c>
      <c r="J12" s="97">
        <v>19.18</v>
      </c>
      <c r="K12" s="145">
        <v>5.0199999999999996</v>
      </c>
      <c r="L12" s="149">
        <v>2.77</v>
      </c>
      <c r="M12" s="145">
        <v>16.010000000000002</v>
      </c>
      <c r="N12" s="149">
        <v>4.16</v>
      </c>
      <c r="O12" s="127">
        <v>4.47</v>
      </c>
      <c r="P12" s="97">
        <v>50</v>
      </c>
      <c r="Q12" s="93"/>
    </row>
    <row r="13" spans="1:17" x14ac:dyDescent="0.2">
      <c r="A13" s="95">
        <v>2018</v>
      </c>
      <c r="B13" s="96">
        <v>1007</v>
      </c>
      <c r="C13" s="145">
        <v>1.64</v>
      </c>
      <c r="D13" s="97">
        <v>0.99</v>
      </c>
      <c r="E13" s="145">
        <v>58.89</v>
      </c>
      <c r="F13" s="97">
        <v>1.89</v>
      </c>
      <c r="G13" s="97">
        <v>15.49</v>
      </c>
      <c r="H13" s="149">
        <v>11.92</v>
      </c>
      <c r="I13" s="97">
        <v>4.07</v>
      </c>
      <c r="J13" s="97">
        <v>20.95</v>
      </c>
      <c r="K13" s="145">
        <v>5.07</v>
      </c>
      <c r="L13" s="149">
        <v>2.76</v>
      </c>
      <c r="M13" s="145">
        <v>15.96</v>
      </c>
      <c r="N13" s="149">
        <v>4.3899999999999997</v>
      </c>
      <c r="O13" s="127">
        <v>3.54</v>
      </c>
      <c r="P13" s="97">
        <v>33.33</v>
      </c>
      <c r="Q13" s="93"/>
    </row>
    <row r="14" spans="1:17" x14ac:dyDescent="0.2">
      <c r="A14" s="95">
        <v>2019</v>
      </c>
      <c r="B14" s="96">
        <v>1226</v>
      </c>
      <c r="C14" s="145">
        <v>1.52</v>
      </c>
      <c r="D14" s="97">
        <v>0.97</v>
      </c>
      <c r="E14" s="145">
        <v>68.03</v>
      </c>
      <c r="F14" s="97">
        <v>2.12</v>
      </c>
      <c r="G14" s="97">
        <v>12.23</v>
      </c>
      <c r="H14" s="149">
        <v>8.4</v>
      </c>
      <c r="I14" s="97">
        <v>3.59</v>
      </c>
      <c r="J14" s="97">
        <v>16.23</v>
      </c>
      <c r="K14" s="145">
        <v>5.26</v>
      </c>
      <c r="L14" s="149">
        <v>2.69</v>
      </c>
      <c r="M14" s="145">
        <v>16.079999999999998</v>
      </c>
      <c r="N14" s="149">
        <v>4.41</v>
      </c>
      <c r="O14" s="127">
        <v>4.63</v>
      </c>
      <c r="P14" s="97">
        <v>51.72</v>
      </c>
      <c r="Q14" s="93"/>
    </row>
    <row r="15" spans="1:17" x14ac:dyDescent="0.2">
      <c r="A15" s="95">
        <v>2020</v>
      </c>
      <c r="B15" s="96">
        <v>1019</v>
      </c>
      <c r="C15" s="145">
        <v>1.65</v>
      </c>
      <c r="D15" s="97">
        <v>1.01</v>
      </c>
      <c r="E15" s="145">
        <v>58.29</v>
      </c>
      <c r="F15" s="97">
        <v>3.04</v>
      </c>
      <c r="G15" s="97">
        <v>14.23</v>
      </c>
      <c r="H15" s="149">
        <v>12.66</v>
      </c>
      <c r="I15" s="97">
        <v>4.12</v>
      </c>
      <c r="J15" s="97">
        <v>20.22</v>
      </c>
      <c r="K15" s="145">
        <v>4.9400000000000004</v>
      </c>
      <c r="L15" s="149">
        <v>2.85</v>
      </c>
      <c r="M15" s="145">
        <v>16.03</v>
      </c>
      <c r="N15" s="149">
        <v>4.12</v>
      </c>
      <c r="O15" s="127">
        <v>3.97</v>
      </c>
      <c r="P15" s="97">
        <v>42.11</v>
      </c>
      <c r="Q15" s="93"/>
    </row>
    <row r="16" spans="1:17" x14ac:dyDescent="0.2">
      <c r="A16" s="95">
        <v>2021</v>
      </c>
      <c r="B16" s="96">
        <v>1088</v>
      </c>
      <c r="C16" s="145">
        <v>1.63</v>
      </c>
      <c r="D16" s="97">
        <v>1.02</v>
      </c>
      <c r="E16" s="145">
        <v>60.2</v>
      </c>
      <c r="F16" s="97">
        <v>2.39</v>
      </c>
      <c r="G16" s="97">
        <v>17.46</v>
      </c>
      <c r="H16" s="149">
        <v>9.93</v>
      </c>
      <c r="I16" s="97">
        <v>5.24</v>
      </c>
      <c r="J16" s="97">
        <v>18.75</v>
      </c>
      <c r="K16" s="145">
        <v>4.7699999999999996</v>
      </c>
      <c r="L16" s="149">
        <v>2.89</v>
      </c>
      <c r="M16" s="145">
        <v>16.05</v>
      </c>
      <c r="N16" s="149">
        <v>4.01</v>
      </c>
      <c r="O16" s="127">
        <v>4.25</v>
      </c>
      <c r="P16" s="97">
        <v>42.11</v>
      </c>
      <c r="Q16" s="93"/>
    </row>
    <row r="17" spans="1:17" s="667" customFormat="1" ht="21.75" customHeight="1" x14ac:dyDescent="0.2">
      <c r="A17" s="665" t="s">
        <v>381</v>
      </c>
      <c r="B17" s="658"/>
      <c r="C17" s="695" t="s">
        <v>449</v>
      </c>
      <c r="D17" s="703"/>
      <c r="E17" s="695" t="s">
        <v>453</v>
      </c>
      <c r="F17" s="695" t="s">
        <v>490</v>
      </c>
      <c r="G17" s="695" t="s">
        <v>460</v>
      </c>
      <c r="H17" s="695" t="s">
        <v>491</v>
      </c>
      <c r="I17" s="695" t="s">
        <v>448</v>
      </c>
      <c r="J17" s="695" t="s">
        <v>492</v>
      </c>
      <c r="K17" s="695" t="s">
        <v>493</v>
      </c>
      <c r="L17" s="704"/>
      <c r="M17" s="695" t="s">
        <v>494</v>
      </c>
      <c r="N17" s="703"/>
      <c r="O17" s="695" t="s">
        <v>492</v>
      </c>
      <c r="P17" s="695" t="s">
        <v>495</v>
      </c>
      <c r="Q17" s="666"/>
    </row>
    <row r="18" spans="1:17" x14ac:dyDescent="0.2">
      <c r="A18" s="164" t="s">
        <v>70</v>
      </c>
      <c r="B18" s="592"/>
      <c r="C18" s="566"/>
      <c r="D18" s="567"/>
      <c r="E18" s="567"/>
      <c r="F18" s="567"/>
      <c r="G18" s="567"/>
      <c r="H18" s="567"/>
      <c r="I18" s="567"/>
      <c r="J18" s="567"/>
      <c r="K18" s="566"/>
      <c r="L18" s="612"/>
      <c r="M18" s="566"/>
      <c r="N18" s="612"/>
      <c r="O18" s="613"/>
      <c r="P18" s="565"/>
      <c r="Q18" s="93"/>
    </row>
    <row r="19" spans="1:17" x14ac:dyDescent="0.2">
      <c r="A19" s="200" t="s">
        <v>296</v>
      </c>
      <c r="B19" s="211">
        <v>2125</v>
      </c>
      <c r="C19" s="204">
        <v>1.64</v>
      </c>
      <c r="D19" s="203">
        <v>1.07</v>
      </c>
      <c r="E19" s="203">
        <v>61.22</v>
      </c>
      <c r="F19" s="203">
        <v>1.98</v>
      </c>
      <c r="G19" s="203">
        <v>14.73</v>
      </c>
      <c r="H19" s="203">
        <v>10.119999999999999</v>
      </c>
      <c r="I19" s="203">
        <v>5.08</v>
      </c>
      <c r="J19" s="203">
        <v>19.91</v>
      </c>
      <c r="K19" s="204">
        <v>4.97</v>
      </c>
      <c r="L19" s="618">
        <v>2.81</v>
      </c>
      <c r="M19" s="204">
        <v>15.96</v>
      </c>
      <c r="N19" s="618">
        <v>3.88</v>
      </c>
      <c r="O19" s="202">
        <v>3.63</v>
      </c>
      <c r="P19" s="618">
        <v>40.54</v>
      </c>
      <c r="Q19" s="93"/>
    </row>
    <row r="20" spans="1:17" x14ac:dyDescent="0.2">
      <c r="A20" s="200" t="s">
        <v>71</v>
      </c>
      <c r="B20" s="211">
        <v>1741</v>
      </c>
      <c r="C20" s="204">
        <v>1.64</v>
      </c>
      <c r="D20" s="203">
        <v>1.1000000000000001</v>
      </c>
      <c r="E20" s="203">
        <v>62.09</v>
      </c>
      <c r="F20" s="203">
        <v>1.78</v>
      </c>
      <c r="G20" s="203">
        <v>14.42</v>
      </c>
      <c r="H20" s="203">
        <v>11.72</v>
      </c>
      <c r="I20" s="203">
        <v>5.17</v>
      </c>
      <c r="J20" s="203">
        <v>18.899999999999999</v>
      </c>
      <c r="K20" s="204">
        <v>4.8</v>
      </c>
      <c r="L20" s="618">
        <v>2.87</v>
      </c>
      <c r="M20" s="204">
        <v>15.74</v>
      </c>
      <c r="N20" s="618">
        <v>3.41</v>
      </c>
      <c r="O20" s="202">
        <v>3.51</v>
      </c>
      <c r="P20" s="618">
        <v>44.44</v>
      </c>
      <c r="Q20" s="93"/>
    </row>
    <row r="21" spans="1:17" x14ac:dyDescent="0.2">
      <c r="A21" s="108" t="s">
        <v>72</v>
      </c>
      <c r="B21" s="103">
        <v>402</v>
      </c>
      <c r="C21" s="129">
        <v>1.65</v>
      </c>
      <c r="D21" s="104">
        <v>1.1299999999999999</v>
      </c>
      <c r="E21" s="104">
        <v>63.18</v>
      </c>
      <c r="F21" s="104">
        <v>1.74</v>
      </c>
      <c r="G21" s="104">
        <v>11.94</v>
      </c>
      <c r="H21" s="104">
        <v>10.199999999999999</v>
      </c>
      <c r="I21" s="104">
        <v>5.72</v>
      </c>
      <c r="J21" s="104">
        <v>21.89</v>
      </c>
      <c r="K21" s="129">
        <v>5.15</v>
      </c>
      <c r="L21" s="150">
        <v>2.67</v>
      </c>
      <c r="M21" s="129">
        <v>15.4</v>
      </c>
      <c r="N21" s="150">
        <v>2.4900000000000002</v>
      </c>
      <c r="O21" s="130">
        <v>2.0099999999999998</v>
      </c>
      <c r="P21" s="150">
        <v>50</v>
      </c>
      <c r="Q21" s="93"/>
    </row>
    <row r="22" spans="1:17" x14ac:dyDescent="0.2">
      <c r="A22" s="108" t="s">
        <v>73</v>
      </c>
      <c r="B22" s="103">
        <v>311</v>
      </c>
      <c r="C22" s="129">
        <v>1.74</v>
      </c>
      <c r="D22" s="104">
        <v>1.01</v>
      </c>
      <c r="E22" s="104">
        <v>54.34</v>
      </c>
      <c r="F22" s="104">
        <v>0.64</v>
      </c>
      <c r="G22" s="104">
        <v>18.649999999999999</v>
      </c>
      <c r="H22" s="104">
        <v>12.54</v>
      </c>
      <c r="I22" s="104">
        <v>4.82</v>
      </c>
      <c r="J22" s="104">
        <v>23.79</v>
      </c>
      <c r="K22" s="129">
        <v>4.5599999999999996</v>
      </c>
      <c r="L22" s="150">
        <v>2.97</v>
      </c>
      <c r="M22" s="129">
        <v>15.84</v>
      </c>
      <c r="N22" s="150">
        <v>3.66</v>
      </c>
      <c r="O22" s="130">
        <v>2.79</v>
      </c>
      <c r="P22" s="150">
        <v>60</v>
      </c>
      <c r="Q22" s="93"/>
    </row>
    <row r="23" spans="1:17" x14ac:dyDescent="0.2">
      <c r="A23" s="108" t="s">
        <v>74</v>
      </c>
      <c r="B23" s="103">
        <v>433</v>
      </c>
      <c r="C23" s="129">
        <v>1.59</v>
      </c>
      <c r="D23" s="104">
        <v>1.02</v>
      </c>
      <c r="E23" s="104">
        <v>64.430000000000007</v>
      </c>
      <c r="F23" s="104">
        <v>1.39</v>
      </c>
      <c r="G23" s="104">
        <v>15.47</v>
      </c>
      <c r="H23" s="104">
        <v>10.85</v>
      </c>
      <c r="I23" s="104">
        <v>3.7</v>
      </c>
      <c r="J23" s="104">
        <v>18.239999999999998</v>
      </c>
      <c r="K23" s="129">
        <v>4.76</v>
      </c>
      <c r="L23" s="150">
        <v>2.9</v>
      </c>
      <c r="M23" s="129">
        <v>15.59</v>
      </c>
      <c r="N23" s="150">
        <v>3.74</v>
      </c>
      <c r="O23" s="130">
        <v>5.68</v>
      </c>
      <c r="P23" s="150">
        <v>50</v>
      </c>
      <c r="Q23" s="93"/>
    </row>
    <row r="24" spans="1:17" x14ac:dyDescent="0.2">
      <c r="A24" s="108" t="s">
        <v>75</v>
      </c>
      <c r="B24" s="103">
        <v>252</v>
      </c>
      <c r="C24" s="129">
        <v>1.7</v>
      </c>
      <c r="D24" s="104">
        <v>1.51</v>
      </c>
      <c r="E24" s="104">
        <v>68.25</v>
      </c>
      <c r="F24" s="104">
        <v>3.57</v>
      </c>
      <c r="G24" s="104">
        <v>12.7</v>
      </c>
      <c r="H24" s="104">
        <v>11.51</v>
      </c>
      <c r="I24" s="104">
        <v>5.56</v>
      </c>
      <c r="J24" s="104">
        <v>15.08</v>
      </c>
      <c r="K24" s="129">
        <v>5.13</v>
      </c>
      <c r="L24" s="150">
        <v>2.81</v>
      </c>
      <c r="M24" s="129">
        <v>15.7</v>
      </c>
      <c r="N24" s="150">
        <v>3.59</v>
      </c>
      <c r="O24" s="130">
        <v>6.06</v>
      </c>
      <c r="P24" s="150">
        <v>30</v>
      </c>
      <c r="Q24" s="93"/>
    </row>
    <row r="25" spans="1:17" x14ac:dyDescent="0.2">
      <c r="A25" s="108" t="s">
        <v>76</v>
      </c>
      <c r="B25" s="103">
        <v>343</v>
      </c>
      <c r="C25" s="129">
        <v>1.57</v>
      </c>
      <c r="D25" s="104">
        <v>0.87</v>
      </c>
      <c r="E25" s="104">
        <v>60.35</v>
      </c>
      <c r="F25" s="104">
        <v>2.04</v>
      </c>
      <c r="G25" s="104">
        <v>13.41</v>
      </c>
      <c r="H25" s="104">
        <v>13.99</v>
      </c>
      <c r="I25" s="104">
        <v>6.41</v>
      </c>
      <c r="J25" s="104">
        <v>14.58</v>
      </c>
      <c r="K25" s="129">
        <v>4.46</v>
      </c>
      <c r="L25" s="150">
        <v>2.95</v>
      </c>
      <c r="M25" s="129">
        <v>16.309999999999999</v>
      </c>
      <c r="N25" s="150">
        <v>3.64</v>
      </c>
      <c r="O25" s="130">
        <v>1.27</v>
      </c>
      <c r="P25" s="150">
        <v>50</v>
      </c>
      <c r="Q25" s="93"/>
    </row>
    <row r="26" spans="1:17" x14ac:dyDescent="0.2">
      <c r="A26" s="200" t="s">
        <v>77</v>
      </c>
      <c r="B26" s="211">
        <v>251</v>
      </c>
      <c r="C26" s="204">
        <v>1.66</v>
      </c>
      <c r="D26" s="203">
        <v>1.01</v>
      </c>
      <c r="E26" s="203">
        <v>55.38</v>
      </c>
      <c r="F26" s="203">
        <v>2.79</v>
      </c>
      <c r="G26" s="203">
        <v>17.53</v>
      </c>
      <c r="H26" s="203">
        <v>2.79</v>
      </c>
      <c r="I26" s="203">
        <v>4.38</v>
      </c>
      <c r="J26" s="203">
        <v>25.1</v>
      </c>
      <c r="K26" s="203">
        <v>5.76</v>
      </c>
      <c r="L26" s="618">
        <v>2.33</v>
      </c>
      <c r="M26" s="204">
        <v>16.87</v>
      </c>
      <c r="N26" s="618">
        <v>5.49</v>
      </c>
      <c r="O26" s="202">
        <v>2.89</v>
      </c>
      <c r="P26" s="618">
        <v>42.86</v>
      </c>
      <c r="Q26" s="93"/>
    </row>
    <row r="27" spans="1:17" x14ac:dyDescent="0.2">
      <c r="A27" s="108" t="s">
        <v>78</v>
      </c>
      <c r="B27" s="103">
        <v>66</v>
      </c>
      <c r="C27" s="129">
        <v>1.64</v>
      </c>
      <c r="D27" s="104">
        <v>0.94</v>
      </c>
      <c r="E27" s="104">
        <v>57.58</v>
      </c>
      <c r="F27" s="104">
        <v>4.55</v>
      </c>
      <c r="G27" s="104">
        <v>13.64</v>
      </c>
      <c r="H27" s="104">
        <v>4.55</v>
      </c>
      <c r="I27" s="104">
        <v>3.03</v>
      </c>
      <c r="J27" s="104">
        <v>28.79</v>
      </c>
      <c r="K27" s="129">
        <v>6.42</v>
      </c>
      <c r="L27" s="150">
        <v>1.64</v>
      </c>
      <c r="M27" s="129">
        <v>17.71</v>
      </c>
      <c r="N27" s="150">
        <v>5.85</v>
      </c>
      <c r="O27" s="130">
        <v>1.52</v>
      </c>
      <c r="P27" s="150">
        <v>0</v>
      </c>
      <c r="Q27" s="93"/>
    </row>
    <row r="28" spans="1:17" x14ac:dyDescent="0.2">
      <c r="A28" s="108" t="s">
        <v>79</v>
      </c>
      <c r="B28" s="103">
        <v>81</v>
      </c>
      <c r="C28" s="129">
        <v>1.65</v>
      </c>
      <c r="D28" s="104">
        <v>0.95</v>
      </c>
      <c r="E28" s="104">
        <v>55.56</v>
      </c>
      <c r="F28" s="104">
        <v>2.4700000000000002</v>
      </c>
      <c r="G28" s="104">
        <v>18.52</v>
      </c>
      <c r="H28" s="104">
        <v>2.4700000000000002</v>
      </c>
      <c r="I28" s="104">
        <v>4.9400000000000004</v>
      </c>
      <c r="J28" s="104">
        <v>16.05</v>
      </c>
      <c r="K28" s="129">
        <v>5.5</v>
      </c>
      <c r="L28" s="150">
        <v>2.5</v>
      </c>
      <c r="M28" s="129">
        <v>15.93</v>
      </c>
      <c r="N28" s="150">
        <v>4.58</v>
      </c>
      <c r="O28" s="130">
        <v>3.8</v>
      </c>
      <c r="P28" s="150">
        <v>33.33</v>
      </c>
      <c r="Q28" s="93"/>
    </row>
    <row r="29" spans="1:17" x14ac:dyDescent="0.2">
      <c r="A29" s="108" t="s">
        <v>80</v>
      </c>
      <c r="B29" s="103">
        <v>7</v>
      </c>
      <c r="C29" s="129">
        <v>1.71</v>
      </c>
      <c r="D29" s="104">
        <v>0.95</v>
      </c>
      <c r="E29" s="104">
        <v>57.14</v>
      </c>
      <c r="F29" s="104">
        <v>0</v>
      </c>
      <c r="G29" s="104">
        <v>14.29</v>
      </c>
      <c r="H29" s="104">
        <v>0</v>
      </c>
      <c r="I29" s="104">
        <v>14.29</v>
      </c>
      <c r="J29" s="104">
        <v>28.57</v>
      </c>
      <c r="K29" s="129">
        <v>7</v>
      </c>
      <c r="L29" s="150">
        <v>0</v>
      </c>
      <c r="M29" s="129">
        <v>21.29</v>
      </c>
      <c r="N29" s="150">
        <v>9.7100000000000009</v>
      </c>
      <c r="O29" s="130">
        <v>14.29</v>
      </c>
      <c r="P29" s="150">
        <v>100</v>
      </c>
      <c r="Q29" s="93"/>
    </row>
    <row r="30" spans="1:17" x14ac:dyDescent="0.2">
      <c r="A30" s="108" t="s">
        <v>81</v>
      </c>
      <c r="B30" s="103">
        <v>90</v>
      </c>
      <c r="C30" s="129">
        <v>1.66</v>
      </c>
      <c r="D30" s="104">
        <v>1.1100000000000001</v>
      </c>
      <c r="E30" s="104">
        <v>53.33</v>
      </c>
      <c r="F30" s="104">
        <v>2.2200000000000002</v>
      </c>
      <c r="G30" s="104">
        <v>18.89</v>
      </c>
      <c r="H30" s="104">
        <v>2.2200000000000002</v>
      </c>
      <c r="I30" s="104">
        <v>3.33</v>
      </c>
      <c r="J30" s="104">
        <v>28.89</v>
      </c>
      <c r="K30" s="129">
        <v>5.56</v>
      </c>
      <c r="L30" s="150">
        <v>2.5099999999999998</v>
      </c>
      <c r="M30" s="129">
        <v>16.739999999999998</v>
      </c>
      <c r="N30" s="150">
        <v>5.49</v>
      </c>
      <c r="O30" s="130">
        <v>2.41</v>
      </c>
      <c r="P30" s="150">
        <v>50</v>
      </c>
      <c r="Q30" s="93"/>
    </row>
    <row r="31" spans="1:17" x14ac:dyDescent="0.2">
      <c r="A31" s="108" t="s">
        <v>82</v>
      </c>
      <c r="B31" s="103">
        <v>7</v>
      </c>
      <c r="C31" s="129">
        <v>1.86</v>
      </c>
      <c r="D31" s="104">
        <v>1.21</v>
      </c>
      <c r="E31" s="104">
        <v>57.14</v>
      </c>
      <c r="F31" s="104">
        <v>0</v>
      </c>
      <c r="G31" s="104">
        <v>28.57</v>
      </c>
      <c r="H31" s="104">
        <v>0</v>
      </c>
      <c r="I31" s="104">
        <v>14.29</v>
      </c>
      <c r="J31" s="104">
        <v>42.86</v>
      </c>
      <c r="K31" s="129">
        <v>4.07</v>
      </c>
      <c r="L31" s="150">
        <v>2.88</v>
      </c>
      <c r="M31" s="129">
        <v>15.57</v>
      </c>
      <c r="N31" s="150">
        <v>2.57</v>
      </c>
      <c r="O31" s="130">
        <v>0</v>
      </c>
      <c r="P31" s="150">
        <v>0</v>
      </c>
      <c r="Q31" s="93"/>
    </row>
    <row r="32" spans="1:17" x14ac:dyDescent="0.2">
      <c r="A32" s="205" t="s">
        <v>83</v>
      </c>
      <c r="B32" s="211">
        <v>90</v>
      </c>
      <c r="C32" s="204">
        <v>1.52</v>
      </c>
      <c r="D32" s="203">
        <v>0.72</v>
      </c>
      <c r="E32" s="203">
        <v>60.9</v>
      </c>
      <c r="F32" s="203">
        <v>3.01</v>
      </c>
      <c r="G32" s="203">
        <v>13.53</v>
      </c>
      <c r="H32" s="203">
        <v>3.01</v>
      </c>
      <c r="I32" s="203">
        <v>5.26</v>
      </c>
      <c r="J32" s="203">
        <v>23.31</v>
      </c>
      <c r="K32" s="204">
        <v>5.73</v>
      </c>
      <c r="L32" s="618">
        <v>2.39</v>
      </c>
      <c r="M32" s="204">
        <v>17.600000000000001</v>
      </c>
      <c r="N32" s="618">
        <v>5.76</v>
      </c>
      <c r="O32" s="202">
        <v>6.9</v>
      </c>
      <c r="P32" s="618">
        <v>0</v>
      </c>
      <c r="Q32" s="93"/>
    </row>
    <row r="33" spans="1:17" x14ac:dyDescent="0.2">
      <c r="A33" s="587" t="s">
        <v>239</v>
      </c>
      <c r="B33" s="614"/>
      <c r="C33" s="566"/>
      <c r="D33" s="567"/>
      <c r="E33" s="567"/>
      <c r="F33" s="567"/>
      <c r="G33" s="567"/>
      <c r="H33" s="567"/>
      <c r="I33" s="567"/>
      <c r="J33" s="567"/>
      <c r="K33" s="566"/>
      <c r="L33" s="612"/>
      <c r="M33" s="566"/>
      <c r="N33" s="612"/>
      <c r="O33" s="613"/>
      <c r="P33" s="565"/>
      <c r="Q33" s="93"/>
    </row>
    <row r="34" spans="1:17" x14ac:dyDescent="0.2">
      <c r="A34" s="105" t="s">
        <v>241</v>
      </c>
      <c r="B34" s="251">
        <v>5202</v>
      </c>
      <c r="C34" s="146"/>
      <c r="D34" s="106"/>
      <c r="E34" s="146"/>
      <c r="F34" s="106"/>
      <c r="G34" s="106"/>
      <c r="H34" s="132"/>
      <c r="I34" s="106"/>
      <c r="J34" s="106"/>
      <c r="K34" s="136">
        <v>6.1508742244782857</v>
      </c>
      <c r="L34" s="132"/>
      <c r="M34" s="136">
        <v>16</v>
      </c>
      <c r="N34" s="132"/>
      <c r="O34" s="133"/>
      <c r="P34" s="106"/>
      <c r="Q34" s="93"/>
    </row>
    <row r="35" spans="1:17" x14ac:dyDescent="0.2">
      <c r="A35" s="102" t="s">
        <v>288</v>
      </c>
      <c r="B35" s="251">
        <v>24902</v>
      </c>
      <c r="C35" s="147"/>
      <c r="D35" s="131"/>
      <c r="E35" s="147"/>
      <c r="F35" s="131"/>
      <c r="G35" s="131"/>
      <c r="H35" s="181"/>
      <c r="I35" s="106"/>
      <c r="J35" s="106"/>
      <c r="K35" s="136">
        <v>3.2487582194048916</v>
      </c>
      <c r="L35" s="181"/>
      <c r="M35" s="136">
        <v>15</v>
      </c>
      <c r="N35" s="181"/>
      <c r="O35" s="134"/>
      <c r="P35" s="131"/>
      <c r="Q35" s="93"/>
    </row>
    <row r="36" spans="1:17" x14ac:dyDescent="0.2">
      <c r="A36" s="107" t="s">
        <v>290</v>
      </c>
      <c r="B36" s="251">
        <v>128</v>
      </c>
      <c r="C36" s="147"/>
      <c r="D36" s="131"/>
      <c r="E36" s="147"/>
      <c r="F36" s="131"/>
      <c r="G36" s="131"/>
      <c r="H36" s="181"/>
      <c r="I36" s="106"/>
      <c r="J36" s="106"/>
      <c r="K36" s="136">
        <v>3.7983870967741935</v>
      </c>
      <c r="L36" s="181"/>
      <c r="M36" s="136">
        <v>15</v>
      </c>
      <c r="N36" s="181"/>
      <c r="O36" s="134"/>
      <c r="P36" s="131"/>
      <c r="Q36" s="93"/>
    </row>
    <row r="37" spans="1:17" x14ac:dyDescent="0.2">
      <c r="A37" s="102" t="s">
        <v>292</v>
      </c>
      <c r="B37" s="251">
        <v>27400</v>
      </c>
      <c r="C37" s="147"/>
      <c r="D37" s="131"/>
      <c r="E37" s="147"/>
      <c r="F37" s="131"/>
      <c r="G37" s="131"/>
      <c r="H37" s="181"/>
      <c r="I37" s="106"/>
      <c r="J37" s="106"/>
      <c r="K37" s="136">
        <v>5.3396286303761311</v>
      </c>
      <c r="L37" s="181"/>
      <c r="M37" s="136">
        <v>16</v>
      </c>
      <c r="N37" s="181"/>
      <c r="O37" s="134"/>
      <c r="P37" s="131"/>
      <c r="Q37" s="93"/>
    </row>
    <row r="38" spans="1:17" x14ac:dyDescent="0.2">
      <c r="A38" s="107" t="s">
        <v>294</v>
      </c>
      <c r="B38" s="251">
        <v>26816</v>
      </c>
      <c r="C38" s="148"/>
      <c r="D38" s="114"/>
      <c r="E38" s="148"/>
      <c r="F38" s="114"/>
      <c r="G38" s="114"/>
      <c r="H38" s="183"/>
      <c r="I38" s="498"/>
      <c r="J38" s="498"/>
      <c r="K38" s="136">
        <v>7</v>
      </c>
      <c r="L38" s="183"/>
      <c r="M38" s="136">
        <v>16</v>
      </c>
      <c r="N38" s="183"/>
      <c r="O38" s="135"/>
      <c r="P38" s="114"/>
      <c r="Q38" s="93"/>
    </row>
    <row r="39" spans="1:17" x14ac:dyDescent="0.2">
      <c r="A39" s="164" t="s">
        <v>84</v>
      </c>
      <c r="B39" s="592"/>
      <c r="C39" s="566"/>
      <c r="D39" s="567"/>
      <c r="E39" s="567"/>
      <c r="F39" s="567"/>
      <c r="G39" s="567"/>
      <c r="H39" s="567"/>
      <c r="I39" s="567"/>
      <c r="J39" s="567"/>
      <c r="K39" s="566"/>
      <c r="L39" s="612"/>
      <c r="M39" s="566"/>
      <c r="N39" s="612"/>
      <c r="O39" s="613"/>
      <c r="P39" s="565"/>
      <c r="Q39" s="93"/>
    </row>
    <row r="40" spans="1:17" x14ac:dyDescent="0.2">
      <c r="A40" s="205" t="s">
        <v>85</v>
      </c>
      <c r="B40" s="212">
        <v>1315</v>
      </c>
      <c r="C40" s="210">
        <v>1.46</v>
      </c>
      <c r="D40" s="209">
        <v>0.8</v>
      </c>
      <c r="E40" s="209">
        <v>68.819999999999993</v>
      </c>
      <c r="F40" s="209">
        <v>1.22</v>
      </c>
      <c r="G40" s="209">
        <v>11.41</v>
      </c>
      <c r="H40" s="209">
        <v>8.14</v>
      </c>
      <c r="I40" s="209">
        <v>3.35</v>
      </c>
      <c r="J40" s="209">
        <v>14.98</v>
      </c>
      <c r="K40" s="210">
        <v>4.3499999999999996</v>
      </c>
      <c r="L40" s="619">
        <v>3.02</v>
      </c>
      <c r="M40" s="210">
        <v>15.66</v>
      </c>
      <c r="N40" s="619">
        <v>3.7</v>
      </c>
      <c r="O40" s="208">
        <v>3.26</v>
      </c>
      <c r="P40" s="619">
        <v>58.33</v>
      </c>
      <c r="Q40" s="93"/>
    </row>
    <row r="41" spans="1:17" x14ac:dyDescent="0.2">
      <c r="A41" s="105" t="s">
        <v>86</v>
      </c>
      <c r="B41" s="109">
        <v>582</v>
      </c>
      <c r="C41" s="129">
        <v>1.65</v>
      </c>
      <c r="D41" s="104">
        <v>0.97</v>
      </c>
      <c r="E41" s="104">
        <v>59.62</v>
      </c>
      <c r="F41" s="104">
        <v>2.23</v>
      </c>
      <c r="G41" s="104">
        <v>16.670000000000002</v>
      </c>
      <c r="H41" s="104">
        <v>11.86</v>
      </c>
      <c r="I41" s="104">
        <v>4.8099999999999996</v>
      </c>
      <c r="J41" s="104">
        <v>17.18</v>
      </c>
      <c r="K41" s="145">
        <v>4.67</v>
      </c>
      <c r="L41" s="149">
        <v>2.97</v>
      </c>
      <c r="M41" s="145">
        <v>16.170000000000002</v>
      </c>
      <c r="N41" s="149">
        <v>4.29</v>
      </c>
      <c r="O41" s="127">
        <v>2.95</v>
      </c>
      <c r="P41" s="149">
        <v>77.78</v>
      </c>
      <c r="Q41" s="93"/>
    </row>
    <row r="42" spans="1:17" x14ac:dyDescent="0.2">
      <c r="A42" s="105" t="s">
        <v>87</v>
      </c>
      <c r="B42" s="109">
        <v>375</v>
      </c>
      <c r="C42" s="129">
        <v>1.34</v>
      </c>
      <c r="D42" s="104">
        <v>0.65</v>
      </c>
      <c r="E42" s="104">
        <v>74.13</v>
      </c>
      <c r="F42" s="104">
        <v>0.27</v>
      </c>
      <c r="G42" s="104">
        <v>11.2</v>
      </c>
      <c r="H42" s="104">
        <v>4</v>
      </c>
      <c r="I42" s="104">
        <v>1.6</v>
      </c>
      <c r="J42" s="104">
        <v>14.93</v>
      </c>
      <c r="K42" s="145">
        <v>4.26</v>
      </c>
      <c r="L42" s="149">
        <v>3.09</v>
      </c>
      <c r="M42" s="145">
        <v>15.39</v>
      </c>
      <c r="N42" s="149">
        <v>3.58</v>
      </c>
      <c r="O42" s="127">
        <v>6.02</v>
      </c>
      <c r="P42" s="149">
        <v>0</v>
      </c>
      <c r="Q42" s="93"/>
    </row>
    <row r="43" spans="1:17" x14ac:dyDescent="0.2">
      <c r="A43" s="105" t="s">
        <v>88</v>
      </c>
      <c r="B43" s="109">
        <v>358</v>
      </c>
      <c r="C43" s="129">
        <v>1.27</v>
      </c>
      <c r="D43" s="104">
        <v>0.55000000000000004</v>
      </c>
      <c r="E43" s="104">
        <v>78.209999999999994</v>
      </c>
      <c r="F43" s="104">
        <v>0.56000000000000005</v>
      </c>
      <c r="G43" s="104">
        <v>3.07</v>
      </c>
      <c r="H43" s="104">
        <v>6.42</v>
      </c>
      <c r="I43" s="104">
        <v>2.79</v>
      </c>
      <c r="J43" s="104">
        <v>11.45</v>
      </c>
      <c r="K43" s="145">
        <v>3.84</v>
      </c>
      <c r="L43" s="149">
        <v>2.93</v>
      </c>
      <c r="M43" s="145">
        <v>15.11</v>
      </c>
      <c r="N43" s="149">
        <v>2.6</v>
      </c>
      <c r="O43" s="127">
        <v>0.93</v>
      </c>
      <c r="P43" s="149">
        <v>0</v>
      </c>
      <c r="Q43" s="93"/>
    </row>
    <row r="44" spans="1:17" x14ac:dyDescent="0.2">
      <c r="A44" s="205" t="s">
        <v>89</v>
      </c>
      <c r="B44" s="212">
        <v>810</v>
      </c>
      <c r="C44" s="204">
        <v>1.93</v>
      </c>
      <c r="D44" s="203">
        <v>1.35</v>
      </c>
      <c r="E44" s="209">
        <v>48.89</v>
      </c>
      <c r="F44" s="209">
        <v>3.21</v>
      </c>
      <c r="G44" s="209">
        <v>20.12</v>
      </c>
      <c r="H44" s="209">
        <v>13.33</v>
      </c>
      <c r="I44" s="209">
        <v>7.9</v>
      </c>
      <c r="J44" s="209">
        <v>27.9</v>
      </c>
      <c r="K44" s="204">
        <v>5.95</v>
      </c>
      <c r="L44" s="618">
        <v>2.1</v>
      </c>
      <c r="M44" s="204">
        <v>16.48</v>
      </c>
      <c r="N44" s="618">
        <v>4.12</v>
      </c>
      <c r="O44" s="202">
        <v>4.25</v>
      </c>
      <c r="P44" s="618">
        <v>32</v>
      </c>
      <c r="Q44" s="93"/>
    </row>
    <row r="45" spans="1:17" x14ac:dyDescent="0.2">
      <c r="A45" s="105" t="s">
        <v>90</v>
      </c>
      <c r="B45" s="109">
        <v>46</v>
      </c>
      <c r="C45" s="129">
        <v>1.87</v>
      </c>
      <c r="D45" s="104">
        <v>1.0900000000000001</v>
      </c>
      <c r="E45" s="104">
        <v>54.35</v>
      </c>
      <c r="F45" s="104">
        <v>4.3499999999999996</v>
      </c>
      <c r="G45" s="104">
        <v>19.57</v>
      </c>
      <c r="H45" s="104">
        <v>8.6999999999999993</v>
      </c>
      <c r="I45" s="104">
        <v>15.22</v>
      </c>
      <c r="J45" s="104">
        <v>30.43</v>
      </c>
      <c r="K45" s="145">
        <v>6.15</v>
      </c>
      <c r="L45" s="149">
        <v>1.97</v>
      </c>
      <c r="M45" s="145">
        <v>15.47</v>
      </c>
      <c r="N45" s="149">
        <v>2.27</v>
      </c>
      <c r="O45" s="127">
        <v>5.13</v>
      </c>
      <c r="P45" s="149">
        <v>0</v>
      </c>
      <c r="Q45" s="93"/>
    </row>
    <row r="46" spans="1:17" x14ac:dyDescent="0.2">
      <c r="A46" s="105" t="s">
        <v>91</v>
      </c>
      <c r="B46" s="109">
        <v>13</v>
      </c>
      <c r="C46" s="129">
        <v>1.92</v>
      </c>
      <c r="D46" s="104">
        <v>1.19</v>
      </c>
      <c r="E46" s="104">
        <v>46.15</v>
      </c>
      <c r="F46" s="104">
        <v>7.69</v>
      </c>
      <c r="G46" s="104">
        <v>30.77</v>
      </c>
      <c r="H46" s="104">
        <v>7.69</v>
      </c>
      <c r="I46" s="104">
        <v>15.38</v>
      </c>
      <c r="J46" s="104">
        <v>30.77</v>
      </c>
      <c r="K46" s="145">
        <v>4.08</v>
      </c>
      <c r="L46" s="149">
        <v>3.3</v>
      </c>
      <c r="M46" s="145">
        <v>16.420000000000002</v>
      </c>
      <c r="N46" s="149">
        <v>3.37</v>
      </c>
      <c r="O46" s="127">
        <v>9.09</v>
      </c>
      <c r="P46" s="149">
        <v>0</v>
      </c>
      <c r="Q46" s="93"/>
    </row>
    <row r="47" spans="1:17" x14ac:dyDescent="0.2">
      <c r="A47" s="105" t="s">
        <v>92</v>
      </c>
      <c r="B47" s="109">
        <v>349</v>
      </c>
      <c r="C47" s="129">
        <v>1.76</v>
      </c>
      <c r="D47" s="104">
        <v>1.29</v>
      </c>
      <c r="E47" s="104">
        <v>55.3</v>
      </c>
      <c r="F47" s="104">
        <v>3.44</v>
      </c>
      <c r="G47" s="104">
        <v>19.48</v>
      </c>
      <c r="H47" s="104">
        <v>11.46</v>
      </c>
      <c r="I47" s="104">
        <v>5.73</v>
      </c>
      <c r="J47" s="104">
        <v>18.91</v>
      </c>
      <c r="K47" s="145">
        <v>5.94</v>
      </c>
      <c r="L47" s="149">
        <v>2.04</v>
      </c>
      <c r="M47" s="145">
        <v>17.010000000000002</v>
      </c>
      <c r="N47" s="149">
        <v>4.67</v>
      </c>
      <c r="O47" s="127">
        <v>3.76</v>
      </c>
      <c r="P47" s="149">
        <v>18.18</v>
      </c>
      <c r="Q47" s="93"/>
    </row>
    <row r="48" spans="1:17" x14ac:dyDescent="0.2">
      <c r="A48" s="105" t="s">
        <v>93</v>
      </c>
      <c r="B48" s="109">
        <v>402</v>
      </c>
      <c r="C48" s="129">
        <v>2.08</v>
      </c>
      <c r="D48" s="104">
        <v>1.43</v>
      </c>
      <c r="E48" s="104">
        <v>42.79</v>
      </c>
      <c r="F48" s="104">
        <v>2.74</v>
      </c>
      <c r="G48" s="104">
        <v>20.399999999999999</v>
      </c>
      <c r="H48" s="104">
        <v>15.67</v>
      </c>
      <c r="I48" s="104">
        <v>8.7100000000000009</v>
      </c>
      <c r="J48" s="104">
        <v>35.32</v>
      </c>
      <c r="K48" s="145">
        <v>6</v>
      </c>
      <c r="L48" s="149">
        <v>2.09</v>
      </c>
      <c r="M48" s="145">
        <v>16.170000000000002</v>
      </c>
      <c r="N48" s="149">
        <v>3.8</v>
      </c>
      <c r="O48" s="127">
        <v>4.4400000000000004</v>
      </c>
      <c r="P48" s="149">
        <v>42.86</v>
      </c>
      <c r="Q48" s="93"/>
    </row>
    <row r="49" spans="1:17" x14ac:dyDescent="0.2">
      <c r="A49" s="164" t="s">
        <v>94</v>
      </c>
      <c r="B49" s="592"/>
      <c r="C49" s="566"/>
      <c r="D49" s="567"/>
      <c r="E49" s="567"/>
      <c r="F49" s="567"/>
      <c r="G49" s="567"/>
      <c r="H49" s="567"/>
      <c r="I49" s="567"/>
      <c r="J49" s="567"/>
      <c r="K49" s="567"/>
      <c r="L49" s="567"/>
      <c r="M49" s="566"/>
      <c r="N49" s="612"/>
      <c r="O49" s="613"/>
      <c r="P49" s="565"/>
      <c r="Q49" s="93"/>
    </row>
    <row r="50" spans="1:17" x14ac:dyDescent="0.2">
      <c r="A50" s="105" t="s">
        <v>95</v>
      </c>
      <c r="B50" s="112">
        <v>1681</v>
      </c>
      <c r="C50" s="138">
        <v>1.67</v>
      </c>
      <c r="D50" s="113">
        <v>1.1399999999999999</v>
      </c>
      <c r="E50" s="113">
        <v>60.5</v>
      </c>
      <c r="F50" s="113">
        <v>2.08</v>
      </c>
      <c r="G50" s="113">
        <v>15.7</v>
      </c>
      <c r="H50" s="113">
        <v>9.99</v>
      </c>
      <c r="I50" s="113">
        <v>5.0599999999999996</v>
      </c>
      <c r="J50" s="113">
        <v>20.94</v>
      </c>
      <c r="K50" s="138">
        <v>4.9000000000000004</v>
      </c>
      <c r="L50" s="152">
        <v>2.84</v>
      </c>
      <c r="M50" s="138">
        <v>15.82</v>
      </c>
      <c r="N50" s="152">
        <v>3.64</v>
      </c>
      <c r="O50" s="139">
        <v>3.66</v>
      </c>
      <c r="P50" s="152">
        <v>34.380000000000003</v>
      </c>
      <c r="Q50" s="93"/>
    </row>
    <row r="51" spans="1:17" x14ac:dyDescent="0.2">
      <c r="A51" s="105" t="s">
        <v>96</v>
      </c>
      <c r="B51" s="96">
        <v>426</v>
      </c>
      <c r="C51" s="145">
        <v>1.52</v>
      </c>
      <c r="D51" s="97">
        <v>0.79</v>
      </c>
      <c r="E51" s="113">
        <v>62.91</v>
      </c>
      <c r="F51" s="113">
        <v>1.41</v>
      </c>
      <c r="G51" s="113">
        <v>11.27</v>
      </c>
      <c r="H51" s="113">
        <v>11.03</v>
      </c>
      <c r="I51" s="113">
        <v>5.4</v>
      </c>
      <c r="J51" s="113">
        <v>16.43</v>
      </c>
      <c r="K51" s="145">
        <v>5.25</v>
      </c>
      <c r="L51" s="149">
        <v>2.66</v>
      </c>
      <c r="M51" s="145">
        <v>16.53</v>
      </c>
      <c r="N51" s="149">
        <v>4.6900000000000004</v>
      </c>
      <c r="O51" s="127">
        <v>3.41</v>
      </c>
      <c r="P51" s="149">
        <v>80</v>
      </c>
      <c r="Q51" s="93"/>
    </row>
    <row r="52" spans="1:17" x14ac:dyDescent="0.2">
      <c r="A52" s="164" t="s">
        <v>97</v>
      </c>
      <c r="B52" s="592"/>
      <c r="C52" s="566"/>
      <c r="D52" s="567"/>
      <c r="E52" s="567"/>
      <c r="F52" s="567"/>
      <c r="G52" s="567"/>
      <c r="H52" s="567"/>
      <c r="I52" s="567"/>
      <c r="J52" s="567"/>
      <c r="K52" s="567"/>
      <c r="L52" s="612"/>
      <c r="M52" s="566"/>
      <c r="N52" s="612"/>
      <c r="O52" s="613"/>
      <c r="P52" s="565"/>
      <c r="Q52" s="93"/>
    </row>
    <row r="53" spans="1:17" x14ac:dyDescent="0.2">
      <c r="A53" s="105" t="s">
        <v>98</v>
      </c>
      <c r="B53" s="112">
        <v>425</v>
      </c>
      <c r="C53" s="138">
        <v>1.35</v>
      </c>
      <c r="D53" s="113">
        <v>0.9</v>
      </c>
      <c r="E53" s="113">
        <v>80.94</v>
      </c>
      <c r="F53" s="113">
        <v>0.71</v>
      </c>
      <c r="G53" s="113">
        <v>4.24</v>
      </c>
      <c r="H53" s="113">
        <v>7.29</v>
      </c>
      <c r="I53" s="113">
        <v>1.65</v>
      </c>
      <c r="J53" s="113">
        <v>9.8800000000000008</v>
      </c>
      <c r="K53" s="138">
        <v>4.17</v>
      </c>
      <c r="L53" s="152">
        <v>2.82</v>
      </c>
      <c r="M53" s="146"/>
      <c r="N53" s="132"/>
      <c r="O53" s="139">
        <v>0.74</v>
      </c>
      <c r="P53" s="152">
        <v>33.33</v>
      </c>
      <c r="Q53" s="93"/>
    </row>
    <row r="54" spans="1:17" x14ac:dyDescent="0.2">
      <c r="A54" s="105" t="s">
        <v>99</v>
      </c>
      <c r="B54" s="96">
        <v>822</v>
      </c>
      <c r="C54" s="145">
        <v>1.64</v>
      </c>
      <c r="D54" s="97">
        <v>1.1000000000000001</v>
      </c>
      <c r="E54" s="113">
        <v>61.68</v>
      </c>
      <c r="F54" s="113">
        <v>1.22</v>
      </c>
      <c r="G54" s="113">
        <v>17.03</v>
      </c>
      <c r="H54" s="113">
        <v>9.73</v>
      </c>
      <c r="I54" s="113">
        <v>4.99</v>
      </c>
      <c r="J54" s="113">
        <v>18</v>
      </c>
      <c r="K54" s="145">
        <v>5.07</v>
      </c>
      <c r="L54" s="149">
        <v>2.82</v>
      </c>
      <c r="M54" s="146"/>
      <c r="N54" s="132"/>
      <c r="O54" s="127">
        <v>1.85</v>
      </c>
      <c r="P54" s="149">
        <v>10</v>
      </c>
      <c r="Q54" s="93"/>
    </row>
    <row r="55" spans="1:17" x14ac:dyDescent="0.2">
      <c r="A55" s="105" t="s">
        <v>100</v>
      </c>
      <c r="B55" s="96">
        <v>556</v>
      </c>
      <c r="C55" s="145">
        <v>1.72</v>
      </c>
      <c r="D55" s="97">
        <v>1.04</v>
      </c>
      <c r="E55" s="113">
        <v>53.6</v>
      </c>
      <c r="F55" s="113">
        <v>2.34</v>
      </c>
      <c r="G55" s="113">
        <v>17.989999999999998</v>
      </c>
      <c r="H55" s="113">
        <v>11.15</v>
      </c>
      <c r="I55" s="113">
        <v>6.29</v>
      </c>
      <c r="J55" s="113">
        <v>23.38</v>
      </c>
      <c r="K55" s="145">
        <v>5.27</v>
      </c>
      <c r="L55" s="149">
        <v>2.72</v>
      </c>
      <c r="M55" s="146"/>
      <c r="N55" s="132"/>
      <c r="O55" s="127">
        <v>5.53</v>
      </c>
      <c r="P55" s="149">
        <v>41.67</v>
      </c>
      <c r="Q55" s="93"/>
    </row>
    <row r="56" spans="1:17" x14ac:dyDescent="0.2">
      <c r="A56" s="105" t="s">
        <v>101</v>
      </c>
      <c r="B56" s="96">
        <v>310</v>
      </c>
      <c r="C56" s="145">
        <v>1.86</v>
      </c>
      <c r="D56" s="97">
        <v>1.19</v>
      </c>
      <c r="E56" s="113">
        <v>47.1</v>
      </c>
      <c r="F56" s="113">
        <v>4.84</v>
      </c>
      <c r="G56" s="113">
        <v>16.45</v>
      </c>
      <c r="H56" s="113">
        <v>12.9</v>
      </c>
      <c r="I56" s="113">
        <v>8.06</v>
      </c>
      <c r="J56" s="113">
        <v>32.9</v>
      </c>
      <c r="K56" s="145">
        <v>5.26</v>
      </c>
      <c r="L56" s="149">
        <v>2.72</v>
      </c>
      <c r="M56" s="146"/>
      <c r="N56" s="132"/>
      <c r="O56" s="127">
        <v>9.77</v>
      </c>
      <c r="P56" s="149">
        <v>66.67</v>
      </c>
      <c r="Q56" s="93"/>
    </row>
    <row r="57" spans="1:17" x14ac:dyDescent="0.2">
      <c r="A57" s="164" t="s">
        <v>102</v>
      </c>
      <c r="B57" s="615"/>
      <c r="C57" s="593"/>
      <c r="D57" s="608"/>
      <c r="E57" s="608"/>
      <c r="F57" s="608"/>
      <c r="G57" s="608"/>
      <c r="H57" s="608"/>
      <c r="I57" s="608"/>
      <c r="J57" s="608"/>
      <c r="K57" s="593"/>
      <c r="L57" s="616"/>
      <c r="M57" s="593"/>
      <c r="N57" s="616"/>
      <c r="O57" s="617"/>
      <c r="P57" s="608"/>
      <c r="Q57" s="93"/>
    </row>
    <row r="58" spans="1:17" x14ac:dyDescent="0.2">
      <c r="A58" s="105" t="s">
        <v>103</v>
      </c>
      <c r="B58" s="112">
        <v>580</v>
      </c>
      <c r="C58" s="138">
        <v>1.81</v>
      </c>
      <c r="D58" s="113">
        <v>1.34</v>
      </c>
      <c r="E58" s="113">
        <v>56.72</v>
      </c>
      <c r="F58" s="113">
        <v>2.41</v>
      </c>
      <c r="G58" s="113">
        <v>17.760000000000002</v>
      </c>
      <c r="H58" s="113">
        <v>14.48</v>
      </c>
      <c r="I58" s="113">
        <v>5.86</v>
      </c>
      <c r="J58" s="113">
        <v>20.69</v>
      </c>
      <c r="K58" s="138">
        <v>5.09</v>
      </c>
      <c r="L58" s="152">
        <v>2.73</v>
      </c>
      <c r="M58" s="138">
        <v>15.57</v>
      </c>
      <c r="N58" s="152">
        <v>3.83</v>
      </c>
      <c r="O58" s="139">
        <v>4.41</v>
      </c>
      <c r="P58" s="152">
        <v>56.25</v>
      </c>
      <c r="Q58" s="93"/>
    </row>
    <row r="59" spans="1:17" x14ac:dyDescent="0.2">
      <c r="A59" s="105" t="s">
        <v>104</v>
      </c>
      <c r="B59" s="112">
        <v>1172</v>
      </c>
      <c r="C59" s="145">
        <v>1.54</v>
      </c>
      <c r="D59" s="97">
        <v>0.91</v>
      </c>
      <c r="E59" s="113">
        <v>64.760000000000005</v>
      </c>
      <c r="F59" s="113">
        <v>1.54</v>
      </c>
      <c r="G59" s="113">
        <v>13.57</v>
      </c>
      <c r="H59" s="113">
        <v>8.11</v>
      </c>
      <c r="I59" s="113">
        <v>4.3499999999999996</v>
      </c>
      <c r="J59" s="113">
        <v>18</v>
      </c>
      <c r="K59" s="145">
        <v>4.92</v>
      </c>
      <c r="L59" s="149">
        <v>2.8</v>
      </c>
      <c r="M59" s="145">
        <v>15.98</v>
      </c>
      <c r="N59" s="149">
        <v>3.76</v>
      </c>
      <c r="O59" s="127">
        <v>3.23</v>
      </c>
      <c r="P59" s="149">
        <v>26.67</v>
      </c>
      <c r="Q59" s="93"/>
    </row>
    <row r="60" spans="1:17" x14ac:dyDescent="0.2">
      <c r="A60" s="105" t="s">
        <v>105</v>
      </c>
      <c r="B60" s="112">
        <v>123</v>
      </c>
      <c r="C60" s="145">
        <v>1.65</v>
      </c>
      <c r="D60" s="97">
        <v>0.97</v>
      </c>
      <c r="E60" s="113">
        <v>57.72</v>
      </c>
      <c r="F60" s="113">
        <v>1.63</v>
      </c>
      <c r="G60" s="113">
        <v>15.45</v>
      </c>
      <c r="H60" s="113">
        <v>9.76</v>
      </c>
      <c r="I60" s="113">
        <v>4.88</v>
      </c>
      <c r="J60" s="113">
        <v>20.329999999999998</v>
      </c>
      <c r="K60" s="145">
        <v>4.8899999999999997</v>
      </c>
      <c r="L60" s="149">
        <v>2.91</v>
      </c>
      <c r="M60" s="145">
        <v>17.14</v>
      </c>
      <c r="N60" s="149">
        <v>4.0999999999999996</v>
      </c>
      <c r="O60" s="127">
        <v>1.74</v>
      </c>
      <c r="P60" s="149">
        <v>0</v>
      </c>
      <c r="Q60" s="93"/>
    </row>
    <row r="61" spans="1:17" x14ac:dyDescent="0.2">
      <c r="A61" s="164" t="s">
        <v>106</v>
      </c>
      <c r="B61" s="592"/>
      <c r="C61" s="566"/>
      <c r="D61" s="567"/>
      <c r="E61" s="567"/>
      <c r="F61" s="567"/>
      <c r="G61" s="567"/>
      <c r="H61" s="567"/>
      <c r="I61" s="567"/>
      <c r="J61" s="567"/>
      <c r="K61" s="567"/>
      <c r="L61" s="567"/>
      <c r="M61" s="566"/>
      <c r="N61" s="612"/>
      <c r="O61" s="613"/>
      <c r="P61" s="565"/>
      <c r="Q61" s="93"/>
    </row>
    <row r="62" spans="1:17" x14ac:dyDescent="0.2">
      <c r="A62" s="105" t="s">
        <v>107</v>
      </c>
      <c r="B62" s="112">
        <v>1103</v>
      </c>
      <c r="C62" s="138">
        <v>1.78</v>
      </c>
      <c r="D62" s="113">
        <v>1.1499999999999999</v>
      </c>
      <c r="E62" s="113">
        <v>52.4</v>
      </c>
      <c r="F62" s="113">
        <v>2.63</v>
      </c>
      <c r="G62" s="113">
        <v>17.95</v>
      </c>
      <c r="H62" s="113">
        <v>12.42</v>
      </c>
      <c r="I62" s="113">
        <v>7.25</v>
      </c>
      <c r="J62" s="113">
        <v>25.29</v>
      </c>
      <c r="K62" s="138">
        <v>4.9800000000000004</v>
      </c>
      <c r="L62" s="152">
        <v>2.96</v>
      </c>
      <c r="M62" s="138">
        <v>16.309999999999999</v>
      </c>
      <c r="N62" s="152">
        <v>4.46</v>
      </c>
      <c r="O62" s="139">
        <v>5.98</v>
      </c>
      <c r="P62" s="152">
        <v>46.67</v>
      </c>
      <c r="Q62" s="93"/>
    </row>
    <row r="63" spans="1:17" x14ac:dyDescent="0.2">
      <c r="A63" s="105" t="s">
        <v>108</v>
      </c>
      <c r="B63" s="112">
        <v>982</v>
      </c>
      <c r="C63" s="138">
        <v>1.47</v>
      </c>
      <c r="D63" s="113">
        <v>0.97</v>
      </c>
      <c r="E63" s="113">
        <v>71.38</v>
      </c>
      <c r="F63" s="113">
        <v>1.32</v>
      </c>
      <c r="G63" s="113">
        <v>11.2</v>
      </c>
      <c r="H63" s="113">
        <v>7.74</v>
      </c>
      <c r="I63" s="113">
        <v>2.65</v>
      </c>
      <c r="J63" s="113">
        <v>13.85</v>
      </c>
      <c r="K63" s="145">
        <v>4.8</v>
      </c>
      <c r="L63" s="149">
        <v>2.84</v>
      </c>
      <c r="M63" s="145">
        <v>16.05</v>
      </c>
      <c r="N63" s="149">
        <v>3.9</v>
      </c>
      <c r="O63" s="127">
        <v>1.0900000000000001</v>
      </c>
      <c r="P63" s="149">
        <v>16.670000000000002</v>
      </c>
      <c r="Q63" s="93"/>
    </row>
    <row r="64" spans="1:17" x14ac:dyDescent="0.2">
      <c r="A64" s="164" t="s">
        <v>243</v>
      </c>
      <c r="B64" s="592"/>
      <c r="C64" s="566"/>
      <c r="D64" s="567"/>
      <c r="E64" s="567"/>
      <c r="F64" s="567"/>
      <c r="G64" s="567"/>
      <c r="H64" s="567"/>
      <c r="I64" s="567"/>
      <c r="J64" s="567"/>
      <c r="K64" s="567"/>
      <c r="L64" s="612"/>
      <c r="M64" s="566"/>
      <c r="N64" s="612"/>
      <c r="O64" s="613"/>
      <c r="P64" s="565"/>
      <c r="Q64" s="93"/>
    </row>
    <row r="65" spans="1:17" x14ac:dyDescent="0.2">
      <c r="A65" s="111" t="s">
        <v>155</v>
      </c>
      <c r="B65" s="112">
        <v>894</v>
      </c>
      <c r="C65" s="138">
        <v>1.68</v>
      </c>
      <c r="D65" s="113">
        <v>1.17</v>
      </c>
      <c r="E65" s="104">
        <v>60.96</v>
      </c>
      <c r="F65" s="104">
        <v>1.68</v>
      </c>
      <c r="G65" s="104">
        <v>15.66</v>
      </c>
      <c r="H65" s="104">
        <v>11.86</v>
      </c>
      <c r="I65" s="110">
        <v>5.37</v>
      </c>
      <c r="J65" s="110">
        <v>18.79</v>
      </c>
      <c r="K65" s="138">
        <v>4.9400000000000004</v>
      </c>
      <c r="L65" s="152">
        <v>2.82</v>
      </c>
      <c r="M65" s="136">
        <v>15.98</v>
      </c>
      <c r="N65" s="151">
        <v>3.8</v>
      </c>
      <c r="O65" s="139">
        <v>3.06</v>
      </c>
      <c r="P65" s="152">
        <v>29.41</v>
      </c>
      <c r="Q65" s="93"/>
    </row>
    <row r="66" spans="1:17" x14ac:dyDescent="0.2">
      <c r="A66" s="108" t="s">
        <v>156</v>
      </c>
      <c r="B66" s="112">
        <v>27</v>
      </c>
      <c r="C66" s="138">
        <v>1.7</v>
      </c>
      <c r="D66" s="113">
        <v>0.87</v>
      </c>
      <c r="E66" s="104">
        <v>55.56</v>
      </c>
      <c r="F66" s="104">
        <v>3.7</v>
      </c>
      <c r="G66" s="104">
        <v>11.11</v>
      </c>
      <c r="H66" s="104">
        <v>3.7</v>
      </c>
      <c r="I66" s="110">
        <v>0</v>
      </c>
      <c r="J66" s="110">
        <v>18.52</v>
      </c>
      <c r="K66" s="138">
        <v>4.38</v>
      </c>
      <c r="L66" s="152">
        <v>2.82</v>
      </c>
      <c r="M66" s="136">
        <v>13.85</v>
      </c>
      <c r="N66" s="151">
        <v>1.31</v>
      </c>
      <c r="O66" s="139">
        <v>7.69</v>
      </c>
      <c r="P66" s="152">
        <v>100</v>
      </c>
      <c r="Q66" s="93"/>
    </row>
    <row r="67" spans="1:17" x14ac:dyDescent="0.2">
      <c r="A67" s="108" t="s">
        <v>157</v>
      </c>
      <c r="B67" s="112">
        <v>6</v>
      </c>
      <c r="C67" s="138">
        <v>1.67</v>
      </c>
      <c r="D67" s="113">
        <v>0.52</v>
      </c>
      <c r="E67" s="104">
        <v>33.33</v>
      </c>
      <c r="F67" s="104">
        <v>0</v>
      </c>
      <c r="G67" s="104">
        <v>0</v>
      </c>
      <c r="H67" s="104">
        <v>0</v>
      </c>
      <c r="I67" s="110">
        <v>16.670000000000002</v>
      </c>
      <c r="J67" s="110">
        <v>33.33</v>
      </c>
      <c r="K67" s="138">
        <v>5.08</v>
      </c>
      <c r="L67" s="152">
        <v>2.82</v>
      </c>
      <c r="M67" s="136">
        <v>15</v>
      </c>
      <c r="N67" s="151">
        <v>0</v>
      </c>
      <c r="O67" s="139">
        <v>0</v>
      </c>
      <c r="P67" s="152">
        <v>0</v>
      </c>
      <c r="Q67" s="93"/>
    </row>
    <row r="68" spans="1:17" x14ac:dyDescent="0.2">
      <c r="A68" s="108" t="s">
        <v>245</v>
      </c>
      <c r="B68" s="112">
        <v>1198</v>
      </c>
      <c r="C68" s="138">
        <v>1.6</v>
      </c>
      <c r="D68" s="113">
        <v>1</v>
      </c>
      <c r="E68" s="104">
        <v>61.69</v>
      </c>
      <c r="F68" s="104">
        <v>2.17</v>
      </c>
      <c r="G68" s="104">
        <v>14.19</v>
      </c>
      <c r="H68" s="104">
        <v>9.02</v>
      </c>
      <c r="I68" s="110">
        <v>4.92</v>
      </c>
      <c r="J68" s="110">
        <v>20.7</v>
      </c>
      <c r="K68" s="138">
        <v>5</v>
      </c>
      <c r="L68" s="152">
        <v>2.81</v>
      </c>
      <c r="M68" s="136">
        <v>15.98</v>
      </c>
      <c r="N68" s="151">
        <v>3.97</v>
      </c>
      <c r="O68" s="139">
        <v>3.99</v>
      </c>
      <c r="P68" s="152">
        <v>47.37</v>
      </c>
      <c r="Q68" s="93"/>
    </row>
    <row r="69" spans="1:17" x14ac:dyDescent="0.2">
      <c r="A69" s="544" t="s">
        <v>379</v>
      </c>
      <c r="B69" s="140"/>
      <c r="C69" s="142"/>
      <c r="D69" s="142"/>
      <c r="E69" s="142"/>
      <c r="K69" s="142"/>
      <c r="L69" s="142"/>
      <c r="M69" s="142"/>
      <c r="N69" s="142"/>
      <c r="O69" s="142"/>
      <c r="P69" s="142"/>
      <c r="Q69" s="93"/>
    </row>
    <row r="70" spans="1:17" x14ac:dyDescent="0.2">
      <c r="A70" s="12"/>
      <c r="B70" s="12"/>
      <c r="C70" s="16"/>
      <c r="D70" s="16"/>
      <c r="E70" s="16"/>
      <c r="K70" s="16"/>
      <c r="L70" s="16"/>
      <c r="M70" s="16"/>
      <c r="N70" s="16"/>
      <c r="O70" s="16"/>
      <c r="P70" s="16"/>
    </row>
    <row r="71" spans="1:17" x14ac:dyDescent="0.2">
      <c r="A71" s="739"/>
      <c r="B71" s="739"/>
      <c r="C71" s="739"/>
      <c r="D71" s="739"/>
    </row>
  </sheetData>
  <mergeCells count="11">
    <mergeCell ref="A71:D71"/>
    <mergeCell ref="E7:J7"/>
    <mergeCell ref="A2:A3"/>
    <mergeCell ref="A7:A8"/>
    <mergeCell ref="C2:D2"/>
    <mergeCell ref="E2:J2"/>
    <mergeCell ref="K2:L2"/>
    <mergeCell ref="M2:N2"/>
    <mergeCell ref="C7:D7"/>
    <mergeCell ref="K7:L7"/>
    <mergeCell ref="M7:N7"/>
  </mergeCells>
  <pageMargins left="0.7" right="0.7" top="0.75" bottom="0.75" header="0.3" footer="0.3"/>
  <pageSetup paperSize="28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4"/>
  <sheetViews>
    <sheetView showGridLines="0" zoomScale="115" zoomScaleNormal="115" workbookViewId="0">
      <pane ySplit="10" topLeftCell="A20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7109375" style="3" customWidth="1"/>
    <col min="3" max="3" width="10.28515625" style="3" customWidth="1"/>
    <col min="4" max="4" width="9.42578125" style="3" customWidth="1"/>
    <col min="5" max="9" width="9.42578125" style="19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3" ht="22.5" customHeight="1" x14ac:dyDescent="0.2">
      <c r="A1" s="2" t="s">
        <v>433</v>
      </c>
      <c r="B1" s="2"/>
      <c r="C1" s="2"/>
    </row>
    <row r="2" spans="1:13" ht="14.45" customHeight="1" x14ac:dyDescent="0.2">
      <c r="A2" s="749" t="s">
        <v>167</v>
      </c>
      <c r="B2" s="760" t="s">
        <v>126</v>
      </c>
      <c r="C2" s="760" t="s">
        <v>235</v>
      </c>
      <c r="D2" s="769" t="s">
        <v>184</v>
      </c>
      <c r="E2" s="771" t="s">
        <v>185</v>
      </c>
      <c r="F2" s="772"/>
      <c r="G2" s="772"/>
      <c r="H2" s="773"/>
      <c r="I2" s="771" t="s">
        <v>186</v>
      </c>
      <c r="J2" s="772"/>
      <c r="K2" s="772"/>
      <c r="L2" s="772"/>
      <c r="M2" s="772"/>
    </row>
    <row r="3" spans="1:13" ht="17.25" customHeight="1" x14ac:dyDescent="0.2">
      <c r="A3" s="750"/>
      <c r="B3" s="761"/>
      <c r="C3" s="761"/>
      <c r="D3" s="768"/>
      <c r="E3" s="157" t="s">
        <v>98</v>
      </c>
      <c r="F3" s="158" t="s">
        <v>99</v>
      </c>
      <c r="G3" s="158" t="s">
        <v>100</v>
      </c>
      <c r="H3" s="159" t="s">
        <v>101</v>
      </c>
      <c r="I3" s="771"/>
      <c r="J3" s="765"/>
      <c r="K3" s="765"/>
      <c r="L3" s="765"/>
      <c r="M3" s="765"/>
    </row>
    <row r="4" spans="1:13" x14ac:dyDescent="0.2">
      <c r="A4" s="751"/>
      <c r="B4" s="160" t="s">
        <v>2</v>
      </c>
      <c r="C4" s="160" t="s">
        <v>0</v>
      </c>
      <c r="D4" s="160" t="s">
        <v>0</v>
      </c>
      <c r="E4" s="162" t="s">
        <v>0</v>
      </c>
      <c r="F4" s="161" t="s">
        <v>0</v>
      </c>
      <c r="G4" s="161" t="s">
        <v>0</v>
      </c>
      <c r="H4" s="163" t="s">
        <v>0</v>
      </c>
      <c r="I4" s="162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</row>
    <row r="5" spans="1:13" x14ac:dyDescent="0.2">
      <c r="A5" s="164" t="s">
        <v>173</v>
      </c>
      <c r="B5" s="164"/>
      <c r="C5" s="164"/>
      <c r="D5" s="167"/>
      <c r="E5" s="168"/>
      <c r="F5" s="168"/>
      <c r="G5" s="168"/>
      <c r="H5" s="168"/>
      <c r="I5" s="169"/>
      <c r="J5" s="170"/>
      <c r="K5" s="170"/>
      <c r="L5" s="170"/>
      <c r="M5" s="170"/>
    </row>
    <row r="6" spans="1:13" x14ac:dyDescent="0.2">
      <c r="A6" s="7" t="s">
        <v>174</v>
      </c>
      <c r="B6" s="34">
        <v>2380</v>
      </c>
      <c r="C6" s="21">
        <v>9.19</v>
      </c>
      <c r="D6" s="21">
        <v>20.52</v>
      </c>
      <c r="E6" s="20">
        <v>0.97</v>
      </c>
      <c r="F6" s="20">
        <v>11.93</v>
      </c>
      <c r="G6" s="20">
        <v>40.22</v>
      </c>
      <c r="H6" s="20">
        <v>46.88</v>
      </c>
      <c r="I6" s="25">
        <v>39.67</v>
      </c>
      <c r="J6" s="25">
        <v>9.14</v>
      </c>
      <c r="K6" s="25">
        <v>33</v>
      </c>
      <c r="L6" s="25">
        <v>39</v>
      </c>
      <c r="M6" s="25">
        <v>46</v>
      </c>
    </row>
    <row r="7" spans="1:13" x14ac:dyDescent="0.2">
      <c r="A7" s="518" t="s">
        <v>175</v>
      </c>
      <c r="B7" s="34">
        <v>628</v>
      </c>
      <c r="C7" s="21">
        <v>9.24</v>
      </c>
      <c r="D7" s="21">
        <v>15.57</v>
      </c>
      <c r="E7" s="20">
        <v>2.09</v>
      </c>
      <c r="F7" s="20">
        <v>14.01</v>
      </c>
      <c r="G7" s="20">
        <v>38.49</v>
      </c>
      <c r="H7" s="20">
        <v>45.41</v>
      </c>
      <c r="I7" s="25">
        <v>38.74</v>
      </c>
      <c r="J7" s="25">
        <v>9.41</v>
      </c>
      <c r="K7" s="25">
        <v>33</v>
      </c>
      <c r="L7" s="25">
        <v>38</v>
      </c>
      <c r="M7" s="25">
        <v>45</v>
      </c>
    </row>
    <row r="8" spans="1:13" ht="14.45" customHeight="1" x14ac:dyDescent="0.2">
      <c r="A8" s="770" t="s">
        <v>169</v>
      </c>
      <c r="B8" s="760" t="s">
        <v>128</v>
      </c>
      <c r="C8" s="769" t="s">
        <v>237</v>
      </c>
      <c r="D8" s="767" t="s">
        <v>184</v>
      </c>
      <c r="E8" s="762" t="s">
        <v>185</v>
      </c>
      <c r="F8" s="763"/>
      <c r="G8" s="763"/>
      <c r="H8" s="766"/>
      <c r="I8" s="762" t="s">
        <v>186</v>
      </c>
      <c r="J8" s="763"/>
      <c r="K8" s="763"/>
      <c r="L8" s="763"/>
      <c r="M8" s="763"/>
    </row>
    <row r="9" spans="1:13" ht="17.25" customHeight="1" x14ac:dyDescent="0.2">
      <c r="A9" s="770"/>
      <c r="B9" s="761"/>
      <c r="C9" s="768"/>
      <c r="D9" s="768"/>
      <c r="E9" s="157" t="s">
        <v>98</v>
      </c>
      <c r="F9" s="158" t="s">
        <v>99</v>
      </c>
      <c r="G9" s="158" t="s">
        <v>100</v>
      </c>
      <c r="H9" s="159" t="s">
        <v>101</v>
      </c>
      <c r="I9" s="764"/>
      <c r="J9" s="765"/>
      <c r="K9" s="765"/>
      <c r="L9" s="765"/>
      <c r="M9" s="765"/>
    </row>
    <row r="10" spans="1:13" x14ac:dyDescent="0.2">
      <c r="A10" s="770"/>
      <c r="B10" s="160" t="s">
        <v>2</v>
      </c>
      <c r="C10" s="191" t="s">
        <v>0</v>
      </c>
      <c r="D10" s="160" t="s">
        <v>0</v>
      </c>
      <c r="E10" s="162" t="s">
        <v>0</v>
      </c>
      <c r="F10" s="161" t="s">
        <v>0</v>
      </c>
      <c r="G10" s="161" t="s">
        <v>0</v>
      </c>
      <c r="H10" s="163" t="s">
        <v>0</v>
      </c>
      <c r="I10" s="162" t="s">
        <v>187</v>
      </c>
      <c r="J10" s="161" t="s">
        <v>188</v>
      </c>
      <c r="K10" s="161" t="s">
        <v>189</v>
      </c>
      <c r="L10" s="161" t="s">
        <v>190</v>
      </c>
      <c r="M10" s="161" t="s">
        <v>191</v>
      </c>
    </row>
    <row r="11" spans="1:13" x14ac:dyDescent="0.2">
      <c r="A11" s="164" t="s">
        <v>375</v>
      </c>
      <c r="B11" s="556"/>
      <c r="C11" s="557"/>
      <c r="D11" s="558"/>
      <c r="E11" s="559"/>
      <c r="F11" s="560"/>
      <c r="G11" s="560"/>
      <c r="H11" s="560"/>
      <c r="I11" s="561"/>
      <c r="J11" s="562"/>
      <c r="K11" s="562"/>
      <c r="L11" s="562"/>
      <c r="M11" s="562"/>
    </row>
    <row r="12" spans="1:13" x14ac:dyDescent="0.2">
      <c r="A12" s="95">
        <v>2015</v>
      </c>
      <c r="B12" s="171">
        <v>1224</v>
      </c>
      <c r="C12" s="254">
        <v>30.11</v>
      </c>
      <c r="D12" s="127">
        <v>22</v>
      </c>
      <c r="E12" s="145">
        <v>1.56</v>
      </c>
      <c r="F12" s="97">
        <v>24.36</v>
      </c>
      <c r="G12" s="97">
        <v>39.92</v>
      </c>
      <c r="H12" s="97">
        <v>34.159999999999997</v>
      </c>
      <c r="I12" s="145">
        <v>36.130000000000003</v>
      </c>
      <c r="J12" s="97">
        <v>9.0299999999999994</v>
      </c>
      <c r="K12" s="171">
        <v>29</v>
      </c>
      <c r="L12" s="171">
        <v>36</v>
      </c>
      <c r="M12" s="171">
        <v>43</v>
      </c>
    </row>
    <row r="13" spans="1:13" x14ac:dyDescent="0.2">
      <c r="A13" s="95">
        <v>2016</v>
      </c>
      <c r="B13" s="171">
        <v>1141</v>
      </c>
      <c r="C13" s="254">
        <v>29.47</v>
      </c>
      <c r="D13" s="127">
        <v>18.23</v>
      </c>
      <c r="E13" s="145">
        <v>0.97</v>
      </c>
      <c r="F13" s="97">
        <v>21.51</v>
      </c>
      <c r="G13" s="97">
        <v>40.299999999999997</v>
      </c>
      <c r="H13" s="97">
        <v>37.229999999999997</v>
      </c>
      <c r="I13" s="145">
        <v>36.51</v>
      </c>
      <c r="J13" s="97">
        <v>8.85</v>
      </c>
      <c r="K13" s="171">
        <v>30</v>
      </c>
      <c r="L13" s="171">
        <v>36</v>
      </c>
      <c r="M13" s="171">
        <v>43</v>
      </c>
    </row>
    <row r="14" spans="1:13" x14ac:dyDescent="0.2">
      <c r="A14" s="95">
        <v>2017</v>
      </c>
      <c r="B14" s="171">
        <v>1049</v>
      </c>
      <c r="C14" s="254">
        <v>26.83</v>
      </c>
      <c r="D14" s="127">
        <v>17.559999999999999</v>
      </c>
      <c r="E14" s="145">
        <v>0.86</v>
      </c>
      <c r="F14" s="97">
        <v>17.649999999999999</v>
      </c>
      <c r="G14" s="97">
        <v>42.08</v>
      </c>
      <c r="H14" s="97">
        <v>39.409999999999997</v>
      </c>
      <c r="I14" s="145">
        <v>37.64</v>
      </c>
      <c r="J14" s="97">
        <v>8.9499999999999993</v>
      </c>
      <c r="K14" s="171">
        <v>31</v>
      </c>
      <c r="L14" s="171">
        <v>37</v>
      </c>
      <c r="M14" s="171">
        <v>44</v>
      </c>
    </row>
    <row r="15" spans="1:13" x14ac:dyDescent="0.2">
      <c r="A15" s="95">
        <v>2018</v>
      </c>
      <c r="B15" s="171">
        <v>1078</v>
      </c>
      <c r="C15" s="254">
        <v>26.88</v>
      </c>
      <c r="D15" s="127">
        <v>20.260000000000002</v>
      </c>
      <c r="E15" s="145">
        <v>0.74</v>
      </c>
      <c r="F15" s="97">
        <v>14.02</v>
      </c>
      <c r="G15" s="97">
        <v>45.03</v>
      </c>
      <c r="H15" s="97">
        <v>40.200000000000003</v>
      </c>
      <c r="I15" s="145">
        <v>38.020000000000003</v>
      </c>
      <c r="J15" s="97">
        <v>8.5</v>
      </c>
      <c r="K15" s="171">
        <v>32</v>
      </c>
      <c r="L15" s="171">
        <v>37</v>
      </c>
      <c r="M15" s="171">
        <v>43</v>
      </c>
    </row>
    <row r="16" spans="1:13" x14ac:dyDescent="0.2">
      <c r="A16" s="95">
        <v>2019</v>
      </c>
      <c r="B16" s="171">
        <v>1030</v>
      </c>
      <c r="C16" s="254">
        <v>23.51</v>
      </c>
      <c r="D16" s="127">
        <v>18.11</v>
      </c>
      <c r="E16" s="145">
        <v>0.39</v>
      </c>
      <c r="F16" s="97">
        <v>13.99</v>
      </c>
      <c r="G16" s="97">
        <v>40.14</v>
      </c>
      <c r="H16" s="97">
        <v>45.48</v>
      </c>
      <c r="I16" s="145">
        <v>38.909999999999997</v>
      </c>
      <c r="J16" s="97">
        <v>9.0500000000000007</v>
      </c>
      <c r="K16" s="171">
        <v>33</v>
      </c>
      <c r="L16" s="171">
        <v>38</v>
      </c>
      <c r="M16" s="171">
        <v>45</v>
      </c>
    </row>
    <row r="17" spans="1:13" x14ac:dyDescent="0.2">
      <c r="A17" s="95">
        <v>2020</v>
      </c>
      <c r="B17" s="171">
        <v>922</v>
      </c>
      <c r="C17" s="254">
        <v>23.12</v>
      </c>
      <c r="D17" s="127">
        <v>20.72</v>
      </c>
      <c r="E17" s="145">
        <v>0.87</v>
      </c>
      <c r="F17" s="97">
        <v>13.56</v>
      </c>
      <c r="G17" s="97">
        <v>39.369999999999997</v>
      </c>
      <c r="H17" s="97">
        <v>46.2</v>
      </c>
      <c r="I17" s="145">
        <v>39.35</v>
      </c>
      <c r="J17" s="97">
        <v>9.25</v>
      </c>
      <c r="K17" s="171">
        <v>33</v>
      </c>
      <c r="L17" s="171">
        <v>38</v>
      </c>
      <c r="M17" s="171">
        <v>46</v>
      </c>
    </row>
    <row r="18" spans="1:13" x14ac:dyDescent="0.2">
      <c r="A18" s="95">
        <v>2021</v>
      </c>
      <c r="B18" s="171">
        <v>919</v>
      </c>
      <c r="C18" s="254">
        <v>22.53</v>
      </c>
      <c r="D18" s="127">
        <v>21.23</v>
      </c>
      <c r="E18" s="145">
        <v>0.54</v>
      </c>
      <c r="F18" s="97">
        <v>11.44</v>
      </c>
      <c r="G18" s="97">
        <v>36.6</v>
      </c>
      <c r="H18" s="97">
        <v>51.42</v>
      </c>
      <c r="I18" s="145">
        <v>40.450000000000003</v>
      </c>
      <c r="J18" s="97">
        <v>9.1300000000000008</v>
      </c>
      <c r="K18" s="171">
        <v>34</v>
      </c>
      <c r="L18" s="171">
        <v>40</v>
      </c>
      <c r="M18" s="171">
        <v>47</v>
      </c>
    </row>
    <row r="19" spans="1:13" s="694" customFormat="1" ht="23.25" customHeight="1" x14ac:dyDescent="0.2">
      <c r="A19" s="669" t="s">
        <v>381</v>
      </c>
      <c r="B19" s="692"/>
      <c r="C19" s="693"/>
      <c r="D19" s="691" t="s">
        <v>453</v>
      </c>
      <c r="E19" s="695" t="s">
        <v>496</v>
      </c>
      <c r="F19" s="691" t="s">
        <v>497</v>
      </c>
      <c r="G19" s="691" t="s">
        <v>498</v>
      </c>
      <c r="H19" s="691" t="s">
        <v>499</v>
      </c>
      <c r="I19" s="695" t="s">
        <v>500</v>
      </c>
      <c r="J19" s="687"/>
      <c r="K19" s="687"/>
      <c r="L19" s="687"/>
      <c r="M19" s="687"/>
    </row>
    <row r="20" spans="1:13" x14ac:dyDescent="0.2">
      <c r="A20" s="164" t="s">
        <v>70</v>
      </c>
      <c r="B20" s="563"/>
      <c r="C20" s="564"/>
      <c r="D20" s="565"/>
      <c r="E20" s="566"/>
      <c r="F20" s="567"/>
      <c r="G20" s="567"/>
      <c r="H20" s="567"/>
      <c r="I20" s="566"/>
      <c r="J20" s="565"/>
      <c r="K20" s="568"/>
      <c r="L20" s="568"/>
      <c r="M20" s="568"/>
    </row>
    <row r="21" spans="1:13" x14ac:dyDescent="0.2">
      <c r="A21" s="200" t="s">
        <v>296</v>
      </c>
      <c r="B21" s="201">
        <v>1459</v>
      </c>
      <c r="C21" s="553">
        <v>19.739999999999998</v>
      </c>
      <c r="D21" s="203">
        <v>21.63</v>
      </c>
      <c r="E21" s="204">
        <v>0.55000000000000004</v>
      </c>
      <c r="F21" s="203">
        <v>11.39</v>
      </c>
      <c r="G21" s="203">
        <v>38.96</v>
      </c>
      <c r="H21" s="203">
        <v>49.11</v>
      </c>
      <c r="I21" s="204">
        <v>40.25</v>
      </c>
      <c r="J21" s="203">
        <v>9.17</v>
      </c>
      <c r="K21" s="201">
        <v>34</v>
      </c>
      <c r="L21" s="201">
        <v>39</v>
      </c>
      <c r="M21" s="201">
        <v>46</v>
      </c>
    </row>
    <row r="22" spans="1:13" x14ac:dyDescent="0.2">
      <c r="A22" s="200" t="s">
        <v>71</v>
      </c>
      <c r="B22" s="201">
        <v>820</v>
      </c>
      <c r="C22" s="553">
        <v>15.39</v>
      </c>
      <c r="D22" s="203">
        <v>26.01</v>
      </c>
      <c r="E22" s="204">
        <v>0.37</v>
      </c>
      <c r="F22" s="203">
        <v>10.74</v>
      </c>
      <c r="G22" s="203">
        <v>44.2</v>
      </c>
      <c r="H22" s="203">
        <v>44.69</v>
      </c>
      <c r="I22" s="204">
        <v>39.57</v>
      </c>
      <c r="J22" s="203">
        <v>8.64</v>
      </c>
      <c r="K22" s="201">
        <v>34</v>
      </c>
      <c r="L22" s="201">
        <v>39</v>
      </c>
      <c r="M22" s="201">
        <v>45</v>
      </c>
    </row>
    <row r="23" spans="1:13" x14ac:dyDescent="0.2">
      <c r="A23" s="108" t="s">
        <v>72</v>
      </c>
      <c r="B23" s="178">
        <v>158</v>
      </c>
      <c r="C23" s="104">
        <v>14.82</v>
      </c>
      <c r="D23" s="104">
        <v>24.68</v>
      </c>
      <c r="E23" s="129">
        <v>0</v>
      </c>
      <c r="F23" s="104">
        <v>6.96</v>
      </c>
      <c r="G23" s="104">
        <v>40.51</v>
      </c>
      <c r="H23" s="104">
        <v>52.53</v>
      </c>
      <c r="I23" s="129">
        <v>42.17</v>
      </c>
      <c r="J23" s="104">
        <v>9.5399999999999991</v>
      </c>
      <c r="K23" s="178">
        <v>36</v>
      </c>
      <c r="L23" s="178">
        <v>41</v>
      </c>
      <c r="M23" s="178">
        <v>49</v>
      </c>
    </row>
    <row r="24" spans="1:13" x14ac:dyDescent="0.2">
      <c r="A24" s="108" t="s">
        <v>73</v>
      </c>
      <c r="B24" s="178">
        <v>77</v>
      </c>
      <c r="C24" s="104">
        <v>9.39</v>
      </c>
      <c r="D24" s="104">
        <v>22.67</v>
      </c>
      <c r="E24" s="129">
        <v>1.3</v>
      </c>
      <c r="F24" s="104">
        <v>10.39</v>
      </c>
      <c r="G24" s="104">
        <v>44.16</v>
      </c>
      <c r="H24" s="104">
        <v>44.16</v>
      </c>
      <c r="I24" s="129">
        <v>38.78</v>
      </c>
      <c r="J24" s="104">
        <v>8.48</v>
      </c>
      <c r="K24" s="178">
        <v>33</v>
      </c>
      <c r="L24" s="178">
        <v>39</v>
      </c>
      <c r="M24" s="178">
        <v>44</v>
      </c>
    </row>
    <row r="25" spans="1:13" x14ac:dyDescent="0.2">
      <c r="A25" s="108" t="s">
        <v>74</v>
      </c>
      <c r="B25" s="178">
        <v>273</v>
      </c>
      <c r="C25" s="104">
        <v>19.559999999999999</v>
      </c>
      <c r="D25" s="104">
        <v>30.51</v>
      </c>
      <c r="E25" s="129">
        <v>0</v>
      </c>
      <c r="F25" s="104">
        <v>9.52</v>
      </c>
      <c r="G25" s="104">
        <v>45.79</v>
      </c>
      <c r="H25" s="104">
        <v>44.69</v>
      </c>
      <c r="I25" s="129">
        <v>39.29</v>
      </c>
      <c r="J25" s="104">
        <v>7.88</v>
      </c>
      <c r="K25" s="178">
        <v>34</v>
      </c>
      <c r="L25" s="178">
        <v>39</v>
      </c>
      <c r="M25" s="178">
        <v>44</v>
      </c>
    </row>
    <row r="26" spans="1:13" x14ac:dyDescent="0.2">
      <c r="A26" s="108" t="s">
        <v>75</v>
      </c>
      <c r="B26" s="178">
        <v>248</v>
      </c>
      <c r="C26" s="104">
        <v>22.73</v>
      </c>
      <c r="D26" s="104">
        <v>22.76</v>
      </c>
      <c r="E26" s="129">
        <v>0.4</v>
      </c>
      <c r="F26" s="104">
        <v>13.31</v>
      </c>
      <c r="G26" s="104">
        <v>47.58</v>
      </c>
      <c r="H26" s="104">
        <v>38.71</v>
      </c>
      <c r="I26" s="129">
        <v>38.32</v>
      </c>
      <c r="J26" s="104">
        <v>8.2200000000000006</v>
      </c>
      <c r="K26" s="178">
        <v>33</v>
      </c>
      <c r="L26" s="178">
        <v>38</v>
      </c>
      <c r="M26" s="178">
        <v>43</v>
      </c>
    </row>
    <row r="27" spans="1:13" x14ac:dyDescent="0.2">
      <c r="A27" s="108" t="s">
        <v>76</v>
      </c>
      <c r="B27" s="178">
        <v>64</v>
      </c>
      <c r="C27" s="104">
        <v>6.7</v>
      </c>
      <c r="D27" s="104">
        <v>26.56</v>
      </c>
      <c r="E27" s="129">
        <v>1.59</v>
      </c>
      <c r="F27" s="104">
        <v>15.87</v>
      </c>
      <c r="G27" s="104">
        <v>33.33</v>
      </c>
      <c r="H27" s="104">
        <v>49.21</v>
      </c>
      <c r="I27" s="129">
        <v>40.159999999999997</v>
      </c>
      <c r="J27" s="104">
        <v>9.99</v>
      </c>
      <c r="K27" s="178">
        <v>33</v>
      </c>
      <c r="L27" s="178">
        <v>39</v>
      </c>
      <c r="M27" s="178">
        <v>49</v>
      </c>
    </row>
    <row r="28" spans="1:13" x14ac:dyDescent="0.2">
      <c r="A28" s="200" t="s">
        <v>77</v>
      </c>
      <c r="B28" s="201">
        <v>424</v>
      </c>
      <c r="C28" s="553">
        <v>31.45</v>
      </c>
      <c r="D28" s="203">
        <v>18.72</v>
      </c>
      <c r="E28" s="204">
        <v>0.71</v>
      </c>
      <c r="F28" s="203">
        <v>13.68</v>
      </c>
      <c r="G28" s="203">
        <v>33.729999999999997</v>
      </c>
      <c r="H28" s="203">
        <v>51.89</v>
      </c>
      <c r="I28" s="204">
        <v>40.42</v>
      </c>
      <c r="J28" s="203">
        <v>9.65</v>
      </c>
      <c r="K28" s="201">
        <v>34</v>
      </c>
      <c r="L28" s="201">
        <v>40</v>
      </c>
      <c r="M28" s="201">
        <v>47</v>
      </c>
    </row>
    <row r="29" spans="1:13" x14ac:dyDescent="0.2">
      <c r="A29" s="108" t="s">
        <v>78</v>
      </c>
      <c r="B29" s="178">
        <v>200</v>
      </c>
      <c r="C29" s="104">
        <v>38.1</v>
      </c>
      <c r="D29" s="104">
        <v>17.170000000000002</v>
      </c>
      <c r="E29" s="129">
        <v>1</v>
      </c>
      <c r="F29" s="104">
        <v>15</v>
      </c>
      <c r="G29" s="104">
        <v>32</v>
      </c>
      <c r="H29" s="104">
        <v>52</v>
      </c>
      <c r="I29" s="129">
        <v>40.520000000000003</v>
      </c>
      <c r="J29" s="104">
        <v>9.83</v>
      </c>
      <c r="K29" s="178">
        <v>34</v>
      </c>
      <c r="L29" s="178">
        <v>40</v>
      </c>
      <c r="M29" s="178">
        <v>48</v>
      </c>
    </row>
    <row r="30" spans="1:13" x14ac:dyDescent="0.2">
      <c r="A30" s="108" t="s">
        <v>79</v>
      </c>
      <c r="B30" s="178">
        <v>185</v>
      </c>
      <c r="C30" s="104">
        <v>34.909999999999997</v>
      </c>
      <c r="D30" s="104">
        <v>19.46</v>
      </c>
      <c r="E30" s="129">
        <v>0</v>
      </c>
      <c r="F30" s="104">
        <v>12.97</v>
      </c>
      <c r="G30" s="104">
        <v>35.14</v>
      </c>
      <c r="H30" s="104">
        <v>51.89</v>
      </c>
      <c r="I30" s="129">
        <v>40.1</v>
      </c>
      <c r="J30" s="104">
        <v>9.2200000000000006</v>
      </c>
      <c r="K30" s="178">
        <v>33</v>
      </c>
      <c r="L30" s="178">
        <v>40</v>
      </c>
      <c r="M30" s="178">
        <v>47</v>
      </c>
    </row>
    <row r="31" spans="1:13" x14ac:dyDescent="0.2">
      <c r="A31" s="108" t="s">
        <v>80</v>
      </c>
      <c r="B31" s="178">
        <v>4</v>
      </c>
      <c r="C31" s="104">
        <v>23.53</v>
      </c>
      <c r="D31" s="104">
        <v>25</v>
      </c>
      <c r="E31" s="129">
        <v>0</v>
      </c>
      <c r="F31" s="104">
        <v>0</v>
      </c>
      <c r="G31" s="104">
        <v>25</v>
      </c>
      <c r="H31" s="104">
        <v>75</v>
      </c>
      <c r="I31" s="129">
        <v>49.25</v>
      </c>
      <c r="J31" s="104">
        <v>12.53</v>
      </c>
      <c r="K31" s="178">
        <v>41</v>
      </c>
      <c r="L31" s="178">
        <v>46</v>
      </c>
      <c r="M31" s="178">
        <v>57.5</v>
      </c>
    </row>
    <row r="32" spans="1:13" x14ac:dyDescent="0.2">
      <c r="A32" s="108" t="s">
        <v>81</v>
      </c>
      <c r="B32" s="178">
        <v>32</v>
      </c>
      <c r="C32" s="104">
        <v>12.65</v>
      </c>
      <c r="D32" s="104">
        <v>21.88</v>
      </c>
      <c r="E32" s="129">
        <v>3.13</v>
      </c>
      <c r="F32" s="104">
        <v>9.3800000000000008</v>
      </c>
      <c r="G32" s="104">
        <v>40.630000000000003</v>
      </c>
      <c r="H32" s="104">
        <v>46.88</v>
      </c>
      <c r="I32" s="129">
        <v>40.659999999999997</v>
      </c>
      <c r="J32" s="104">
        <v>10.55</v>
      </c>
      <c r="K32" s="178">
        <v>32</v>
      </c>
      <c r="L32" s="178">
        <v>39</v>
      </c>
      <c r="M32" s="178">
        <v>49</v>
      </c>
    </row>
    <row r="33" spans="1:13" x14ac:dyDescent="0.2">
      <c r="A33" s="108" t="s">
        <v>82</v>
      </c>
      <c r="B33" s="178">
        <v>3</v>
      </c>
      <c r="C33" s="104">
        <v>13.04</v>
      </c>
      <c r="D33" s="104">
        <v>33.33</v>
      </c>
      <c r="E33" s="129">
        <v>0</v>
      </c>
      <c r="F33" s="104">
        <v>33.33</v>
      </c>
      <c r="G33" s="104">
        <v>0</v>
      </c>
      <c r="H33" s="104">
        <v>66.67</v>
      </c>
      <c r="I33" s="129">
        <v>38.67</v>
      </c>
      <c r="J33" s="104">
        <v>11.02</v>
      </c>
      <c r="K33" s="178">
        <v>26</v>
      </c>
      <c r="L33" s="178">
        <v>44</v>
      </c>
      <c r="M33" s="178">
        <v>46</v>
      </c>
    </row>
    <row r="34" spans="1:13" x14ac:dyDescent="0.2">
      <c r="A34" s="205" t="s">
        <v>83</v>
      </c>
      <c r="B34" s="201">
        <v>215</v>
      </c>
      <c r="C34" s="553">
        <v>30.07</v>
      </c>
      <c r="D34" s="203">
        <v>10.7</v>
      </c>
      <c r="E34" s="204">
        <v>0.93</v>
      </c>
      <c r="F34" s="203">
        <v>9.3000000000000007</v>
      </c>
      <c r="G34" s="203">
        <v>29.3</v>
      </c>
      <c r="H34" s="203">
        <v>60.47</v>
      </c>
      <c r="I34" s="204">
        <v>42.53</v>
      </c>
      <c r="J34" s="203">
        <v>9.7899999999999991</v>
      </c>
      <c r="K34" s="201">
        <v>36</v>
      </c>
      <c r="L34" s="201">
        <v>41</v>
      </c>
      <c r="M34" s="201">
        <v>50</v>
      </c>
    </row>
    <row r="35" spans="1:13" x14ac:dyDescent="0.2">
      <c r="A35" s="164" t="s">
        <v>239</v>
      </c>
      <c r="B35" s="563"/>
      <c r="C35" s="564"/>
      <c r="D35" s="565"/>
      <c r="E35" s="566"/>
      <c r="F35" s="567"/>
      <c r="G35" s="567"/>
      <c r="H35" s="567"/>
      <c r="I35" s="566"/>
      <c r="J35" s="565"/>
      <c r="K35" s="568"/>
      <c r="L35" s="568"/>
      <c r="M35" s="568"/>
    </row>
    <row r="36" spans="1:13" x14ac:dyDescent="0.2">
      <c r="A36" s="105" t="s">
        <v>241</v>
      </c>
      <c r="B36" s="273">
        <v>1262</v>
      </c>
      <c r="C36" s="254">
        <v>11.486301993264767</v>
      </c>
      <c r="D36" s="151">
        <v>18.225039619651348</v>
      </c>
      <c r="E36" s="136">
        <v>0.39619651347068147</v>
      </c>
      <c r="F36" s="110">
        <v>10.142630744849445</v>
      </c>
      <c r="G36" s="110">
        <v>24.960380348652933</v>
      </c>
      <c r="H36" s="151">
        <v>64.500792393026941</v>
      </c>
      <c r="I36" s="151">
        <v>43</v>
      </c>
      <c r="J36" s="106"/>
      <c r="K36" s="179"/>
      <c r="L36" s="179"/>
      <c r="M36" s="179"/>
    </row>
    <row r="37" spans="1:13" x14ac:dyDescent="0.2">
      <c r="A37" s="105" t="s">
        <v>288</v>
      </c>
      <c r="B37" s="273">
        <v>6835</v>
      </c>
      <c r="C37" s="253">
        <v>16.043471117057486</v>
      </c>
      <c r="D37" s="151">
        <v>19.516837481698389</v>
      </c>
      <c r="E37" s="136">
        <v>1.4363183350432362</v>
      </c>
      <c r="F37" s="110">
        <v>14.8321852557526</v>
      </c>
      <c r="G37" s="110">
        <v>37.593433973325517</v>
      </c>
      <c r="H37" s="151">
        <v>46.138062435878645</v>
      </c>
      <c r="I37" s="151">
        <v>39</v>
      </c>
      <c r="J37" s="131"/>
      <c r="K37" s="180"/>
      <c r="L37" s="180"/>
      <c r="M37" s="180"/>
    </row>
    <row r="38" spans="1:13" x14ac:dyDescent="0.2">
      <c r="A38" s="105" t="s">
        <v>290</v>
      </c>
      <c r="B38" s="273">
        <v>176</v>
      </c>
      <c r="C38" s="673">
        <v>46.194225721784775</v>
      </c>
      <c r="D38" s="151">
        <v>26.136363636363637</v>
      </c>
      <c r="E38" s="136">
        <v>0</v>
      </c>
      <c r="F38" s="110">
        <v>6.3583815028901727</v>
      </c>
      <c r="G38" s="110">
        <v>39.306358381502889</v>
      </c>
      <c r="H38" s="151">
        <v>54.335260115606928</v>
      </c>
      <c r="I38" s="151">
        <v>41</v>
      </c>
      <c r="J38" s="114"/>
      <c r="K38" s="182"/>
      <c r="L38" s="182"/>
      <c r="M38" s="182"/>
    </row>
    <row r="39" spans="1:13" x14ac:dyDescent="0.2">
      <c r="A39" s="105" t="s">
        <v>292</v>
      </c>
      <c r="B39" s="273">
        <v>11091</v>
      </c>
      <c r="C39" s="253">
        <v>20.58234049660394</v>
      </c>
      <c r="D39" s="151">
        <v>22.576864124064556</v>
      </c>
      <c r="E39" s="136">
        <v>0.8686996651886707</v>
      </c>
      <c r="F39" s="110">
        <v>15.374174282870328</v>
      </c>
      <c r="G39" s="110">
        <v>40.765541579947516</v>
      </c>
      <c r="H39" s="151">
        <v>42.991584471993484</v>
      </c>
      <c r="I39" s="151">
        <v>39</v>
      </c>
      <c r="J39" s="131"/>
      <c r="K39" s="180"/>
      <c r="L39" s="180"/>
      <c r="M39" s="180"/>
    </row>
    <row r="40" spans="1:13" x14ac:dyDescent="0.2">
      <c r="A40" s="105" t="s">
        <v>294</v>
      </c>
      <c r="B40" s="273">
        <v>54560</v>
      </c>
      <c r="C40" s="673">
        <v>46.814133475194339</v>
      </c>
      <c r="D40" s="151">
        <v>24.607771260997065</v>
      </c>
      <c r="E40" s="136">
        <v>0.55351906158357767</v>
      </c>
      <c r="F40" s="110">
        <v>14.208211143695015</v>
      </c>
      <c r="G40" s="110">
        <v>41.017228739002931</v>
      </c>
      <c r="H40" s="151">
        <v>44.221041055718473</v>
      </c>
      <c r="I40" s="151">
        <v>39</v>
      </c>
      <c r="J40" s="114"/>
      <c r="K40" s="182"/>
      <c r="L40" s="182"/>
      <c r="M40" s="182"/>
    </row>
    <row r="41" spans="1:13" x14ac:dyDescent="0.2">
      <c r="A41" s="164" t="s">
        <v>84</v>
      </c>
      <c r="B41" s="563"/>
      <c r="C41" s="564"/>
      <c r="D41" s="565"/>
      <c r="E41" s="566"/>
      <c r="F41" s="567"/>
      <c r="G41" s="567"/>
      <c r="H41" s="567"/>
      <c r="I41" s="566"/>
      <c r="J41" s="565"/>
      <c r="K41" s="568"/>
      <c r="L41" s="568"/>
      <c r="M41" s="568"/>
    </row>
    <row r="42" spans="1:13" x14ac:dyDescent="0.2">
      <c r="A42" s="205" t="s">
        <v>85</v>
      </c>
      <c r="B42" s="207">
        <v>982</v>
      </c>
      <c r="C42" s="554">
        <v>23.97</v>
      </c>
      <c r="D42" s="209">
        <v>20</v>
      </c>
      <c r="E42" s="210">
        <v>0.51</v>
      </c>
      <c r="F42" s="203">
        <v>11.3</v>
      </c>
      <c r="G42" s="203">
        <v>37.17</v>
      </c>
      <c r="H42" s="209">
        <v>51.02</v>
      </c>
      <c r="I42" s="210">
        <v>40.5</v>
      </c>
      <c r="J42" s="203">
        <v>9.1199999999999992</v>
      </c>
      <c r="K42" s="201">
        <v>34</v>
      </c>
      <c r="L42" s="201">
        <v>40</v>
      </c>
      <c r="M42" s="207">
        <v>47</v>
      </c>
    </row>
    <row r="43" spans="1:13" x14ac:dyDescent="0.2">
      <c r="A43" s="105" t="s">
        <v>86</v>
      </c>
      <c r="B43" s="171">
        <v>797</v>
      </c>
      <c r="C43" s="97">
        <v>34.56</v>
      </c>
      <c r="D43" s="97">
        <v>19.75</v>
      </c>
      <c r="E43" s="145">
        <v>0.5</v>
      </c>
      <c r="F43" s="97">
        <v>11.29</v>
      </c>
      <c r="G43" s="97">
        <v>34.880000000000003</v>
      </c>
      <c r="H43" s="97">
        <v>53.32</v>
      </c>
      <c r="I43" s="145">
        <v>40.93</v>
      </c>
      <c r="J43" s="97">
        <v>9.33</v>
      </c>
      <c r="K43" s="171">
        <v>34</v>
      </c>
      <c r="L43" s="171">
        <v>40</v>
      </c>
      <c r="M43" s="171">
        <v>47</v>
      </c>
    </row>
    <row r="44" spans="1:13" x14ac:dyDescent="0.2">
      <c r="A44" s="105" t="s">
        <v>87</v>
      </c>
      <c r="B44" s="171">
        <v>169</v>
      </c>
      <c r="C44" s="97">
        <v>13.9</v>
      </c>
      <c r="D44" s="97">
        <v>21.34</v>
      </c>
      <c r="E44" s="145">
        <v>0</v>
      </c>
      <c r="F44" s="97">
        <v>11.83</v>
      </c>
      <c r="G44" s="97">
        <v>49.11</v>
      </c>
      <c r="H44" s="97">
        <v>39.049999999999997</v>
      </c>
      <c r="I44" s="145">
        <v>38.380000000000003</v>
      </c>
      <c r="J44" s="97">
        <v>7.67</v>
      </c>
      <c r="K44" s="171">
        <v>33</v>
      </c>
      <c r="L44" s="171">
        <v>38</v>
      </c>
      <c r="M44" s="171">
        <v>43</v>
      </c>
    </row>
    <row r="45" spans="1:13" x14ac:dyDescent="0.2">
      <c r="A45" s="105" t="s">
        <v>88</v>
      </c>
      <c r="B45" s="171">
        <v>16</v>
      </c>
      <c r="C45" s="97">
        <v>2.79</v>
      </c>
      <c r="D45" s="97">
        <v>18.75</v>
      </c>
      <c r="E45" s="145">
        <v>6.25</v>
      </c>
      <c r="F45" s="97">
        <v>6.25</v>
      </c>
      <c r="G45" s="97">
        <v>25</v>
      </c>
      <c r="H45" s="97">
        <v>62.5</v>
      </c>
      <c r="I45" s="145">
        <v>41.25</v>
      </c>
      <c r="J45" s="97">
        <v>10.18</v>
      </c>
      <c r="K45" s="171">
        <v>38</v>
      </c>
      <c r="L45" s="171">
        <v>42.5</v>
      </c>
      <c r="M45" s="171">
        <v>47.5</v>
      </c>
    </row>
    <row r="46" spans="1:13" x14ac:dyDescent="0.2">
      <c r="A46" s="205" t="s">
        <v>89</v>
      </c>
      <c r="B46" s="201">
        <v>477</v>
      </c>
      <c r="C46" s="554">
        <v>14.48</v>
      </c>
      <c r="D46" s="203">
        <v>24.95</v>
      </c>
      <c r="E46" s="204">
        <v>0.63</v>
      </c>
      <c r="F46" s="203">
        <v>11.55</v>
      </c>
      <c r="G46" s="203">
        <v>42.65</v>
      </c>
      <c r="H46" s="203">
        <v>45.17</v>
      </c>
      <c r="I46" s="204">
        <v>39.75</v>
      </c>
      <c r="J46" s="203">
        <v>9.26</v>
      </c>
      <c r="K46" s="201">
        <v>34</v>
      </c>
      <c r="L46" s="201">
        <v>39</v>
      </c>
      <c r="M46" s="201">
        <v>46</v>
      </c>
    </row>
    <row r="47" spans="1:13" x14ac:dyDescent="0.2">
      <c r="A47" s="105" t="s">
        <v>90</v>
      </c>
      <c r="B47" s="171">
        <v>138</v>
      </c>
      <c r="C47" s="97">
        <v>25.84</v>
      </c>
      <c r="D47" s="97">
        <v>23.91</v>
      </c>
      <c r="E47" s="145">
        <v>0</v>
      </c>
      <c r="F47" s="97">
        <v>8.6999999999999993</v>
      </c>
      <c r="G47" s="97">
        <v>44.2</v>
      </c>
      <c r="H47" s="97">
        <v>47.1</v>
      </c>
      <c r="I47" s="145">
        <v>40.07</v>
      </c>
      <c r="J47" s="97">
        <v>7.9</v>
      </c>
      <c r="K47" s="171">
        <v>34</v>
      </c>
      <c r="L47" s="171">
        <v>39</v>
      </c>
      <c r="M47" s="171">
        <v>46</v>
      </c>
    </row>
    <row r="48" spans="1:13" x14ac:dyDescent="0.2">
      <c r="A48" s="105" t="s">
        <v>91</v>
      </c>
      <c r="B48" s="171">
        <v>33</v>
      </c>
      <c r="C48" s="97">
        <v>18.75</v>
      </c>
      <c r="D48" s="97">
        <v>18.18</v>
      </c>
      <c r="E48" s="145">
        <v>0</v>
      </c>
      <c r="F48" s="97">
        <v>6.06</v>
      </c>
      <c r="G48" s="97">
        <v>57.58</v>
      </c>
      <c r="H48" s="97">
        <v>36.36</v>
      </c>
      <c r="I48" s="145">
        <v>38.729999999999997</v>
      </c>
      <c r="J48" s="97">
        <v>7.05</v>
      </c>
      <c r="K48" s="171">
        <v>35</v>
      </c>
      <c r="L48" s="171">
        <v>38</v>
      </c>
      <c r="M48" s="171">
        <v>41</v>
      </c>
    </row>
    <row r="49" spans="1:13" x14ac:dyDescent="0.2">
      <c r="A49" s="105" t="s">
        <v>92</v>
      </c>
      <c r="B49" s="171">
        <v>107</v>
      </c>
      <c r="C49" s="97">
        <v>9.14</v>
      </c>
      <c r="D49" s="97">
        <v>29.91</v>
      </c>
      <c r="E49" s="145">
        <v>1.89</v>
      </c>
      <c r="F49" s="97">
        <v>16.04</v>
      </c>
      <c r="G49" s="97">
        <v>37.74</v>
      </c>
      <c r="H49" s="97">
        <v>44.34</v>
      </c>
      <c r="I49" s="145">
        <v>39.9</v>
      </c>
      <c r="J49" s="97">
        <v>11.19</v>
      </c>
      <c r="K49" s="171">
        <v>31</v>
      </c>
      <c r="L49" s="171">
        <v>38.5</v>
      </c>
      <c r="M49" s="171">
        <v>48</v>
      </c>
    </row>
    <row r="50" spans="1:13" x14ac:dyDescent="0.2">
      <c r="A50" s="105" t="s">
        <v>93</v>
      </c>
      <c r="B50" s="171">
        <v>199</v>
      </c>
      <c r="C50" s="97">
        <v>14.07</v>
      </c>
      <c r="D50" s="97">
        <v>24.12</v>
      </c>
      <c r="E50" s="145">
        <v>0.5</v>
      </c>
      <c r="F50" s="97">
        <v>12.06</v>
      </c>
      <c r="G50" s="97">
        <v>41.71</v>
      </c>
      <c r="H50" s="97">
        <v>45.73</v>
      </c>
      <c r="I50" s="145">
        <v>39.61</v>
      </c>
      <c r="J50" s="97">
        <v>9.3699999999999992</v>
      </c>
      <c r="K50" s="171">
        <v>33</v>
      </c>
      <c r="L50" s="171">
        <v>39</v>
      </c>
      <c r="M50" s="171">
        <v>46</v>
      </c>
    </row>
    <row r="51" spans="1:13" x14ac:dyDescent="0.2">
      <c r="A51" s="164" t="s">
        <v>94</v>
      </c>
      <c r="B51" s="563"/>
      <c r="C51" s="563"/>
      <c r="D51" s="565"/>
      <c r="E51" s="566"/>
      <c r="F51" s="567"/>
      <c r="G51" s="567"/>
      <c r="H51" s="567"/>
      <c r="I51" s="566"/>
      <c r="J51" s="565"/>
      <c r="K51" s="568"/>
      <c r="L51" s="568"/>
      <c r="M51" s="568"/>
    </row>
    <row r="52" spans="1:13" x14ac:dyDescent="0.2">
      <c r="A52" s="105" t="s">
        <v>95</v>
      </c>
      <c r="B52" s="184">
        <v>1138</v>
      </c>
      <c r="C52" s="138">
        <v>20.53</v>
      </c>
      <c r="D52" s="106"/>
      <c r="E52" s="138">
        <v>0.53</v>
      </c>
      <c r="F52" s="97">
        <v>9.59</v>
      </c>
      <c r="G52" s="97">
        <v>37.380000000000003</v>
      </c>
      <c r="H52" s="113">
        <v>52.51</v>
      </c>
      <c r="I52" s="138">
        <v>40.840000000000003</v>
      </c>
      <c r="J52" s="97">
        <v>9.06</v>
      </c>
      <c r="K52" s="171">
        <v>34</v>
      </c>
      <c r="L52" s="171">
        <v>40</v>
      </c>
      <c r="M52" s="184">
        <v>47</v>
      </c>
    </row>
    <row r="53" spans="1:13" x14ac:dyDescent="0.2">
      <c r="A53" s="105" t="s">
        <v>96</v>
      </c>
      <c r="B53" s="171">
        <v>314</v>
      </c>
      <c r="C53" s="138">
        <v>17.48</v>
      </c>
      <c r="D53" s="131"/>
      <c r="E53" s="145">
        <v>0.64</v>
      </c>
      <c r="F53" s="97">
        <v>18.149999999999999</v>
      </c>
      <c r="G53" s="97">
        <v>43.95</v>
      </c>
      <c r="H53" s="97">
        <v>37.26</v>
      </c>
      <c r="I53" s="145">
        <v>38.119999999999997</v>
      </c>
      <c r="J53" s="97">
        <v>9.3000000000000007</v>
      </c>
      <c r="K53" s="171">
        <v>32</v>
      </c>
      <c r="L53" s="171">
        <v>37</v>
      </c>
      <c r="M53" s="171">
        <v>43</v>
      </c>
    </row>
    <row r="54" spans="1:13" x14ac:dyDescent="0.2">
      <c r="A54" s="164" t="s">
        <v>97</v>
      </c>
      <c r="B54" s="563"/>
      <c r="C54" s="563"/>
      <c r="D54" s="565"/>
      <c r="E54" s="566"/>
      <c r="F54" s="567"/>
      <c r="G54" s="567"/>
      <c r="H54" s="567"/>
      <c r="I54" s="566"/>
      <c r="J54" s="565"/>
      <c r="K54" s="568"/>
      <c r="L54" s="568"/>
      <c r="M54" s="568"/>
    </row>
    <row r="55" spans="1:13" x14ac:dyDescent="0.2">
      <c r="A55" s="105" t="s">
        <v>98</v>
      </c>
      <c r="B55" s="184">
        <v>8</v>
      </c>
      <c r="C55" s="113">
        <v>1.5</v>
      </c>
      <c r="D55" s="113">
        <v>25</v>
      </c>
      <c r="E55" s="146"/>
      <c r="F55" s="106"/>
      <c r="G55" s="106"/>
      <c r="H55" s="106"/>
      <c r="I55" s="146"/>
      <c r="J55" s="106"/>
      <c r="K55" s="179"/>
      <c r="L55" s="179"/>
      <c r="M55" s="179"/>
    </row>
    <row r="56" spans="1:13" x14ac:dyDescent="0.2">
      <c r="A56" s="105" t="s">
        <v>99</v>
      </c>
      <c r="B56" s="171">
        <v>166</v>
      </c>
      <c r="C56" s="113">
        <v>8.58</v>
      </c>
      <c r="D56" s="97">
        <v>34.340000000000003</v>
      </c>
      <c r="E56" s="147"/>
      <c r="F56" s="131"/>
      <c r="G56" s="131"/>
      <c r="H56" s="131"/>
      <c r="I56" s="147"/>
      <c r="J56" s="131"/>
      <c r="K56" s="180"/>
      <c r="L56" s="180"/>
      <c r="M56" s="180"/>
    </row>
    <row r="57" spans="1:13" x14ac:dyDescent="0.2">
      <c r="A57" s="105" t="s">
        <v>100</v>
      </c>
      <c r="B57" s="171">
        <v>568</v>
      </c>
      <c r="C57" s="113">
        <v>21.44</v>
      </c>
      <c r="D57" s="97">
        <v>24.51</v>
      </c>
      <c r="E57" s="147"/>
      <c r="F57" s="131"/>
      <c r="G57" s="131"/>
      <c r="H57" s="131"/>
      <c r="I57" s="147"/>
      <c r="J57" s="131"/>
      <c r="K57" s="180"/>
      <c r="L57" s="180"/>
      <c r="M57" s="180"/>
    </row>
    <row r="58" spans="1:13" x14ac:dyDescent="0.2">
      <c r="A58" s="105" t="s">
        <v>101</v>
      </c>
      <c r="B58" s="171">
        <v>716</v>
      </c>
      <c r="C58" s="113">
        <v>31.94</v>
      </c>
      <c r="D58" s="97">
        <v>16.39</v>
      </c>
      <c r="E58" s="147"/>
      <c r="F58" s="131"/>
      <c r="G58" s="131"/>
      <c r="H58" s="131"/>
      <c r="I58" s="147"/>
      <c r="J58" s="131"/>
      <c r="K58" s="180"/>
      <c r="L58" s="180"/>
      <c r="M58" s="180"/>
    </row>
    <row r="59" spans="1:13" x14ac:dyDescent="0.2">
      <c r="A59" s="164" t="s">
        <v>102</v>
      </c>
      <c r="B59" s="563"/>
      <c r="C59" s="563"/>
      <c r="D59" s="565"/>
      <c r="E59" s="566"/>
      <c r="F59" s="567"/>
      <c r="G59" s="567"/>
      <c r="H59" s="567"/>
      <c r="I59" s="566"/>
      <c r="J59" s="565"/>
      <c r="K59" s="568"/>
      <c r="L59" s="568"/>
      <c r="M59" s="568"/>
    </row>
    <row r="60" spans="1:13" x14ac:dyDescent="0.2">
      <c r="A60" s="105" t="s">
        <v>103</v>
      </c>
      <c r="B60" s="184">
        <v>393</v>
      </c>
      <c r="C60" s="97">
        <v>22.43</v>
      </c>
      <c r="D60" s="113">
        <v>20.100000000000001</v>
      </c>
      <c r="E60" s="138">
        <v>1.27</v>
      </c>
      <c r="F60" s="97">
        <v>13.74</v>
      </c>
      <c r="G60" s="97">
        <v>35.880000000000003</v>
      </c>
      <c r="H60" s="113">
        <v>49.11</v>
      </c>
      <c r="I60" s="138">
        <v>39.74</v>
      </c>
      <c r="J60" s="97">
        <v>9.57</v>
      </c>
      <c r="K60" s="171">
        <v>33</v>
      </c>
      <c r="L60" s="171">
        <v>39</v>
      </c>
      <c r="M60" s="184">
        <v>46</v>
      </c>
    </row>
    <row r="61" spans="1:13" x14ac:dyDescent="0.2">
      <c r="A61" s="105" t="s">
        <v>104</v>
      </c>
      <c r="B61" s="171">
        <v>661</v>
      </c>
      <c r="C61" s="97">
        <v>17.21</v>
      </c>
      <c r="D61" s="97">
        <v>21.34</v>
      </c>
      <c r="E61" s="145">
        <v>0.45</v>
      </c>
      <c r="F61" s="97">
        <v>10.91</v>
      </c>
      <c r="G61" s="97">
        <v>42.42</v>
      </c>
      <c r="H61" s="97">
        <v>46.21</v>
      </c>
      <c r="I61" s="145">
        <v>39.89</v>
      </c>
      <c r="J61" s="97">
        <v>8.92</v>
      </c>
      <c r="K61" s="171">
        <v>34</v>
      </c>
      <c r="L61" s="171">
        <v>39</v>
      </c>
      <c r="M61" s="171">
        <v>46</v>
      </c>
    </row>
    <row r="62" spans="1:13" x14ac:dyDescent="0.2">
      <c r="A62" s="105" t="s">
        <v>105</v>
      </c>
      <c r="B62" s="171">
        <v>108</v>
      </c>
      <c r="C62" s="97">
        <v>17.53</v>
      </c>
      <c r="D62" s="97">
        <v>29.91</v>
      </c>
      <c r="E62" s="145">
        <v>0</v>
      </c>
      <c r="F62" s="97">
        <v>12.04</v>
      </c>
      <c r="G62" s="97">
        <v>33.33</v>
      </c>
      <c r="H62" s="97">
        <v>54.63</v>
      </c>
      <c r="I62" s="145">
        <v>42.73</v>
      </c>
      <c r="J62" s="97">
        <v>11.1</v>
      </c>
      <c r="K62" s="171">
        <v>34</v>
      </c>
      <c r="L62" s="171">
        <v>41</v>
      </c>
      <c r="M62" s="171">
        <v>49</v>
      </c>
    </row>
    <row r="63" spans="1:13" x14ac:dyDescent="0.2">
      <c r="A63" s="164" t="s">
        <v>106</v>
      </c>
      <c r="B63" s="563"/>
      <c r="C63" s="563"/>
      <c r="D63" s="565"/>
      <c r="E63" s="566"/>
      <c r="F63" s="567"/>
      <c r="G63" s="567"/>
      <c r="H63" s="567"/>
      <c r="I63" s="566"/>
      <c r="J63" s="565"/>
      <c r="K63" s="568"/>
      <c r="L63" s="568"/>
      <c r="M63" s="568"/>
    </row>
    <row r="64" spans="1:13" x14ac:dyDescent="0.2">
      <c r="A64" s="105" t="s">
        <v>107</v>
      </c>
      <c r="B64" s="184">
        <v>1304</v>
      </c>
      <c r="C64" s="113">
        <v>25.81</v>
      </c>
      <c r="D64" s="113">
        <v>20.350000000000001</v>
      </c>
      <c r="E64" s="138">
        <v>0.31</v>
      </c>
      <c r="F64" s="97">
        <v>10.28</v>
      </c>
      <c r="G64" s="97">
        <v>39.979999999999997</v>
      </c>
      <c r="H64" s="113">
        <v>49.42</v>
      </c>
      <c r="I64" s="138">
        <v>40.380000000000003</v>
      </c>
      <c r="J64" s="97">
        <v>8.77</v>
      </c>
      <c r="K64" s="171">
        <v>34</v>
      </c>
      <c r="L64" s="171">
        <v>39</v>
      </c>
      <c r="M64" s="184">
        <v>46</v>
      </c>
    </row>
    <row r="65" spans="1:13" x14ac:dyDescent="0.2">
      <c r="A65" s="105" t="s">
        <v>108</v>
      </c>
      <c r="B65" s="171">
        <v>143</v>
      </c>
      <c r="C65" s="113">
        <v>6.51</v>
      </c>
      <c r="D65" s="97">
        <v>32.17</v>
      </c>
      <c r="E65" s="145">
        <v>2.8</v>
      </c>
      <c r="F65" s="97">
        <v>20.98</v>
      </c>
      <c r="G65" s="97">
        <v>30.07</v>
      </c>
      <c r="H65" s="97">
        <v>46.15</v>
      </c>
      <c r="I65" s="145">
        <v>38.880000000000003</v>
      </c>
      <c r="J65" s="97">
        <v>11.98</v>
      </c>
      <c r="K65" s="171">
        <v>30</v>
      </c>
      <c r="L65" s="171">
        <v>38</v>
      </c>
      <c r="M65" s="171">
        <v>46</v>
      </c>
    </row>
    <row r="66" spans="1:13" x14ac:dyDescent="0.2">
      <c r="A66" s="164" t="s">
        <v>243</v>
      </c>
      <c r="B66" s="563"/>
      <c r="C66" s="563"/>
      <c r="D66" s="565"/>
      <c r="E66" s="566"/>
      <c r="F66" s="567"/>
      <c r="G66" s="567"/>
      <c r="H66" s="567"/>
      <c r="I66" s="566"/>
      <c r="J66" s="565"/>
      <c r="K66" s="568"/>
      <c r="L66" s="568"/>
      <c r="M66" s="568"/>
    </row>
    <row r="67" spans="1:13" x14ac:dyDescent="0.2">
      <c r="A67" s="111" t="s">
        <v>133</v>
      </c>
      <c r="B67" s="184">
        <v>1184</v>
      </c>
      <c r="C67" s="253">
        <v>22.91</v>
      </c>
      <c r="D67" s="113">
        <v>19.61</v>
      </c>
      <c r="E67" s="136">
        <v>0.42</v>
      </c>
      <c r="F67" s="110">
        <v>11.15</v>
      </c>
      <c r="G67" s="110">
        <v>41.98</v>
      </c>
      <c r="H67" s="151">
        <v>46.45</v>
      </c>
      <c r="I67" s="136">
        <v>39.799999999999997</v>
      </c>
      <c r="J67" s="110">
        <v>8.6999999999999993</v>
      </c>
      <c r="K67" s="274">
        <v>34</v>
      </c>
      <c r="L67" s="274">
        <v>39</v>
      </c>
      <c r="M67" s="274">
        <v>45</v>
      </c>
    </row>
    <row r="68" spans="1:13" x14ac:dyDescent="0.2">
      <c r="A68" s="111" t="s">
        <v>134</v>
      </c>
      <c r="B68" s="184">
        <v>66</v>
      </c>
      <c r="C68" s="253">
        <v>1.42</v>
      </c>
      <c r="D68" s="113">
        <v>18.18</v>
      </c>
      <c r="E68" s="136">
        <v>0</v>
      </c>
      <c r="F68" s="110">
        <v>4.55</v>
      </c>
      <c r="G68" s="110">
        <v>31.82</v>
      </c>
      <c r="H68" s="151">
        <v>63.64</v>
      </c>
      <c r="I68" s="136">
        <v>43.11</v>
      </c>
      <c r="J68" s="110">
        <v>8.7200000000000006</v>
      </c>
      <c r="K68" s="274">
        <v>37</v>
      </c>
      <c r="L68" s="274">
        <v>43</v>
      </c>
      <c r="M68" s="274">
        <v>50</v>
      </c>
    </row>
    <row r="69" spans="1:13" x14ac:dyDescent="0.2">
      <c r="A69" s="111" t="s">
        <v>135</v>
      </c>
      <c r="B69" s="184">
        <v>13</v>
      </c>
      <c r="C69" s="253">
        <v>0.15</v>
      </c>
      <c r="D69" s="113">
        <v>23.08</v>
      </c>
      <c r="E69" s="136">
        <v>0</v>
      </c>
      <c r="F69" s="110">
        <v>15.38</v>
      </c>
      <c r="G69" s="110">
        <v>15.38</v>
      </c>
      <c r="H69" s="151">
        <v>69.23</v>
      </c>
      <c r="I69" s="136">
        <v>40.69</v>
      </c>
      <c r="J69" s="110">
        <v>7.45</v>
      </c>
      <c r="K69" s="274">
        <v>37</v>
      </c>
      <c r="L69" s="274">
        <v>43</v>
      </c>
      <c r="M69" s="274">
        <v>44</v>
      </c>
    </row>
    <row r="70" spans="1:13" x14ac:dyDescent="0.2">
      <c r="A70" s="111" t="s">
        <v>136</v>
      </c>
      <c r="B70" s="184">
        <v>11</v>
      </c>
      <c r="C70" s="253">
        <v>0.17</v>
      </c>
      <c r="D70" s="113">
        <v>27.27</v>
      </c>
      <c r="E70" s="136">
        <v>0</v>
      </c>
      <c r="F70" s="110">
        <v>0</v>
      </c>
      <c r="G70" s="110">
        <v>45.45</v>
      </c>
      <c r="H70" s="151">
        <v>54.55</v>
      </c>
      <c r="I70" s="136">
        <v>41.91</v>
      </c>
      <c r="J70" s="110">
        <v>10.31</v>
      </c>
      <c r="K70" s="274">
        <v>32</v>
      </c>
      <c r="L70" s="274">
        <v>40</v>
      </c>
      <c r="M70" s="274">
        <v>47</v>
      </c>
    </row>
    <row r="71" spans="1:13" x14ac:dyDescent="0.2">
      <c r="A71" s="111" t="s">
        <v>137</v>
      </c>
      <c r="B71" s="184">
        <v>61</v>
      </c>
      <c r="C71" s="253">
        <v>0.7</v>
      </c>
      <c r="D71" s="113">
        <v>43.33</v>
      </c>
      <c r="E71" s="136">
        <v>0</v>
      </c>
      <c r="F71" s="110">
        <v>21.31</v>
      </c>
      <c r="G71" s="110">
        <v>21.31</v>
      </c>
      <c r="H71" s="151">
        <v>57.38</v>
      </c>
      <c r="I71" s="136">
        <v>41.48</v>
      </c>
      <c r="J71" s="110">
        <v>11.94</v>
      </c>
      <c r="K71" s="274">
        <v>31</v>
      </c>
      <c r="L71" s="274">
        <v>43</v>
      </c>
      <c r="M71" s="274">
        <v>49</v>
      </c>
    </row>
    <row r="72" spans="1:13" x14ac:dyDescent="0.2">
      <c r="A72" s="108" t="s">
        <v>247</v>
      </c>
      <c r="B72" s="171">
        <v>124</v>
      </c>
      <c r="C72" s="253">
        <v>1.52</v>
      </c>
      <c r="D72" s="113">
        <v>31.45</v>
      </c>
      <c r="E72" s="136">
        <v>2.44</v>
      </c>
      <c r="F72" s="110">
        <v>13.01</v>
      </c>
      <c r="G72" s="110">
        <v>24.39</v>
      </c>
      <c r="H72" s="151">
        <v>60.16</v>
      </c>
      <c r="I72" s="136">
        <v>42.3</v>
      </c>
      <c r="J72" s="110">
        <v>11.52</v>
      </c>
      <c r="K72" s="274">
        <v>34</v>
      </c>
      <c r="L72" s="274">
        <v>42</v>
      </c>
      <c r="M72" s="274">
        <v>51</v>
      </c>
    </row>
    <row r="73" spans="1:13" x14ac:dyDescent="0.2">
      <c r="A73" s="555" t="s">
        <v>379</v>
      </c>
      <c r="B73" s="13"/>
      <c r="C73" s="13"/>
      <c r="D73" s="13"/>
      <c r="E73" s="16"/>
      <c r="F73" s="16"/>
      <c r="G73" s="16"/>
      <c r="H73" s="16"/>
      <c r="I73" s="16"/>
      <c r="J73" s="16"/>
      <c r="K73" s="16"/>
      <c r="L73" s="16"/>
      <c r="M73" s="16"/>
    </row>
    <row r="74" spans="1:13" x14ac:dyDescent="0.2">
      <c r="A74" s="739"/>
      <c r="B74" s="739"/>
      <c r="C74" s="739"/>
      <c r="D74" s="739"/>
      <c r="E74" s="739"/>
    </row>
  </sheetData>
  <mergeCells count="13">
    <mergeCell ref="A2:A4"/>
    <mergeCell ref="B2:B3"/>
    <mergeCell ref="D2:D3"/>
    <mergeCell ref="E2:H2"/>
    <mergeCell ref="I2:M3"/>
    <mergeCell ref="C2:C3"/>
    <mergeCell ref="D8:D9"/>
    <mergeCell ref="E8:H8"/>
    <mergeCell ref="I8:M9"/>
    <mergeCell ref="A74:E74"/>
    <mergeCell ref="C8:C9"/>
    <mergeCell ref="B8:B9"/>
    <mergeCell ref="A8:A10"/>
  </mergeCells>
  <pageMargins left="0.7" right="0.7" top="0.75" bottom="0.75" header="0.3" footer="0.3"/>
  <pageSetup paperSize="28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72"/>
  <sheetViews>
    <sheetView showGridLines="0" zoomScale="115" zoomScaleNormal="115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8.85546875" style="3" customWidth="1"/>
    <col min="3" max="7" width="10.7109375" style="3" customWidth="1"/>
    <col min="8" max="16384" width="8.85546875" style="3"/>
  </cols>
  <sheetData>
    <row r="1" spans="1:7" ht="22.5" customHeight="1" x14ac:dyDescent="0.2">
      <c r="A1" s="123" t="s">
        <v>434</v>
      </c>
      <c r="B1" s="123"/>
      <c r="C1" s="93"/>
      <c r="D1" s="93"/>
      <c r="E1" s="93"/>
      <c r="F1" s="93"/>
      <c r="G1" s="93"/>
    </row>
    <row r="2" spans="1:7" ht="61.5" customHeight="1" x14ac:dyDescent="0.2">
      <c r="A2" s="749" t="s">
        <v>167</v>
      </c>
      <c r="B2" s="583" t="s">
        <v>126</v>
      </c>
      <c r="C2" s="583" t="s">
        <v>207</v>
      </c>
      <c r="D2" s="583" t="s">
        <v>208</v>
      </c>
      <c r="E2" s="583" t="s">
        <v>209</v>
      </c>
      <c r="F2" s="583" t="s">
        <v>210</v>
      </c>
      <c r="G2" s="583" t="s">
        <v>211</v>
      </c>
    </row>
    <row r="3" spans="1:7" x14ac:dyDescent="0.2">
      <c r="A3" s="751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7" x14ac:dyDescent="0.2">
      <c r="A4" s="556" t="s">
        <v>173</v>
      </c>
      <c r="B4" s="581"/>
      <c r="C4" s="582"/>
      <c r="D4" s="582"/>
      <c r="E4" s="582"/>
      <c r="F4" s="582"/>
      <c r="G4" s="582"/>
    </row>
    <row r="5" spans="1:7" x14ac:dyDescent="0.2">
      <c r="A5" s="108" t="s">
        <v>174</v>
      </c>
      <c r="B5" s="171">
        <v>2380</v>
      </c>
      <c r="C5" s="145">
        <v>49.12</v>
      </c>
      <c r="D5" s="145">
        <v>21.81</v>
      </c>
      <c r="E5" s="145">
        <v>36.07</v>
      </c>
      <c r="F5" s="145">
        <v>17.02</v>
      </c>
      <c r="G5" s="145">
        <v>34.590000000000003</v>
      </c>
    </row>
    <row r="6" spans="1:7" x14ac:dyDescent="0.2">
      <c r="A6" s="108" t="s">
        <v>175</v>
      </c>
      <c r="B6" s="171">
        <v>628</v>
      </c>
      <c r="C6" s="145">
        <v>49.02</v>
      </c>
      <c r="D6" s="145">
        <v>28.1</v>
      </c>
      <c r="E6" s="145">
        <v>41.9</v>
      </c>
      <c r="F6" s="145">
        <v>16.64</v>
      </c>
      <c r="G6" s="145">
        <v>38.15</v>
      </c>
    </row>
    <row r="7" spans="1:7" ht="47.25" customHeight="1" x14ac:dyDescent="0.2">
      <c r="A7" s="770" t="s">
        <v>169</v>
      </c>
      <c r="B7" s="534" t="s">
        <v>128</v>
      </c>
      <c r="C7" s="531" t="s">
        <v>202</v>
      </c>
      <c r="D7" s="533" t="s">
        <v>203</v>
      </c>
      <c r="E7" s="533" t="s">
        <v>204</v>
      </c>
      <c r="F7" s="533" t="s">
        <v>205</v>
      </c>
      <c r="G7" s="533" t="s">
        <v>206</v>
      </c>
    </row>
    <row r="8" spans="1:7" x14ac:dyDescent="0.2">
      <c r="A8" s="770"/>
      <c r="B8" s="160" t="s">
        <v>2</v>
      </c>
      <c r="C8" s="195" t="s">
        <v>0</v>
      </c>
      <c r="D8" s="195" t="s">
        <v>0</v>
      </c>
      <c r="E8" s="195" t="s">
        <v>0</v>
      </c>
      <c r="F8" s="195" t="s">
        <v>0</v>
      </c>
      <c r="G8" s="195" t="s">
        <v>0</v>
      </c>
    </row>
    <row r="9" spans="1:7" x14ac:dyDescent="0.2">
      <c r="A9" s="164" t="s">
        <v>375</v>
      </c>
      <c r="B9" s="164"/>
      <c r="C9" s="196"/>
      <c r="D9" s="196"/>
      <c r="E9" s="196"/>
      <c r="F9" s="196"/>
      <c r="G9" s="196"/>
    </row>
    <row r="10" spans="1:7" x14ac:dyDescent="0.2">
      <c r="A10" s="95">
        <v>2015</v>
      </c>
      <c r="B10" s="171">
        <v>1224</v>
      </c>
      <c r="C10" s="145">
        <v>43.21</v>
      </c>
      <c r="D10" s="145">
        <v>22.29</v>
      </c>
      <c r="E10" s="145">
        <v>36.49</v>
      </c>
      <c r="F10" s="145">
        <v>19.399999999999999</v>
      </c>
      <c r="G10" s="145">
        <v>42.33</v>
      </c>
    </row>
    <row r="11" spans="1:7" x14ac:dyDescent="0.2">
      <c r="A11" s="95">
        <v>2016</v>
      </c>
      <c r="B11" s="171">
        <v>1141</v>
      </c>
      <c r="C11" s="145">
        <v>46.36</v>
      </c>
      <c r="D11" s="145">
        <v>22.4</v>
      </c>
      <c r="E11" s="145">
        <v>36.130000000000003</v>
      </c>
      <c r="F11" s="145">
        <v>18.52</v>
      </c>
      <c r="G11" s="145">
        <v>43.07</v>
      </c>
    </row>
    <row r="12" spans="1:7" x14ac:dyDescent="0.2">
      <c r="A12" s="95">
        <v>2017</v>
      </c>
      <c r="B12" s="171">
        <v>1049</v>
      </c>
      <c r="C12" s="145">
        <v>47.87</v>
      </c>
      <c r="D12" s="145">
        <v>24.47</v>
      </c>
      <c r="E12" s="145">
        <v>37.18</v>
      </c>
      <c r="F12" s="145">
        <v>16.7</v>
      </c>
      <c r="G12" s="145">
        <v>38.049999999999997</v>
      </c>
    </row>
    <row r="13" spans="1:7" x14ac:dyDescent="0.2">
      <c r="A13" s="95">
        <v>2018</v>
      </c>
      <c r="B13" s="171">
        <v>1078</v>
      </c>
      <c r="C13" s="145">
        <v>46.07</v>
      </c>
      <c r="D13" s="145">
        <v>26.17</v>
      </c>
      <c r="E13" s="145">
        <v>38.24</v>
      </c>
      <c r="F13" s="145">
        <v>18.45</v>
      </c>
      <c r="G13" s="145">
        <v>38.86</v>
      </c>
    </row>
    <row r="14" spans="1:7" x14ac:dyDescent="0.2">
      <c r="A14" s="95">
        <v>2019</v>
      </c>
      <c r="B14" s="171">
        <v>1030</v>
      </c>
      <c r="C14" s="145">
        <v>49.18</v>
      </c>
      <c r="D14" s="145">
        <v>25.93</v>
      </c>
      <c r="E14" s="145">
        <v>36.44</v>
      </c>
      <c r="F14" s="145">
        <v>18.32</v>
      </c>
      <c r="G14" s="145">
        <v>35.840000000000003</v>
      </c>
    </row>
    <row r="15" spans="1:7" x14ac:dyDescent="0.2">
      <c r="A15" s="95">
        <v>2020</v>
      </c>
      <c r="B15" s="171">
        <v>922</v>
      </c>
      <c r="C15" s="145">
        <v>48.48</v>
      </c>
      <c r="D15" s="145">
        <v>28.52</v>
      </c>
      <c r="E15" s="145">
        <v>38.61</v>
      </c>
      <c r="F15" s="145">
        <v>15.95</v>
      </c>
      <c r="G15" s="145">
        <v>39.630000000000003</v>
      </c>
    </row>
    <row r="16" spans="1:7" x14ac:dyDescent="0.2">
      <c r="A16" s="95">
        <v>2021</v>
      </c>
      <c r="B16" s="171">
        <v>919</v>
      </c>
      <c r="C16" s="145">
        <v>52.36</v>
      </c>
      <c r="D16" s="145">
        <v>22.16</v>
      </c>
      <c r="E16" s="145">
        <v>36.479999999999997</v>
      </c>
      <c r="F16" s="145">
        <v>17.559999999999999</v>
      </c>
      <c r="G16" s="145">
        <v>37.57</v>
      </c>
    </row>
    <row r="17" spans="1:7" s="667" customFormat="1" ht="24" customHeight="1" x14ac:dyDescent="0.2">
      <c r="A17" s="669" t="s">
        <v>381</v>
      </c>
      <c r="B17" s="658"/>
      <c r="C17" s="700" t="s">
        <v>501</v>
      </c>
      <c r="D17" s="700" t="s">
        <v>502</v>
      </c>
      <c r="E17" s="700" t="s">
        <v>440</v>
      </c>
      <c r="F17" s="700" t="s">
        <v>503</v>
      </c>
      <c r="G17" s="700" t="s">
        <v>504</v>
      </c>
    </row>
    <row r="18" spans="1:7" x14ac:dyDescent="0.2">
      <c r="A18" s="164" t="s">
        <v>70</v>
      </c>
      <c r="B18" s="556"/>
      <c r="C18" s="586"/>
      <c r="D18" s="586"/>
      <c r="E18" s="586"/>
      <c r="F18" s="586"/>
      <c r="G18" s="586"/>
    </row>
    <row r="19" spans="1:7" x14ac:dyDescent="0.2">
      <c r="A19" s="200" t="s">
        <v>296</v>
      </c>
      <c r="B19" s="211">
        <v>1459</v>
      </c>
      <c r="C19" s="204">
        <v>48.03</v>
      </c>
      <c r="D19" s="204">
        <v>18.920000000000002</v>
      </c>
      <c r="E19" s="204">
        <v>33.799999999999997</v>
      </c>
      <c r="F19" s="204">
        <v>18.309999999999999</v>
      </c>
      <c r="G19" s="204">
        <v>33.65</v>
      </c>
    </row>
    <row r="20" spans="1:7" x14ac:dyDescent="0.2">
      <c r="A20" s="200" t="s">
        <v>71</v>
      </c>
      <c r="B20" s="211">
        <v>820</v>
      </c>
      <c r="C20" s="204">
        <v>40.83</v>
      </c>
      <c r="D20" s="204">
        <v>11.37</v>
      </c>
      <c r="E20" s="204">
        <v>27.55</v>
      </c>
      <c r="F20" s="204">
        <v>21.32</v>
      </c>
      <c r="G20" s="204">
        <v>36.880000000000003</v>
      </c>
    </row>
    <row r="21" spans="1:7" x14ac:dyDescent="0.2">
      <c r="A21" s="108" t="s">
        <v>72</v>
      </c>
      <c r="B21" s="103">
        <v>158</v>
      </c>
      <c r="C21" s="129">
        <v>49.21</v>
      </c>
      <c r="D21" s="129">
        <v>14.5</v>
      </c>
      <c r="E21" s="129">
        <v>36.18</v>
      </c>
      <c r="F21" s="129">
        <v>19.260000000000002</v>
      </c>
      <c r="G21" s="129">
        <v>25.71</v>
      </c>
    </row>
    <row r="22" spans="1:7" x14ac:dyDescent="0.2">
      <c r="A22" s="108" t="s">
        <v>73</v>
      </c>
      <c r="B22" s="103">
        <v>77</v>
      </c>
      <c r="C22" s="129">
        <v>20.34</v>
      </c>
      <c r="D22" s="129">
        <v>8.6999999999999993</v>
      </c>
      <c r="E22" s="129">
        <v>21.62</v>
      </c>
      <c r="F22" s="129">
        <v>23.38</v>
      </c>
      <c r="G22" s="129">
        <v>43.08</v>
      </c>
    </row>
    <row r="23" spans="1:7" x14ac:dyDescent="0.2">
      <c r="A23" s="108" t="s">
        <v>74</v>
      </c>
      <c r="B23" s="103">
        <v>273</v>
      </c>
      <c r="C23" s="129">
        <v>39.17</v>
      </c>
      <c r="D23" s="129">
        <v>6.1</v>
      </c>
      <c r="E23" s="129">
        <v>26.48</v>
      </c>
      <c r="F23" s="129">
        <v>20.77</v>
      </c>
      <c r="G23" s="129">
        <v>34.479999999999997</v>
      </c>
    </row>
    <row r="24" spans="1:7" x14ac:dyDescent="0.2">
      <c r="A24" s="108" t="s">
        <v>75</v>
      </c>
      <c r="B24" s="103">
        <v>248</v>
      </c>
      <c r="C24" s="129">
        <v>45.62</v>
      </c>
      <c r="D24" s="129">
        <v>16.59</v>
      </c>
      <c r="E24" s="129">
        <v>25.43</v>
      </c>
      <c r="F24" s="129">
        <v>20.83</v>
      </c>
      <c r="G24" s="129">
        <v>45.18</v>
      </c>
    </row>
    <row r="25" spans="1:7" x14ac:dyDescent="0.2">
      <c r="A25" s="108" t="s">
        <v>76</v>
      </c>
      <c r="B25" s="103">
        <v>64</v>
      </c>
      <c r="C25" s="129">
        <v>32.14</v>
      </c>
      <c r="D25" s="129">
        <v>9.09</v>
      </c>
      <c r="E25" s="129">
        <v>25.81</v>
      </c>
      <c r="F25" s="129">
        <v>27.42</v>
      </c>
      <c r="G25" s="129">
        <v>30.51</v>
      </c>
    </row>
    <row r="26" spans="1:7" x14ac:dyDescent="0.2">
      <c r="A26" s="200" t="s">
        <v>77</v>
      </c>
      <c r="B26" s="211">
        <v>424</v>
      </c>
      <c r="C26" s="204">
        <v>62.6</v>
      </c>
      <c r="D26" s="204">
        <v>27.85</v>
      </c>
      <c r="E26" s="204">
        <v>43.2</v>
      </c>
      <c r="F26" s="204">
        <v>15.04</v>
      </c>
      <c r="G26" s="204">
        <v>32.909999999999997</v>
      </c>
    </row>
    <row r="27" spans="1:7" x14ac:dyDescent="0.2">
      <c r="A27" s="108" t="s">
        <v>78</v>
      </c>
      <c r="B27" s="103">
        <v>200</v>
      </c>
      <c r="C27" s="129">
        <v>68.040000000000006</v>
      </c>
      <c r="D27" s="129">
        <v>30.05</v>
      </c>
      <c r="E27" s="129">
        <v>47.98</v>
      </c>
      <c r="F27" s="129">
        <v>15.08</v>
      </c>
      <c r="G27" s="129">
        <v>26.56</v>
      </c>
    </row>
    <row r="28" spans="1:7" x14ac:dyDescent="0.2">
      <c r="A28" s="108" t="s">
        <v>79</v>
      </c>
      <c r="B28" s="103">
        <v>185</v>
      </c>
      <c r="C28" s="129">
        <v>55.42</v>
      </c>
      <c r="D28" s="129">
        <v>27.54</v>
      </c>
      <c r="E28" s="129">
        <v>40.909999999999997</v>
      </c>
      <c r="F28" s="129">
        <v>16.57</v>
      </c>
      <c r="G28" s="129">
        <v>38.18</v>
      </c>
    </row>
    <row r="29" spans="1:7" x14ac:dyDescent="0.2">
      <c r="A29" s="108" t="s">
        <v>80</v>
      </c>
      <c r="B29" s="103">
        <v>4</v>
      </c>
      <c r="C29" s="129">
        <v>75</v>
      </c>
      <c r="D29" s="129">
        <v>50</v>
      </c>
      <c r="E29" s="129">
        <v>50</v>
      </c>
      <c r="F29" s="129">
        <v>0</v>
      </c>
      <c r="G29" s="129">
        <v>25</v>
      </c>
    </row>
    <row r="30" spans="1:7" x14ac:dyDescent="0.2">
      <c r="A30" s="108" t="s">
        <v>81</v>
      </c>
      <c r="B30" s="103">
        <v>32</v>
      </c>
      <c r="C30" s="129">
        <v>65.52</v>
      </c>
      <c r="D30" s="129">
        <v>12.9</v>
      </c>
      <c r="E30" s="129">
        <v>29.03</v>
      </c>
      <c r="F30" s="129">
        <v>9.3800000000000008</v>
      </c>
      <c r="G30" s="129">
        <v>42.86</v>
      </c>
    </row>
    <row r="31" spans="1:7" x14ac:dyDescent="0.2">
      <c r="A31" s="108" t="s">
        <v>82</v>
      </c>
      <c r="B31" s="103">
        <v>3</v>
      </c>
      <c r="C31" s="129">
        <v>0</v>
      </c>
      <c r="D31" s="129">
        <v>0</v>
      </c>
      <c r="E31" s="129">
        <v>0</v>
      </c>
      <c r="F31" s="129">
        <v>0</v>
      </c>
      <c r="G31" s="129">
        <v>66.67</v>
      </c>
    </row>
    <row r="32" spans="1:7" x14ac:dyDescent="0.2">
      <c r="A32" s="205" t="s">
        <v>83</v>
      </c>
      <c r="B32" s="211">
        <v>215</v>
      </c>
      <c r="C32" s="204">
        <v>44.13</v>
      </c>
      <c r="D32" s="204">
        <v>29.57</v>
      </c>
      <c r="E32" s="204">
        <v>38.92</v>
      </c>
      <c r="F32" s="204">
        <v>10.57</v>
      </c>
      <c r="G32" s="204">
        <v>21.77</v>
      </c>
    </row>
    <row r="33" spans="1:13" x14ac:dyDescent="0.2">
      <c r="A33" s="164" t="s">
        <v>239</v>
      </c>
      <c r="B33" s="588"/>
      <c r="C33" s="589"/>
      <c r="D33" s="590"/>
      <c r="E33" s="590"/>
      <c r="F33" s="590"/>
      <c r="G33" s="591"/>
      <c r="H33" s="41"/>
      <c r="I33" s="41"/>
      <c r="J33" s="41"/>
      <c r="K33" s="41"/>
      <c r="L33" s="41"/>
      <c r="M33" s="41"/>
    </row>
    <row r="34" spans="1:13" x14ac:dyDescent="0.2">
      <c r="A34" s="105" t="s">
        <v>241</v>
      </c>
      <c r="B34" s="273">
        <v>1262</v>
      </c>
      <c r="C34" s="136">
        <v>63.636363636363633</v>
      </c>
      <c r="D34" s="136">
        <v>7.1519795657726686</v>
      </c>
      <c r="E34" s="146"/>
      <c r="F34" s="136">
        <v>15.175537938844846</v>
      </c>
      <c r="G34" s="136">
        <v>50.462962962962962</v>
      </c>
      <c r="H34" s="41"/>
      <c r="I34" s="41"/>
      <c r="J34" s="41"/>
      <c r="K34" s="41"/>
      <c r="L34" s="41"/>
      <c r="M34" s="41"/>
    </row>
    <row r="35" spans="1:13" x14ac:dyDescent="0.2">
      <c r="A35" s="105" t="s">
        <v>288</v>
      </c>
      <c r="B35" s="273">
        <v>6835</v>
      </c>
      <c r="C35" s="136">
        <v>47.034419176398281</v>
      </c>
      <c r="D35" s="136">
        <v>25.120481927710841</v>
      </c>
      <c r="E35" s="146"/>
      <c r="F35" s="136">
        <v>39.6</v>
      </c>
      <c r="G35" s="136">
        <v>17.786561264822133</v>
      </c>
      <c r="H35" s="41"/>
      <c r="I35" s="41"/>
      <c r="J35" s="41"/>
      <c r="K35" s="41"/>
      <c r="L35" s="41"/>
      <c r="M35" s="41"/>
    </row>
    <row r="36" spans="1:13" x14ac:dyDescent="0.2">
      <c r="A36" s="105" t="s">
        <v>290</v>
      </c>
      <c r="B36" s="273">
        <v>176</v>
      </c>
      <c r="C36" s="136">
        <v>52.866242038216562</v>
      </c>
      <c r="D36" s="136">
        <v>31.847133757961782</v>
      </c>
      <c r="E36" s="146"/>
      <c r="F36" s="136">
        <v>35.2112676056338</v>
      </c>
      <c r="G36" s="136">
        <v>49.132947976878611</v>
      </c>
      <c r="H36" s="41"/>
      <c r="I36" s="41"/>
      <c r="J36" s="41"/>
      <c r="K36" s="41"/>
      <c r="L36" s="41"/>
      <c r="M36" s="41"/>
    </row>
    <row r="37" spans="1:13" x14ac:dyDescent="0.2">
      <c r="A37" s="105" t="s">
        <v>292</v>
      </c>
      <c r="B37" s="273">
        <v>11091</v>
      </c>
      <c r="C37" s="136">
        <v>37.422060990817371</v>
      </c>
      <c r="D37" s="136">
        <v>20.343056921228012</v>
      </c>
      <c r="E37" s="146"/>
      <c r="F37" s="136">
        <v>41.708201178069778</v>
      </c>
      <c r="G37" s="136">
        <v>4.7496617050067655</v>
      </c>
      <c r="H37" s="41"/>
      <c r="I37" s="41"/>
      <c r="J37" s="41"/>
      <c r="K37" s="41"/>
      <c r="L37" s="41"/>
      <c r="M37" s="41"/>
    </row>
    <row r="38" spans="1:13" x14ac:dyDescent="0.2">
      <c r="A38" s="105" t="s">
        <v>294</v>
      </c>
      <c r="B38" s="273">
        <v>54560</v>
      </c>
      <c r="C38" s="136">
        <v>49.610496104961051</v>
      </c>
      <c r="D38" s="136">
        <v>28.108824485509238</v>
      </c>
      <c r="E38" s="146"/>
      <c r="F38" s="136">
        <v>14.563251886721961</v>
      </c>
      <c r="G38" s="146"/>
      <c r="H38" s="41"/>
      <c r="I38" s="41"/>
      <c r="J38" s="41"/>
      <c r="K38" s="41"/>
      <c r="L38" s="41"/>
      <c r="M38" s="41"/>
    </row>
    <row r="39" spans="1:13" x14ac:dyDescent="0.2">
      <c r="A39" s="164" t="s">
        <v>84</v>
      </c>
      <c r="B39" s="592"/>
      <c r="C39" s="593"/>
      <c r="D39" s="593"/>
      <c r="E39" s="593"/>
      <c r="F39" s="593"/>
      <c r="G39" s="593"/>
      <c r="H39" s="13"/>
      <c r="I39" s="13"/>
      <c r="J39" s="13"/>
      <c r="K39" s="13"/>
      <c r="L39" s="13"/>
    </row>
    <row r="40" spans="1:13" x14ac:dyDescent="0.2">
      <c r="A40" s="205" t="s">
        <v>85</v>
      </c>
      <c r="B40" s="212">
        <v>982</v>
      </c>
      <c r="C40" s="210">
        <v>46.32</v>
      </c>
      <c r="D40" s="210">
        <v>18.86</v>
      </c>
      <c r="E40" s="210">
        <v>36.42</v>
      </c>
      <c r="F40" s="210">
        <v>18.87</v>
      </c>
      <c r="G40" s="210">
        <v>33.07</v>
      </c>
    </row>
    <row r="41" spans="1:13" x14ac:dyDescent="0.2">
      <c r="A41" s="105" t="s">
        <v>86</v>
      </c>
      <c r="B41" s="96">
        <v>797</v>
      </c>
      <c r="C41" s="145">
        <v>48.39</v>
      </c>
      <c r="D41" s="145">
        <v>20.99</v>
      </c>
      <c r="E41" s="145">
        <v>39.25</v>
      </c>
      <c r="F41" s="145">
        <v>16.55</v>
      </c>
      <c r="G41" s="145">
        <v>36.79</v>
      </c>
    </row>
    <row r="42" spans="1:13" x14ac:dyDescent="0.2">
      <c r="A42" s="105" t="s">
        <v>87</v>
      </c>
      <c r="B42" s="96">
        <v>169</v>
      </c>
      <c r="C42" s="145">
        <v>38.35</v>
      </c>
      <c r="D42" s="145">
        <v>9.66</v>
      </c>
      <c r="E42" s="145">
        <v>23.75</v>
      </c>
      <c r="F42" s="145">
        <v>27.22</v>
      </c>
      <c r="G42" s="145">
        <v>15.32</v>
      </c>
    </row>
    <row r="43" spans="1:13" x14ac:dyDescent="0.2">
      <c r="A43" s="105" t="s">
        <v>88</v>
      </c>
      <c r="B43" s="96">
        <v>16</v>
      </c>
      <c r="C43" s="145">
        <v>9.09</v>
      </c>
      <c r="D43" s="145">
        <v>0</v>
      </c>
      <c r="E43" s="145">
        <v>30.77</v>
      </c>
      <c r="F43" s="145">
        <v>37.5</v>
      </c>
      <c r="G43" s="145">
        <v>0</v>
      </c>
    </row>
    <row r="44" spans="1:13" x14ac:dyDescent="0.2">
      <c r="A44" s="205" t="s">
        <v>89</v>
      </c>
      <c r="B44" s="211">
        <v>477</v>
      </c>
      <c r="C44" s="204">
        <v>51.57</v>
      </c>
      <c r="D44" s="204">
        <v>19.03</v>
      </c>
      <c r="E44" s="204">
        <v>28.48</v>
      </c>
      <c r="F44" s="204">
        <v>17.23</v>
      </c>
      <c r="G44" s="204">
        <v>34.72</v>
      </c>
    </row>
    <row r="45" spans="1:13" x14ac:dyDescent="0.2">
      <c r="A45" s="105" t="s">
        <v>90</v>
      </c>
      <c r="B45" s="96">
        <v>138</v>
      </c>
      <c r="C45" s="145">
        <v>54.78</v>
      </c>
      <c r="D45" s="145">
        <v>25</v>
      </c>
      <c r="E45" s="145">
        <v>40.299999999999997</v>
      </c>
      <c r="F45" s="145">
        <v>18.579999999999998</v>
      </c>
      <c r="G45" s="145">
        <v>35.29</v>
      </c>
    </row>
    <row r="46" spans="1:13" x14ac:dyDescent="0.2">
      <c r="A46" s="105" t="s">
        <v>91</v>
      </c>
      <c r="B46" s="96">
        <v>33</v>
      </c>
      <c r="C46" s="145">
        <v>45.45</v>
      </c>
      <c r="D46" s="145">
        <v>53.85</v>
      </c>
      <c r="E46" s="145">
        <v>55.56</v>
      </c>
      <c r="F46" s="145">
        <v>15.15</v>
      </c>
      <c r="G46" s="145">
        <v>51.61</v>
      </c>
    </row>
    <row r="47" spans="1:13" x14ac:dyDescent="0.2">
      <c r="A47" s="105" t="s">
        <v>92</v>
      </c>
      <c r="B47" s="96">
        <v>107</v>
      </c>
      <c r="C47" s="145">
        <v>49.04</v>
      </c>
      <c r="D47" s="145">
        <v>19.05</v>
      </c>
      <c r="E47" s="145">
        <v>23.3</v>
      </c>
      <c r="F47" s="145">
        <v>19.05</v>
      </c>
      <c r="G47" s="145">
        <v>25.53</v>
      </c>
    </row>
    <row r="48" spans="1:13" x14ac:dyDescent="0.2">
      <c r="A48" s="105" t="s">
        <v>93</v>
      </c>
      <c r="B48" s="96">
        <v>199</v>
      </c>
      <c r="C48" s="145">
        <v>51.37</v>
      </c>
      <c r="D48" s="145">
        <v>12.7</v>
      </c>
      <c r="E48" s="145">
        <v>19.05</v>
      </c>
      <c r="F48" s="145">
        <v>15.82</v>
      </c>
      <c r="G48" s="145">
        <v>36.26</v>
      </c>
    </row>
    <row r="49" spans="1:7" x14ac:dyDescent="0.2">
      <c r="A49" s="164" t="s">
        <v>94</v>
      </c>
      <c r="B49" s="592"/>
      <c r="C49" s="566"/>
      <c r="D49" s="566"/>
      <c r="E49" s="566"/>
      <c r="F49" s="566"/>
      <c r="G49" s="566"/>
    </row>
    <row r="50" spans="1:7" x14ac:dyDescent="0.2">
      <c r="A50" s="105" t="s">
        <v>95</v>
      </c>
      <c r="B50" s="112">
        <v>1138</v>
      </c>
      <c r="C50" s="138">
        <v>51.02</v>
      </c>
      <c r="D50" s="138">
        <v>20.43</v>
      </c>
      <c r="E50" s="138">
        <v>32.65</v>
      </c>
      <c r="F50" s="138">
        <v>15.2</v>
      </c>
      <c r="G50" s="138">
        <v>34.51</v>
      </c>
    </row>
    <row r="51" spans="1:7" x14ac:dyDescent="0.2">
      <c r="A51" s="105" t="s">
        <v>96</v>
      </c>
      <c r="B51" s="96">
        <v>314</v>
      </c>
      <c r="C51" s="145">
        <v>37.68</v>
      </c>
      <c r="D51" s="145">
        <v>13.7</v>
      </c>
      <c r="E51" s="145">
        <v>37.409999999999997</v>
      </c>
      <c r="F51" s="145">
        <v>28.37</v>
      </c>
      <c r="G51" s="145">
        <v>31.35</v>
      </c>
    </row>
    <row r="52" spans="1:7" x14ac:dyDescent="0.2">
      <c r="A52" s="164" t="s">
        <v>97</v>
      </c>
      <c r="B52" s="592"/>
      <c r="C52" s="566"/>
      <c r="D52" s="566"/>
      <c r="E52" s="566"/>
      <c r="F52" s="566"/>
      <c r="G52" s="566"/>
    </row>
    <row r="53" spans="1:7" x14ac:dyDescent="0.2">
      <c r="A53" s="105" t="s">
        <v>98</v>
      </c>
      <c r="B53" s="112">
        <v>8</v>
      </c>
      <c r="C53" s="138">
        <v>12.5</v>
      </c>
      <c r="D53" s="138">
        <v>0</v>
      </c>
      <c r="E53" s="138">
        <v>75</v>
      </c>
      <c r="F53" s="138">
        <v>12.5</v>
      </c>
      <c r="G53" s="138">
        <v>62.5</v>
      </c>
    </row>
    <row r="54" spans="1:7" x14ac:dyDescent="0.2">
      <c r="A54" s="105" t="s">
        <v>99</v>
      </c>
      <c r="B54" s="96">
        <v>166</v>
      </c>
      <c r="C54" s="145">
        <v>43.45</v>
      </c>
      <c r="D54" s="145">
        <v>25.68</v>
      </c>
      <c r="E54" s="145">
        <v>49.36</v>
      </c>
      <c r="F54" s="145">
        <v>11.54</v>
      </c>
      <c r="G54" s="145">
        <v>38.57</v>
      </c>
    </row>
    <row r="55" spans="1:7" x14ac:dyDescent="0.2">
      <c r="A55" s="105" t="s">
        <v>100</v>
      </c>
      <c r="B55" s="96">
        <v>568</v>
      </c>
      <c r="C55" s="145">
        <v>44.53</v>
      </c>
      <c r="D55" s="145">
        <v>20.62</v>
      </c>
      <c r="E55" s="145">
        <v>35.090000000000003</v>
      </c>
      <c r="F55" s="145">
        <v>22.44</v>
      </c>
      <c r="G55" s="145">
        <v>30.85</v>
      </c>
    </row>
    <row r="56" spans="1:7" x14ac:dyDescent="0.2">
      <c r="A56" s="105" t="s">
        <v>101</v>
      </c>
      <c r="B56" s="96">
        <v>716</v>
      </c>
      <c r="C56" s="145">
        <v>52.41</v>
      </c>
      <c r="D56" s="145">
        <v>16.25</v>
      </c>
      <c r="E56" s="145">
        <v>28.74</v>
      </c>
      <c r="F56" s="145">
        <v>16.72</v>
      </c>
      <c r="G56" s="145">
        <v>34.340000000000003</v>
      </c>
    </row>
    <row r="57" spans="1:7" x14ac:dyDescent="0.2">
      <c r="A57" s="164" t="s">
        <v>102</v>
      </c>
      <c r="B57" s="592"/>
      <c r="C57" s="566"/>
      <c r="D57" s="566"/>
      <c r="E57" s="566"/>
      <c r="F57" s="566"/>
      <c r="G57" s="566"/>
    </row>
    <row r="58" spans="1:7" x14ac:dyDescent="0.2">
      <c r="A58" s="105" t="s">
        <v>103</v>
      </c>
      <c r="B58" s="112">
        <v>393</v>
      </c>
      <c r="C58" s="138">
        <v>50.14</v>
      </c>
      <c r="D58" s="138">
        <v>21.81</v>
      </c>
      <c r="E58" s="138">
        <v>40.58</v>
      </c>
      <c r="F58" s="138">
        <v>13.48</v>
      </c>
      <c r="G58" s="146"/>
    </row>
    <row r="59" spans="1:7" x14ac:dyDescent="0.2">
      <c r="A59" s="105" t="s">
        <v>104</v>
      </c>
      <c r="B59" s="96">
        <v>661</v>
      </c>
      <c r="C59" s="145">
        <v>51.52</v>
      </c>
      <c r="D59" s="145">
        <v>18.79</v>
      </c>
      <c r="E59" s="145">
        <v>30.63</v>
      </c>
      <c r="F59" s="145">
        <v>18.46</v>
      </c>
      <c r="G59" s="147"/>
    </row>
    <row r="60" spans="1:7" x14ac:dyDescent="0.2">
      <c r="A60" s="105" t="s">
        <v>105</v>
      </c>
      <c r="B60" s="96">
        <v>108</v>
      </c>
      <c r="C60" s="145">
        <v>40</v>
      </c>
      <c r="D60" s="145">
        <v>8.08</v>
      </c>
      <c r="E60" s="145">
        <v>17.309999999999999</v>
      </c>
      <c r="F60" s="145">
        <v>28.13</v>
      </c>
      <c r="G60" s="147"/>
    </row>
    <row r="61" spans="1:7" x14ac:dyDescent="0.2">
      <c r="A61" s="164" t="s">
        <v>106</v>
      </c>
      <c r="B61" s="592"/>
      <c r="C61" s="566"/>
      <c r="D61" s="566"/>
      <c r="E61" s="566"/>
      <c r="F61" s="566"/>
      <c r="G61" s="566"/>
    </row>
    <row r="62" spans="1:7" x14ac:dyDescent="0.2">
      <c r="A62" s="105" t="s">
        <v>107</v>
      </c>
      <c r="B62" s="112">
        <v>1304</v>
      </c>
      <c r="C62" s="138">
        <v>48.49</v>
      </c>
      <c r="D62" s="138">
        <v>19.350000000000001</v>
      </c>
      <c r="E62" s="138">
        <v>34.42</v>
      </c>
      <c r="F62" s="138">
        <v>17.46</v>
      </c>
      <c r="G62" s="138">
        <v>34.130000000000003</v>
      </c>
    </row>
    <row r="63" spans="1:7" x14ac:dyDescent="0.2">
      <c r="A63" s="105" t="s">
        <v>108</v>
      </c>
      <c r="B63" s="96">
        <v>143</v>
      </c>
      <c r="C63" s="145">
        <v>44.78</v>
      </c>
      <c r="D63" s="145">
        <v>16.059999999999999</v>
      </c>
      <c r="E63" s="145">
        <v>29.29</v>
      </c>
      <c r="F63" s="145">
        <v>26.12</v>
      </c>
      <c r="G63" s="145">
        <v>29.75</v>
      </c>
    </row>
    <row r="64" spans="1:7" x14ac:dyDescent="0.2">
      <c r="A64" s="164" t="s">
        <v>243</v>
      </c>
      <c r="B64" s="592"/>
      <c r="C64" s="566"/>
      <c r="D64" s="566"/>
      <c r="E64" s="566"/>
      <c r="F64" s="566"/>
      <c r="G64" s="566"/>
    </row>
    <row r="65" spans="1:7" x14ac:dyDescent="0.2">
      <c r="A65" s="111" t="s">
        <v>133</v>
      </c>
      <c r="B65" s="112">
        <v>1184</v>
      </c>
      <c r="C65" s="138">
        <v>49.95</v>
      </c>
      <c r="D65" s="138">
        <v>21.29</v>
      </c>
      <c r="E65" s="138">
        <v>35.880000000000003</v>
      </c>
      <c r="F65" s="138">
        <v>17.260000000000002</v>
      </c>
      <c r="G65" s="138">
        <v>36.42</v>
      </c>
    </row>
    <row r="66" spans="1:7" x14ac:dyDescent="0.2">
      <c r="A66" s="111" t="s">
        <v>134</v>
      </c>
      <c r="B66" s="112">
        <v>66</v>
      </c>
      <c r="C66" s="138">
        <v>56.9</v>
      </c>
      <c r="D66" s="138">
        <v>18.64</v>
      </c>
      <c r="E66" s="138">
        <v>36.67</v>
      </c>
      <c r="F66" s="138">
        <v>13.33</v>
      </c>
      <c r="G66" s="138">
        <v>26.92</v>
      </c>
    </row>
    <row r="67" spans="1:7" x14ac:dyDescent="0.2">
      <c r="A67" s="111" t="s">
        <v>135</v>
      </c>
      <c r="B67" s="112">
        <v>13</v>
      </c>
      <c r="C67" s="138">
        <v>25</v>
      </c>
      <c r="D67" s="138">
        <v>30.77</v>
      </c>
      <c r="E67" s="138">
        <v>38.46</v>
      </c>
      <c r="F67" s="138">
        <v>41.67</v>
      </c>
      <c r="G67" s="138">
        <v>25</v>
      </c>
    </row>
    <row r="68" spans="1:7" x14ac:dyDescent="0.2">
      <c r="A68" s="111" t="s">
        <v>136</v>
      </c>
      <c r="B68" s="112">
        <v>11</v>
      </c>
      <c r="C68" s="138">
        <v>54.55</v>
      </c>
      <c r="D68" s="138">
        <v>9.09</v>
      </c>
      <c r="E68" s="138">
        <v>18.18</v>
      </c>
      <c r="F68" s="138">
        <v>0</v>
      </c>
      <c r="G68" s="138">
        <v>50</v>
      </c>
    </row>
    <row r="69" spans="1:7" x14ac:dyDescent="0.2">
      <c r="A69" s="111" t="s">
        <v>137</v>
      </c>
      <c r="B69" s="112">
        <v>61</v>
      </c>
      <c r="C69" s="138">
        <v>22.81</v>
      </c>
      <c r="D69" s="138">
        <v>3.39</v>
      </c>
      <c r="E69" s="138">
        <v>17.54</v>
      </c>
      <c r="F69" s="138">
        <v>36.729999999999997</v>
      </c>
      <c r="G69" s="138">
        <v>24.53</v>
      </c>
    </row>
    <row r="70" spans="1:7" x14ac:dyDescent="0.2">
      <c r="A70" s="108" t="s">
        <v>247</v>
      </c>
      <c r="B70" s="112">
        <v>124</v>
      </c>
      <c r="C70" s="138">
        <v>39.6</v>
      </c>
      <c r="D70" s="138">
        <v>2.91</v>
      </c>
      <c r="E70" s="138">
        <v>21.37</v>
      </c>
      <c r="F70" s="138">
        <v>22.12</v>
      </c>
      <c r="G70" s="138">
        <v>16.350000000000001</v>
      </c>
    </row>
    <row r="71" spans="1:7" x14ac:dyDescent="0.2">
      <c r="A71" s="555" t="s">
        <v>379</v>
      </c>
      <c r="B71" s="16"/>
      <c r="C71" s="46"/>
      <c r="D71" s="46"/>
      <c r="E71" s="46"/>
      <c r="F71" s="46"/>
      <c r="G71" s="46"/>
    </row>
    <row r="72" spans="1:7" x14ac:dyDescent="0.2">
      <c r="A72" s="739"/>
      <c r="B72" s="739"/>
      <c r="C72" s="739"/>
      <c r="D72" s="739"/>
    </row>
  </sheetData>
  <mergeCells count="3">
    <mergeCell ref="A72:D72"/>
    <mergeCell ref="A2:A3"/>
    <mergeCell ref="A7:A8"/>
  </mergeCells>
  <pageMargins left="0.7" right="0.7" top="0.75" bottom="0.75" header="0.3" footer="0.3"/>
  <pageSetup paperSize="28" scale="4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L74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5.42578125" style="3" customWidth="1"/>
    <col min="4" max="9" width="10.7109375" style="3" customWidth="1"/>
    <col min="10" max="10" width="8.28515625" style="3" bestFit="1" customWidth="1"/>
    <col min="11" max="11" width="7.5703125" style="3" bestFit="1" customWidth="1"/>
    <col min="12" max="12" width="5.28515625" style="3" bestFit="1" customWidth="1"/>
    <col min="13" max="16384" width="8.85546875" style="3"/>
  </cols>
  <sheetData>
    <row r="1" spans="1:12" ht="22.5" customHeight="1" x14ac:dyDescent="0.2">
      <c r="A1" s="2" t="s">
        <v>435</v>
      </c>
      <c r="B1" s="2"/>
    </row>
    <row r="2" spans="1:12" ht="14.45" customHeight="1" x14ac:dyDescent="0.2">
      <c r="A2" s="770" t="s">
        <v>167</v>
      </c>
      <c r="B2" s="779" t="s">
        <v>126</v>
      </c>
      <c r="C2" s="781" t="s">
        <v>233</v>
      </c>
      <c r="D2" s="781" t="s">
        <v>223</v>
      </c>
      <c r="E2" s="783"/>
      <c r="F2" s="788" t="s">
        <v>255</v>
      </c>
      <c r="G2" s="784" t="s">
        <v>224</v>
      </c>
      <c r="H2" s="785"/>
      <c r="I2" s="785"/>
      <c r="J2" s="784" t="s">
        <v>228</v>
      </c>
      <c r="K2" s="785"/>
      <c r="L2" s="785"/>
    </row>
    <row r="3" spans="1:12" ht="35.25" customHeight="1" x14ac:dyDescent="0.2">
      <c r="A3" s="770"/>
      <c r="B3" s="780"/>
      <c r="C3" s="782"/>
      <c r="D3" s="782"/>
      <c r="E3" s="780"/>
      <c r="F3" s="789"/>
      <c r="G3" s="595" t="s">
        <v>225</v>
      </c>
      <c r="H3" s="595" t="s">
        <v>226</v>
      </c>
      <c r="I3" s="595" t="s">
        <v>227</v>
      </c>
      <c r="J3" s="595" t="s">
        <v>229</v>
      </c>
      <c r="K3" s="595" t="s">
        <v>230</v>
      </c>
      <c r="L3" s="595" t="s">
        <v>231</v>
      </c>
    </row>
    <row r="4" spans="1:12" x14ac:dyDescent="0.2">
      <c r="A4" s="770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5" t="s">
        <v>0</v>
      </c>
      <c r="H4" s="584" t="s">
        <v>0</v>
      </c>
      <c r="I4" s="584" t="s">
        <v>0</v>
      </c>
      <c r="J4" s="584" t="s">
        <v>0</v>
      </c>
      <c r="K4" s="584" t="s">
        <v>0</v>
      </c>
      <c r="L4" s="584" t="s">
        <v>0</v>
      </c>
    </row>
    <row r="5" spans="1:12" s="517" customFormat="1" x14ac:dyDescent="0.2">
      <c r="A5" s="556" t="s">
        <v>173</v>
      </c>
      <c r="B5" s="556"/>
      <c r="C5" s="596"/>
      <c r="D5" s="586"/>
      <c r="E5" s="597"/>
      <c r="F5" s="597"/>
      <c r="G5" s="586"/>
      <c r="H5" s="597"/>
      <c r="I5" s="597"/>
      <c r="J5" s="556"/>
      <c r="K5" s="556"/>
      <c r="L5" s="596"/>
    </row>
    <row r="6" spans="1:12" s="517" customFormat="1" x14ac:dyDescent="0.2">
      <c r="A6" s="108" t="s">
        <v>174</v>
      </c>
      <c r="B6" s="96">
        <v>2380</v>
      </c>
      <c r="C6" s="220">
        <v>10.98</v>
      </c>
      <c r="D6" s="220">
        <v>38.25</v>
      </c>
      <c r="E6" s="220">
        <v>11.45</v>
      </c>
      <c r="F6" s="223">
        <v>83.54</v>
      </c>
      <c r="G6" s="220">
        <v>68.61</v>
      </c>
      <c r="H6" s="220">
        <v>24.05</v>
      </c>
      <c r="I6" s="220">
        <v>7.34</v>
      </c>
      <c r="J6" s="220">
        <v>66.09</v>
      </c>
      <c r="K6" s="220">
        <v>13.36</v>
      </c>
      <c r="L6" s="220">
        <v>20.55</v>
      </c>
    </row>
    <row r="7" spans="1:12" x14ac:dyDescent="0.2">
      <c r="A7" s="108" t="s">
        <v>175</v>
      </c>
      <c r="B7" s="96">
        <v>628</v>
      </c>
      <c r="C7" s="220">
        <v>19.600000000000001</v>
      </c>
      <c r="D7" s="220">
        <v>37.43</v>
      </c>
      <c r="E7" s="220">
        <v>10.72</v>
      </c>
      <c r="F7" s="223">
        <v>85.8</v>
      </c>
      <c r="G7" s="220">
        <v>59.48</v>
      </c>
      <c r="H7" s="220">
        <v>33.04</v>
      </c>
      <c r="I7" s="220">
        <v>7.48</v>
      </c>
      <c r="J7" s="220">
        <v>75.959999999999994</v>
      </c>
      <c r="K7" s="220">
        <v>9.39</v>
      </c>
      <c r="L7" s="220">
        <v>14.65</v>
      </c>
    </row>
    <row r="8" spans="1:12" ht="14.45" customHeight="1" x14ac:dyDescent="0.2">
      <c r="A8" s="777" t="s">
        <v>169</v>
      </c>
      <c r="B8" s="775" t="s">
        <v>128</v>
      </c>
      <c r="C8" s="769" t="s">
        <v>222</v>
      </c>
      <c r="D8" s="786" t="s">
        <v>223</v>
      </c>
      <c r="E8" s="775"/>
      <c r="F8" s="790" t="s">
        <v>252</v>
      </c>
      <c r="G8" s="792" t="s">
        <v>224</v>
      </c>
      <c r="H8" s="793"/>
      <c r="I8" s="794"/>
      <c r="J8" s="784" t="s">
        <v>228</v>
      </c>
      <c r="K8" s="785"/>
      <c r="L8" s="785"/>
    </row>
    <row r="9" spans="1:12" ht="45" x14ac:dyDescent="0.2">
      <c r="A9" s="770"/>
      <c r="B9" s="776"/>
      <c r="C9" s="768"/>
      <c r="D9" s="787"/>
      <c r="E9" s="776"/>
      <c r="F9" s="791"/>
      <c r="G9" s="603" t="s">
        <v>225</v>
      </c>
      <c r="H9" s="604" t="s">
        <v>226</v>
      </c>
      <c r="I9" s="604" t="s">
        <v>227</v>
      </c>
      <c r="J9" s="595" t="s">
        <v>229</v>
      </c>
      <c r="K9" s="595" t="s">
        <v>230</v>
      </c>
      <c r="L9" s="595" t="s">
        <v>231</v>
      </c>
    </row>
    <row r="10" spans="1:12" x14ac:dyDescent="0.2">
      <c r="A10" s="778"/>
      <c r="B10" s="160" t="s">
        <v>2</v>
      </c>
      <c r="C10" s="217" t="s">
        <v>0</v>
      </c>
      <c r="D10" s="195" t="s">
        <v>187</v>
      </c>
      <c r="E10" s="218" t="s">
        <v>188</v>
      </c>
      <c r="F10" s="584" t="s">
        <v>0</v>
      </c>
      <c r="G10" s="585" t="s">
        <v>0</v>
      </c>
      <c r="H10" s="584" t="s">
        <v>0</v>
      </c>
      <c r="I10" s="605" t="s">
        <v>0</v>
      </c>
      <c r="J10" s="584" t="s">
        <v>0</v>
      </c>
      <c r="K10" s="584" t="s">
        <v>0</v>
      </c>
      <c r="L10" s="584" t="s">
        <v>0</v>
      </c>
    </row>
    <row r="11" spans="1:12" x14ac:dyDescent="0.2">
      <c r="A11" s="164" t="s">
        <v>375</v>
      </c>
      <c r="B11" s="164"/>
      <c r="C11" s="219"/>
      <c r="D11" s="600"/>
      <c r="E11" s="601"/>
      <c r="F11" s="597"/>
      <c r="G11" s="600"/>
      <c r="H11" s="606"/>
      <c r="I11" s="601"/>
      <c r="J11" s="598"/>
      <c r="K11" s="598"/>
      <c r="L11" s="598"/>
    </row>
    <row r="12" spans="1:12" x14ac:dyDescent="0.2">
      <c r="A12" s="95">
        <v>2015</v>
      </c>
      <c r="B12" s="96">
        <v>1224</v>
      </c>
      <c r="C12" s="220">
        <v>13.21</v>
      </c>
      <c r="D12" s="220">
        <v>35.44</v>
      </c>
      <c r="E12" s="265">
        <v>11.38</v>
      </c>
      <c r="F12" s="104">
        <v>81.709999999999994</v>
      </c>
      <c r="G12" s="220">
        <v>73.03</v>
      </c>
      <c r="H12" s="97">
        <v>19.41</v>
      </c>
      <c r="I12" s="265">
        <v>7.56</v>
      </c>
      <c r="J12" s="145">
        <v>65.77</v>
      </c>
      <c r="K12" s="145">
        <v>20.100000000000001</v>
      </c>
      <c r="L12" s="145">
        <v>14.13</v>
      </c>
    </row>
    <row r="13" spans="1:12" x14ac:dyDescent="0.2">
      <c r="A13" s="95">
        <v>2016</v>
      </c>
      <c r="B13" s="96">
        <v>1141</v>
      </c>
      <c r="C13" s="220">
        <v>12.77</v>
      </c>
      <c r="D13" s="220">
        <v>34.39</v>
      </c>
      <c r="E13" s="265">
        <v>10.3</v>
      </c>
      <c r="F13" s="104">
        <v>81.11</v>
      </c>
      <c r="G13" s="220">
        <v>73.91</v>
      </c>
      <c r="H13" s="97">
        <v>19.3</v>
      </c>
      <c r="I13" s="265">
        <v>6.79</v>
      </c>
      <c r="J13" s="145">
        <v>65.91</v>
      </c>
      <c r="K13" s="145">
        <v>21.03</v>
      </c>
      <c r="L13" s="145">
        <v>13.06</v>
      </c>
    </row>
    <row r="14" spans="1:12" x14ac:dyDescent="0.2">
      <c r="A14" s="95">
        <v>2017</v>
      </c>
      <c r="B14" s="96">
        <v>1049</v>
      </c>
      <c r="C14" s="220">
        <v>10.09</v>
      </c>
      <c r="D14" s="220">
        <v>36.83</v>
      </c>
      <c r="E14" s="265">
        <v>10.87</v>
      </c>
      <c r="F14" s="104">
        <v>78.180000000000007</v>
      </c>
      <c r="G14" s="220">
        <v>75.17</v>
      </c>
      <c r="H14" s="97">
        <v>18.16</v>
      </c>
      <c r="I14" s="265">
        <v>6.67</v>
      </c>
      <c r="J14" s="145">
        <v>69.97</v>
      </c>
      <c r="K14" s="145">
        <v>18.11</v>
      </c>
      <c r="L14" s="145">
        <v>11.92</v>
      </c>
    </row>
    <row r="15" spans="1:12" x14ac:dyDescent="0.2">
      <c r="A15" s="95">
        <v>2018</v>
      </c>
      <c r="B15" s="96">
        <v>1078</v>
      </c>
      <c r="C15" s="220">
        <v>10.14</v>
      </c>
      <c r="D15" s="220">
        <v>36.869999999999997</v>
      </c>
      <c r="E15" s="265">
        <v>10.63</v>
      </c>
      <c r="F15" s="104">
        <v>84.03</v>
      </c>
      <c r="G15" s="220">
        <v>73.22</v>
      </c>
      <c r="H15" s="97">
        <v>18.21</v>
      </c>
      <c r="I15" s="265">
        <v>8.57</v>
      </c>
      <c r="J15" s="145">
        <v>71.34</v>
      </c>
      <c r="K15" s="145">
        <v>18.37</v>
      </c>
      <c r="L15" s="145">
        <v>10.3</v>
      </c>
    </row>
    <row r="16" spans="1:12" x14ac:dyDescent="0.2">
      <c r="A16" s="95">
        <v>2019</v>
      </c>
      <c r="B16" s="96">
        <v>1030</v>
      </c>
      <c r="C16" s="220">
        <v>9</v>
      </c>
      <c r="D16" s="220">
        <v>36.770000000000003</v>
      </c>
      <c r="E16" s="265">
        <v>10.89</v>
      </c>
      <c r="F16" s="104">
        <v>82.41</v>
      </c>
      <c r="G16" s="220">
        <v>75.48</v>
      </c>
      <c r="H16" s="97">
        <v>18.82</v>
      </c>
      <c r="I16" s="265">
        <v>5.7</v>
      </c>
      <c r="J16" s="145">
        <v>70.489999999999995</v>
      </c>
      <c r="K16" s="145">
        <v>17.28</v>
      </c>
      <c r="L16" s="145">
        <v>12.23</v>
      </c>
    </row>
    <row r="17" spans="1:12" x14ac:dyDescent="0.2">
      <c r="A17" s="95">
        <v>2020</v>
      </c>
      <c r="B17" s="96">
        <v>922</v>
      </c>
      <c r="C17" s="220">
        <v>9.26</v>
      </c>
      <c r="D17" s="220">
        <v>35.15</v>
      </c>
      <c r="E17" s="265">
        <v>10.91</v>
      </c>
      <c r="F17" s="104">
        <v>84.91</v>
      </c>
      <c r="G17" s="220">
        <v>76.430000000000007</v>
      </c>
      <c r="H17" s="97">
        <v>19.079999999999998</v>
      </c>
      <c r="I17" s="265">
        <v>4.49</v>
      </c>
      <c r="J17" s="145">
        <v>75.599999999999994</v>
      </c>
      <c r="K17" s="145">
        <v>14.32</v>
      </c>
      <c r="L17" s="145">
        <v>10.09</v>
      </c>
    </row>
    <row r="18" spans="1:12" x14ac:dyDescent="0.2">
      <c r="A18" s="95">
        <v>2021</v>
      </c>
      <c r="B18" s="96">
        <v>919</v>
      </c>
      <c r="C18" s="220">
        <v>10.88</v>
      </c>
      <c r="D18" s="220">
        <v>38.450000000000003</v>
      </c>
      <c r="E18" s="265">
        <v>11.4</v>
      </c>
      <c r="F18" s="104">
        <v>84.68</v>
      </c>
      <c r="G18" s="220">
        <v>72.16</v>
      </c>
      <c r="H18" s="97">
        <v>21.59</v>
      </c>
      <c r="I18" s="265">
        <v>6.25</v>
      </c>
      <c r="J18" s="145">
        <v>72.69</v>
      </c>
      <c r="K18" s="145">
        <v>16.43</v>
      </c>
      <c r="L18" s="145">
        <v>10.88</v>
      </c>
    </row>
    <row r="19" spans="1:12" s="667" customFormat="1" ht="22.5" customHeight="1" x14ac:dyDescent="0.2">
      <c r="A19" s="669" t="s">
        <v>381</v>
      </c>
      <c r="B19" s="658"/>
      <c r="C19" s="691" t="s">
        <v>505</v>
      </c>
      <c r="D19" s="691" t="s">
        <v>506</v>
      </c>
      <c r="E19" s="668"/>
      <c r="F19" s="691" t="s">
        <v>447</v>
      </c>
      <c r="G19" s="691" t="s">
        <v>494</v>
      </c>
      <c r="H19" s="691" t="s">
        <v>507</v>
      </c>
      <c r="I19" s="691" t="s">
        <v>508</v>
      </c>
      <c r="J19" s="672"/>
      <c r="K19" s="672"/>
      <c r="L19" s="672"/>
    </row>
    <row r="20" spans="1:12" x14ac:dyDescent="0.2">
      <c r="A20" s="164" t="s">
        <v>70</v>
      </c>
      <c r="B20" s="198"/>
      <c r="C20" s="575"/>
      <c r="D20" s="575"/>
      <c r="E20" s="576"/>
      <c r="F20" s="565"/>
      <c r="G20" s="575"/>
      <c r="H20" s="567"/>
      <c r="I20" s="576"/>
      <c r="J20" s="598"/>
      <c r="K20" s="598"/>
      <c r="L20" s="598"/>
    </row>
    <row r="21" spans="1:12" x14ac:dyDescent="0.2">
      <c r="A21" s="200" t="s">
        <v>296</v>
      </c>
      <c r="B21" s="211">
        <v>1459</v>
      </c>
      <c r="C21" s="222">
        <v>9.8800000000000008</v>
      </c>
      <c r="D21" s="222">
        <v>38.880000000000003</v>
      </c>
      <c r="E21" s="578">
        <v>11.98</v>
      </c>
      <c r="F21" s="203">
        <v>74.33</v>
      </c>
      <c r="G21" s="222">
        <v>73.5</v>
      </c>
      <c r="H21" s="203">
        <v>18.5</v>
      </c>
      <c r="I21" s="578">
        <v>8</v>
      </c>
      <c r="J21" s="203">
        <v>67.306374228923914</v>
      </c>
      <c r="K21" s="203">
        <v>11.720356408498972</v>
      </c>
      <c r="L21" s="203">
        <v>20.973269362577106</v>
      </c>
    </row>
    <row r="22" spans="1:12" x14ac:dyDescent="0.2">
      <c r="A22" s="200" t="s">
        <v>71</v>
      </c>
      <c r="B22" s="211">
        <v>820</v>
      </c>
      <c r="C22" s="222">
        <v>9.7799999999999994</v>
      </c>
      <c r="D22" s="222">
        <v>39.1</v>
      </c>
      <c r="E22" s="578">
        <v>12.37</v>
      </c>
      <c r="F22" s="203">
        <v>60.94</v>
      </c>
      <c r="G22" s="222">
        <v>68.959999999999994</v>
      </c>
      <c r="H22" s="203">
        <v>20.23</v>
      </c>
      <c r="I22" s="578">
        <v>10.81</v>
      </c>
      <c r="J22" s="203">
        <v>68.41463414634147</v>
      </c>
      <c r="K22" s="203">
        <v>10.609756097560975</v>
      </c>
      <c r="L22" s="203">
        <v>20.975609756097562</v>
      </c>
    </row>
    <row r="23" spans="1:12" x14ac:dyDescent="0.2">
      <c r="A23" s="108" t="s">
        <v>72</v>
      </c>
      <c r="B23" s="103">
        <v>158</v>
      </c>
      <c r="C23" s="223">
        <v>8.2799999999999994</v>
      </c>
      <c r="D23" s="223">
        <v>42.69</v>
      </c>
      <c r="E23" s="267">
        <v>14.45</v>
      </c>
      <c r="F23" s="267">
        <v>80.22</v>
      </c>
      <c r="G23" s="223">
        <v>59.87</v>
      </c>
      <c r="H23" s="104">
        <v>34.21</v>
      </c>
      <c r="I23" s="267">
        <v>5.92</v>
      </c>
      <c r="J23" s="104">
        <v>67.721518987341767</v>
      </c>
      <c r="K23" s="104">
        <v>25.316455696202532</v>
      </c>
      <c r="L23" s="104">
        <v>6.962025316455696</v>
      </c>
    </row>
    <row r="24" spans="1:12" x14ac:dyDescent="0.2">
      <c r="A24" s="108" t="s">
        <v>73</v>
      </c>
      <c r="B24" s="103">
        <v>77</v>
      </c>
      <c r="C24" s="223">
        <v>18.18</v>
      </c>
      <c r="D24" s="223">
        <v>38.64</v>
      </c>
      <c r="E24" s="267">
        <v>13.4</v>
      </c>
      <c r="F24" s="267">
        <v>90.91</v>
      </c>
      <c r="G24" s="223">
        <v>63.77</v>
      </c>
      <c r="H24" s="104">
        <v>26.09</v>
      </c>
      <c r="I24" s="267">
        <v>10.14</v>
      </c>
      <c r="J24" s="104">
        <v>79.220779220779221</v>
      </c>
      <c r="K24" s="104">
        <v>10.38961038961039</v>
      </c>
      <c r="L24" s="104">
        <v>10.38961038961039</v>
      </c>
    </row>
    <row r="25" spans="1:12" x14ac:dyDescent="0.2">
      <c r="A25" s="108" t="s">
        <v>74</v>
      </c>
      <c r="B25" s="103">
        <v>273</v>
      </c>
      <c r="C25" s="223">
        <v>11.03</v>
      </c>
      <c r="D25" s="223">
        <v>39.9</v>
      </c>
      <c r="E25" s="267">
        <v>10.17</v>
      </c>
      <c r="F25" s="267">
        <v>35.270000000000003</v>
      </c>
      <c r="G25" s="223">
        <v>77.150000000000006</v>
      </c>
      <c r="H25" s="104">
        <v>14.98</v>
      </c>
      <c r="I25" s="267">
        <v>7.87</v>
      </c>
      <c r="J25" s="104">
        <v>82.051282051282044</v>
      </c>
      <c r="K25" s="104">
        <v>7.3260073260073266</v>
      </c>
      <c r="L25" s="104">
        <v>10.622710622710622</v>
      </c>
    </row>
    <row r="26" spans="1:12" x14ac:dyDescent="0.2">
      <c r="A26" s="108" t="s">
        <v>75</v>
      </c>
      <c r="B26" s="103">
        <v>248</v>
      </c>
      <c r="C26" s="223">
        <v>4.84</v>
      </c>
      <c r="D26" s="223">
        <v>36.58</v>
      </c>
      <c r="E26" s="267">
        <v>15.57</v>
      </c>
      <c r="F26" s="267">
        <v>67.91</v>
      </c>
      <c r="G26" s="223">
        <v>71.900000000000006</v>
      </c>
      <c r="H26" s="104">
        <v>12.4</v>
      </c>
      <c r="I26" s="267">
        <v>15.7</v>
      </c>
      <c r="J26" s="104">
        <v>53.225806451612897</v>
      </c>
      <c r="K26" s="104">
        <v>4.032258064516129</v>
      </c>
      <c r="L26" s="104">
        <v>42.741935483870968</v>
      </c>
    </row>
    <row r="27" spans="1:12" x14ac:dyDescent="0.2">
      <c r="A27" s="108" t="s">
        <v>76</v>
      </c>
      <c r="B27" s="103">
        <v>64</v>
      </c>
      <c r="C27" s="223">
        <v>17.190000000000001</v>
      </c>
      <c r="D27" s="223">
        <v>36</v>
      </c>
      <c r="E27" s="267">
        <v>11.02</v>
      </c>
      <c r="F27" s="267">
        <v>81.08</v>
      </c>
      <c r="G27" s="223">
        <v>48.21</v>
      </c>
      <c r="H27" s="104">
        <v>33.93</v>
      </c>
      <c r="I27" s="267">
        <v>17.86</v>
      </c>
      <c r="J27" s="104">
        <v>57.8125</v>
      </c>
      <c r="K27" s="104">
        <v>14.0625</v>
      </c>
      <c r="L27" s="104">
        <v>28.125</v>
      </c>
    </row>
    <row r="28" spans="1:12" x14ac:dyDescent="0.2">
      <c r="A28" s="200" t="s">
        <v>77</v>
      </c>
      <c r="B28" s="211">
        <v>424</v>
      </c>
      <c r="C28" s="222">
        <v>11.11</v>
      </c>
      <c r="D28" s="222">
        <v>39.11</v>
      </c>
      <c r="E28" s="578">
        <v>12.11</v>
      </c>
      <c r="F28" s="203">
        <v>96.58</v>
      </c>
      <c r="G28" s="222">
        <v>80.67</v>
      </c>
      <c r="H28" s="203">
        <v>13.6</v>
      </c>
      <c r="I28" s="578">
        <v>5.73</v>
      </c>
      <c r="J28" s="203">
        <v>58.726415094339622</v>
      </c>
      <c r="K28" s="203">
        <v>14.150943396226415</v>
      </c>
      <c r="L28" s="203">
        <v>27.122641509433965</v>
      </c>
    </row>
    <row r="29" spans="1:12" x14ac:dyDescent="0.2">
      <c r="A29" s="108" t="s">
        <v>78</v>
      </c>
      <c r="B29" s="103">
        <v>200</v>
      </c>
      <c r="C29" s="223">
        <v>12.5</v>
      </c>
      <c r="D29" s="223">
        <v>38.32</v>
      </c>
      <c r="E29" s="267">
        <v>10.89</v>
      </c>
      <c r="F29" s="267">
        <v>97.06</v>
      </c>
      <c r="G29" s="223">
        <v>94.5</v>
      </c>
      <c r="H29" s="104">
        <v>5.5</v>
      </c>
      <c r="I29" s="267">
        <v>0</v>
      </c>
      <c r="J29" s="104">
        <v>50</v>
      </c>
      <c r="K29" s="104">
        <v>17</v>
      </c>
      <c r="L29" s="104">
        <v>33</v>
      </c>
    </row>
    <row r="30" spans="1:12" x14ac:dyDescent="0.2">
      <c r="A30" s="108" t="s">
        <v>79</v>
      </c>
      <c r="B30" s="103">
        <v>185</v>
      </c>
      <c r="C30" s="223">
        <v>11.96</v>
      </c>
      <c r="D30" s="223">
        <v>40</v>
      </c>
      <c r="E30" s="267">
        <v>13.58</v>
      </c>
      <c r="F30" s="267">
        <v>97.67</v>
      </c>
      <c r="G30" s="223">
        <v>67.22</v>
      </c>
      <c r="H30" s="104">
        <v>22.22</v>
      </c>
      <c r="I30" s="267">
        <v>10.56</v>
      </c>
      <c r="J30" s="104">
        <v>71.891891891891888</v>
      </c>
      <c r="K30" s="104">
        <v>14.054054054054054</v>
      </c>
      <c r="L30" s="104">
        <v>14.054054054054054</v>
      </c>
    </row>
    <row r="31" spans="1:12" x14ac:dyDescent="0.2">
      <c r="A31" s="108" t="s">
        <v>80</v>
      </c>
      <c r="B31" s="103">
        <v>4</v>
      </c>
      <c r="C31" s="223">
        <v>0</v>
      </c>
      <c r="D31" s="223">
        <v>0</v>
      </c>
      <c r="E31" s="267">
        <v>0</v>
      </c>
      <c r="F31" s="267">
        <v>100</v>
      </c>
      <c r="G31" s="223">
        <v>100</v>
      </c>
      <c r="H31" s="104">
        <v>0</v>
      </c>
      <c r="I31" s="267">
        <v>0</v>
      </c>
      <c r="J31" s="104" t="s">
        <v>8</v>
      </c>
      <c r="K31" s="104" t="s">
        <v>8</v>
      </c>
      <c r="L31" s="104" t="s">
        <v>8</v>
      </c>
    </row>
    <row r="32" spans="1:12" x14ac:dyDescent="0.2">
      <c r="A32" s="108" t="s">
        <v>81</v>
      </c>
      <c r="B32" s="103">
        <v>32</v>
      </c>
      <c r="C32" s="223">
        <v>0</v>
      </c>
      <c r="D32" s="223">
        <v>0</v>
      </c>
      <c r="E32" s="267">
        <v>0</v>
      </c>
      <c r="F32" s="267">
        <v>86.96</v>
      </c>
      <c r="G32" s="223">
        <v>68.75</v>
      </c>
      <c r="H32" s="104">
        <v>15.63</v>
      </c>
      <c r="I32" s="267">
        <v>15.63</v>
      </c>
      <c r="J32" s="104">
        <v>50</v>
      </c>
      <c r="K32" s="104">
        <v>0</v>
      </c>
      <c r="L32" s="104">
        <v>50</v>
      </c>
    </row>
    <row r="33" spans="1:12" x14ac:dyDescent="0.2">
      <c r="A33" s="108" t="s">
        <v>82</v>
      </c>
      <c r="B33" s="103">
        <v>3</v>
      </c>
      <c r="C33" s="223">
        <v>0</v>
      </c>
      <c r="D33" s="223">
        <v>0</v>
      </c>
      <c r="E33" s="267">
        <v>0</v>
      </c>
      <c r="F33" s="267">
        <v>100</v>
      </c>
      <c r="G33" s="223">
        <v>66.67</v>
      </c>
      <c r="H33" s="104">
        <v>33.33</v>
      </c>
      <c r="I33" s="267">
        <v>0</v>
      </c>
      <c r="J33" s="104">
        <v>0</v>
      </c>
      <c r="K33" s="104">
        <v>0</v>
      </c>
      <c r="L33" s="104">
        <v>100</v>
      </c>
    </row>
    <row r="34" spans="1:12" x14ac:dyDescent="0.2">
      <c r="A34" s="205" t="s">
        <v>83</v>
      </c>
      <c r="B34" s="211">
        <v>215</v>
      </c>
      <c r="C34" s="222">
        <v>7.77</v>
      </c>
      <c r="D34" s="222">
        <v>37.130000000000003</v>
      </c>
      <c r="E34" s="578">
        <v>9.91</v>
      </c>
      <c r="F34" s="203">
        <v>92.5</v>
      </c>
      <c r="G34" s="222">
        <v>76.41</v>
      </c>
      <c r="H34" s="203">
        <v>22.05</v>
      </c>
      <c r="I34" s="578">
        <v>1.54</v>
      </c>
      <c r="J34" s="203">
        <v>80</v>
      </c>
      <c r="K34" s="203">
        <v>11.162790697674419</v>
      </c>
      <c r="L34" s="203">
        <v>8.8372093023255811</v>
      </c>
    </row>
    <row r="35" spans="1:12" x14ac:dyDescent="0.2">
      <c r="A35" s="164" t="s">
        <v>239</v>
      </c>
      <c r="B35" s="592"/>
      <c r="C35" s="575"/>
      <c r="D35" s="575"/>
      <c r="E35" s="576"/>
      <c r="F35" s="565"/>
      <c r="G35" s="575"/>
      <c r="H35" s="567"/>
      <c r="I35" s="576"/>
      <c r="J35" s="598"/>
      <c r="K35" s="598"/>
      <c r="L35" s="598"/>
    </row>
    <row r="36" spans="1:12" x14ac:dyDescent="0.2">
      <c r="A36" s="105" t="s">
        <v>241</v>
      </c>
      <c r="B36" s="106"/>
      <c r="C36" s="224"/>
      <c r="D36" s="252">
        <v>41</v>
      </c>
      <c r="E36" s="268"/>
      <c r="F36" s="106"/>
      <c r="G36" s="252">
        <v>5.400981996726677</v>
      </c>
      <c r="H36" s="110">
        <v>89.689034369885434</v>
      </c>
      <c r="I36" s="277">
        <v>4.9099836333878883</v>
      </c>
      <c r="J36" s="227"/>
      <c r="K36" s="227"/>
      <c r="L36" s="227"/>
    </row>
    <row r="37" spans="1:12" x14ac:dyDescent="0.2">
      <c r="A37" s="105" t="s">
        <v>288</v>
      </c>
      <c r="B37" s="106"/>
      <c r="C37" s="224"/>
      <c r="D37" s="252" t="s">
        <v>373</v>
      </c>
      <c r="E37" s="268"/>
      <c r="F37" s="106"/>
      <c r="G37" s="252">
        <v>59.276232616940582</v>
      </c>
      <c r="H37" s="110">
        <v>29.977876106194689</v>
      </c>
      <c r="I37" s="277">
        <v>9.8135271807838187</v>
      </c>
      <c r="J37" s="227"/>
      <c r="K37" s="227"/>
      <c r="L37" s="227"/>
    </row>
    <row r="38" spans="1:12" x14ac:dyDescent="0.2">
      <c r="A38" s="105" t="s">
        <v>290</v>
      </c>
      <c r="B38" s="106"/>
      <c r="C38" s="224"/>
      <c r="D38" s="252">
        <v>37</v>
      </c>
      <c r="E38" s="268"/>
      <c r="F38" s="106"/>
      <c r="G38" s="252">
        <v>79.577464788732399</v>
      </c>
      <c r="H38" s="110">
        <v>19.014084507042252</v>
      </c>
      <c r="I38" s="277">
        <v>0.70422535211267612</v>
      </c>
      <c r="J38" s="227"/>
      <c r="K38" s="227"/>
      <c r="L38" s="227"/>
    </row>
    <row r="39" spans="1:12" x14ac:dyDescent="0.2">
      <c r="A39" s="105" t="s">
        <v>292</v>
      </c>
      <c r="B39" s="106"/>
      <c r="C39" s="224"/>
      <c r="D39" s="252">
        <v>37</v>
      </c>
      <c r="E39" s="268"/>
      <c r="F39" s="106"/>
      <c r="G39" s="252">
        <v>64.524603415176315</v>
      </c>
      <c r="H39" s="110">
        <v>28.735980600181872</v>
      </c>
      <c r="I39" s="277">
        <v>6.5979589774679201</v>
      </c>
      <c r="J39" s="227"/>
      <c r="K39" s="227"/>
      <c r="L39" s="227"/>
    </row>
    <row r="40" spans="1:12" x14ac:dyDescent="0.2">
      <c r="A40" s="105" t="s">
        <v>294</v>
      </c>
      <c r="B40" s="106"/>
      <c r="C40" s="224"/>
      <c r="D40" s="252">
        <v>37</v>
      </c>
      <c r="E40" s="268"/>
      <c r="F40" s="106"/>
      <c r="G40" s="252">
        <v>64.324710444410428</v>
      </c>
      <c r="H40" s="110">
        <v>18.28919842849125</v>
      </c>
      <c r="I40" s="277">
        <v>17.319761212306751</v>
      </c>
      <c r="J40" s="227"/>
      <c r="K40" s="227"/>
      <c r="L40" s="227"/>
    </row>
    <row r="41" spans="1:12" x14ac:dyDescent="0.2">
      <c r="A41" s="164" t="s">
        <v>84</v>
      </c>
      <c r="B41" s="592"/>
      <c r="C41" s="575"/>
      <c r="D41" s="575"/>
      <c r="E41" s="576"/>
      <c r="F41" s="565"/>
      <c r="G41" s="575"/>
      <c r="H41" s="567"/>
      <c r="I41" s="576"/>
      <c r="J41" s="598"/>
      <c r="K41" s="598"/>
      <c r="L41" s="598"/>
    </row>
    <row r="42" spans="1:12" x14ac:dyDescent="0.2">
      <c r="A42" s="205" t="s">
        <v>85</v>
      </c>
      <c r="B42" s="212">
        <v>982</v>
      </c>
      <c r="C42" s="225">
        <v>10.19</v>
      </c>
      <c r="D42" s="225">
        <v>38.69</v>
      </c>
      <c r="E42" s="580">
        <v>10.94</v>
      </c>
      <c r="F42" s="209">
        <v>69.94</v>
      </c>
      <c r="G42" s="225">
        <v>74.89</v>
      </c>
      <c r="H42" s="209">
        <v>17.03</v>
      </c>
      <c r="I42" s="580">
        <v>8.08</v>
      </c>
      <c r="J42" s="227"/>
      <c r="K42" s="227"/>
      <c r="L42" s="227"/>
    </row>
    <row r="43" spans="1:12" x14ac:dyDescent="0.2">
      <c r="A43" s="105" t="s">
        <v>86</v>
      </c>
      <c r="B43" s="96">
        <v>797</v>
      </c>
      <c r="C43" s="220">
        <v>10.51</v>
      </c>
      <c r="D43" s="220">
        <v>38.869999999999997</v>
      </c>
      <c r="E43" s="265">
        <v>10.98</v>
      </c>
      <c r="F43" s="265">
        <v>82.87</v>
      </c>
      <c r="G43" s="220">
        <v>77.12</v>
      </c>
      <c r="H43" s="97">
        <v>17.12</v>
      </c>
      <c r="I43" s="265">
        <v>5.75</v>
      </c>
      <c r="J43" s="227"/>
      <c r="K43" s="227"/>
      <c r="L43" s="227"/>
    </row>
    <row r="44" spans="1:12" x14ac:dyDescent="0.2">
      <c r="A44" s="105" t="s">
        <v>87</v>
      </c>
      <c r="B44" s="96">
        <v>169</v>
      </c>
      <c r="C44" s="220">
        <v>6.59</v>
      </c>
      <c r="D44" s="220">
        <v>37.18</v>
      </c>
      <c r="E44" s="265">
        <v>9.4</v>
      </c>
      <c r="F44" s="265">
        <v>18.75</v>
      </c>
      <c r="G44" s="220">
        <v>66.040000000000006</v>
      </c>
      <c r="H44" s="97">
        <v>16.350000000000001</v>
      </c>
      <c r="I44" s="265">
        <v>17.61</v>
      </c>
      <c r="J44" s="227"/>
      <c r="K44" s="227"/>
      <c r="L44" s="227"/>
    </row>
    <row r="45" spans="1:12" x14ac:dyDescent="0.2">
      <c r="A45" s="105" t="s">
        <v>88</v>
      </c>
      <c r="B45" s="103">
        <v>16</v>
      </c>
      <c r="C45" s="223">
        <v>33.33</v>
      </c>
      <c r="D45" s="223">
        <v>39</v>
      </c>
      <c r="E45" s="265">
        <v>15.33</v>
      </c>
      <c r="F45" s="265">
        <v>66.67</v>
      </c>
      <c r="G45" s="220">
        <v>0</v>
      </c>
      <c r="H45" s="97">
        <v>25</v>
      </c>
      <c r="I45" s="265">
        <v>75</v>
      </c>
      <c r="J45" s="227"/>
      <c r="K45" s="227"/>
      <c r="L45" s="227"/>
    </row>
    <row r="46" spans="1:12" x14ac:dyDescent="0.2">
      <c r="A46" s="205" t="s">
        <v>89</v>
      </c>
      <c r="B46" s="211">
        <v>477</v>
      </c>
      <c r="C46" s="222">
        <v>9.26</v>
      </c>
      <c r="D46" s="222">
        <v>39.32</v>
      </c>
      <c r="E46" s="578">
        <v>14.16</v>
      </c>
      <c r="F46" s="209">
        <v>83.02</v>
      </c>
      <c r="G46" s="222">
        <v>70.760000000000005</v>
      </c>
      <c r="H46" s="203">
        <v>21.4</v>
      </c>
      <c r="I46" s="578">
        <v>7.84</v>
      </c>
      <c r="J46" s="227"/>
      <c r="K46" s="227"/>
      <c r="L46" s="227"/>
    </row>
    <row r="47" spans="1:12" x14ac:dyDescent="0.2">
      <c r="A47" s="105" t="s">
        <v>90</v>
      </c>
      <c r="B47" s="96">
        <v>138</v>
      </c>
      <c r="C47" s="220">
        <v>5.1100000000000003</v>
      </c>
      <c r="D47" s="220">
        <v>38.71</v>
      </c>
      <c r="E47" s="265">
        <v>10.52</v>
      </c>
      <c r="F47" s="265">
        <v>78.22</v>
      </c>
      <c r="G47" s="220">
        <v>59.26</v>
      </c>
      <c r="H47" s="97">
        <v>34.81</v>
      </c>
      <c r="I47" s="265">
        <v>5.93</v>
      </c>
      <c r="J47" s="227"/>
      <c r="K47" s="227"/>
      <c r="L47" s="227"/>
    </row>
    <row r="48" spans="1:12" x14ac:dyDescent="0.2">
      <c r="A48" s="105" t="s">
        <v>91</v>
      </c>
      <c r="B48" s="96">
        <v>33</v>
      </c>
      <c r="C48" s="220">
        <v>3.03</v>
      </c>
      <c r="D48" s="220">
        <v>54</v>
      </c>
      <c r="E48" s="265">
        <v>0</v>
      </c>
      <c r="F48" s="265">
        <v>60.71</v>
      </c>
      <c r="G48" s="220">
        <v>39.39</v>
      </c>
      <c r="H48" s="97">
        <v>18.18</v>
      </c>
      <c r="I48" s="265">
        <v>42.42</v>
      </c>
      <c r="J48" s="227"/>
      <c r="K48" s="227"/>
      <c r="L48" s="227"/>
    </row>
    <row r="49" spans="1:12" x14ac:dyDescent="0.2">
      <c r="A49" s="105" t="s">
        <v>92</v>
      </c>
      <c r="B49" s="96">
        <v>107</v>
      </c>
      <c r="C49" s="220">
        <v>16.98</v>
      </c>
      <c r="D49" s="220">
        <v>43.11</v>
      </c>
      <c r="E49" s="265">
        <v>17.63</v>
      </c>
      <c r="F49" s="265">
        <v>83.93</v>
      </c>
      <c r="G49" s="220">
        <v>72.38</v>
      </c>
      <c r="H49" s="97">
        <v>25.71</v>
      </c>
      <c r="I49" s="265">
        <v>1.9</v>
      </c>
      <c r="J49" s="227"/>
      <c r="K49" s="227"/>
      <c r="L49" s="227"/>
    </row>
    <row r="50" spans="1:12" x14ac:dyDescent="0.2">
      <c r="A50" s="105" t="s">
        <v>93</v>
      </c>
      <c r="B50" s="96">
        <v>199</v>
      </c>
      <c r="C50" s="220">
        <v>9.0500000000000007</v>
      </c>
      <c r="D50" s="220">
        <v>34.94</v>
      </c>
      <c r="E50" s="265">
        <v>10.46</v>
      </c>
      <c r="F50" s="265">
        <v>90.65</v>
      </c>
      <c r="G50" s="220">
        <v>82.91</v>
      </c>
      <c r="H50" s="97">
        <v>10.55</v>
      </c>
      <c r="I50" s="265">
        <v>6.53</v>
      </c>
      <c r="J50" s="227"/>
      <c r="K50" s="227"/>
      <c r="L50" s="227"/>
    </row>
    <row r="51" spans="1:12" x14ac:dyDescent="0.2">
      <c r="A51" s="164" t="s">
        <v>94</v>
      </c>
      <c r="B51" s="592"/>
      <c r="C51" s="575"/>
      <c r="D51" s="575"/>
      <c r="E51" s="576"/>
      <c r="F51" s="565"/>
      <c r="G51" s="575"/>
      <c r="H51" s="567"/>
      <c r="I51" s="576"/>
      <c r="J51" s="598"/>
      <c r="K51" s="598"/>
      <c r="L51" s="598"/>
    </row>
    <row r="52" spans="1:12" x14ac:dyDescent="0.2">
      <c r="A52" s="105" t="s">
        <v>95</v>
      </c>
      <c r="B52" s="112">
        <v>1138</v>
      </c>
      <c r="C52" s="226">
        <v>8.58</v>
      </c>
      <c r="D52" s="226">
        <v>39</v>
      </c>
      <c r="E52" s="269">
        <v>11.19</v>
      </c>
      <c r="F52" s="113">
        <v>76.27</v>
      </c>
      <c r="G52" s="226">
        <v>74.569999999999993</v>
      </c>
      <c r="H52" s="113">
        <v>17.38</v>
      </c>
      <c r="I52" s="269">
        <v>8.0500000000000007</v>
      </c>
      <c r="J52" s="113">
        <v>68.541300527240779</v>
      </c>
      <c r="K52" s="113">
        <v>11.599297012302284</v>
      </c>
      <c r="L52" s="113">
        <v>19.859402460456941</v>
      </c>
    </row>
    <row r="53" spans="1:12" x14ac:dyDescent="0.2">
      <c r="A53" s="105" t="s">
        <v>96</v>
      </c>
      <c r="B53" s="112">
        <v>314</v>
      </c>
      <c r="C53" s="226">
        <v>14.84</v>
      </c>
      <c r="D53" s="220">
        <v>38.630000000000003</v>
      </c>
      <c r="E53" s="265">
        <v>13.61</v>
      </c>
      <c r="F53" s="113">
        <v>67.36</v>
      </c>
      <c r="G53" s="220">
        <v>69.33</v>
      </c>
      <c r="H53" s="97">
        <v>22.67</v>
      </c>
      <c r="I53" s="265">
        <v>8</v>
      </c>
      <c r="J53" s="113">
        <v>62.101910828025474</v>
      </c>
      <c r="K53" s="113">
        <v>12.420382165605096</v>
      </c>
      <c r="L53" s="113">
        <v>25.477707006369428</v>
      </c>
    </row>
    <row r="54" spans="1:12" x14ac:dyDescent="0.2">
      <c r="A54" s="164" t="s">
        <v>97</v>
      </c>
      <c r="B54" s="592"/>
      <c r="C54" s="575"/>
      <c r="D54" s="575"/>
      <c r="E54" s="576"/>
      <c r="F54" s="565"/>
      <c r="G54" s="575"/>
      <c r="H54" s="567"/>
      <c r="I54" s="576"/>
      <c r="J54" s="599"/>
      <c r="K54" s="599"/>
      <c r="L54" s="599"/>
    </row>
    <row r="55" spans="1:12" x14ac:dyDescent="0.2">
      <c r="A55" s="105" t="s">
        <v>98</v>
      </c>
      <c r="B55" s="112">
        <v>8</v>
      </c>
      <c r="C55" s="226">
        <v>50</v>
      </c>
      <c r="D55" s="227"/>
      <c r="E55" s="270"/>
      <c r="F55" s="113">
        <v>50</v>
      </c>
      <c r="G55" s="226">
        <v>71.430000000000007</v>
      </c>
      <c r="H55" s="113">
        <v>28.57</v>
      </c>
      <c r="I55" s="269">
        <v>0</v>
      </c>
      <c r="J55" s="113">
        <v>62.5</v>
      </c>
      <c r="K55" s="113">
        <v>0</v>
      </c>
      <c r="L55" s="113">
        <v>37.5</v>
      </c>
    </row>
    <row r="56" spans="1:12" x14ac:dyDescent="0.2">
      <c r="A56" s="105" t="s">
        <v>99</v>
      </c>
      <c r="B56" s="96">
        <v>166</v>
      </c>
      <c r="C56" s="220">
        <v>18.29</v>
      </c>
      <c r="D56" s="227"/>
      <c r="E56" s="270"/>
      <c r="F56" s="113">
        <v>69.47</v>
      </c>
      <c r="G56" s="220">
        <v>63.13</v>
      </c>
      <c r="H56" s="97">
        <v>26.25</v>
      </c>
      <c r="I56" s="265">
        <v>10.63</v>
      </c>
      <c r="J56" s="113">
        <v>66.867469879518069</v>
      </c>
      <c r="K56" s="113">
        <v>8.4337349397590362</v>
      </c>
      <c r="L56" s="113">
        <v>24.69879518072289</v>
      </c>
    </row>
    <row r="57" spans="1:12" x14ac:dyDescent="0.2">
      <c r="A57" s="105" t="s">
        <v>100</v>
      </c>
      <c r="B57" s="96">
        <v>568</v>
      </c>
      <c r="C57" s="220">
        <v>7.62</v>
      </c>
      <c r="D57" s="227"/>
      <c r="E57" s="270"/>
      <c r="F57" s="113">
        <v>68.819999999999993</v>
      </c>
      <c r="G57" s="220">
        <v>74.77</v>
      </c>
      <c r="H57" s="97">
        <v>16.21</v>
      </c>
      <c r="I57" s="265">
        <v>9.02</v>
      </c>
      <c r="J57" s="113">
        <v>64.260563380281681</v>
      </c>
      <c r="K57" s="113">
        <v>14.084507042253522</v>
      </c>
      <c r="L57" s="113">
        <v>21.654929577464788</v>
      </c>
    </row>
    <row r="58" spans="1:12" x14ac:dyDescent="0.2">
      <c r="A58" s="105" t="s">
        <v>101</v>
      </c>
      <c r="B58" s="96">
        <v>716</v>
      </c>
      <c r="C58" s="220">
        <v>9.3000000000000007</v>
      </c>
      <c r="D58" s="227"/>
      <c r="E58" s="270"/>
      <c r="F58" s="113">
        <v>80.53</v>
      </c>
      <c r="G58" s="220">
        <v>74.89</v>
      </c>
      <c r="H58" s="97">
        <v>18.43</v>
      </c>
      <c r="I58" s="265">
        <v>6.68</v>
      </c>
      <c r="J58" s="113">
        <v>69.97206703910615</v>
      </c>
      <c r="K58" s="113">
        <v>10.754189944134078</v>
      </c>
      <c r="L58" s="113">
        <v>19.273743016759777</v>
      </c>
    </row>
    <row r="59" spans="1:12" x14ac:dyDescent="0.2">
      <c r="A59" s="164" t="s">
        <v>102</v>
      </c>
      <c r="B59" s="592"/>
      <c r="C59" s="575"/>
      <c r="D59" s="575"/>
      <c r="E59" s="576"/>
      <c r="F59" s="565"/>
      <c r="G59" s="575"/>
      <c r="H59" s="567"/>
      <c r="I59" s="576"/>
      <c r="J59" s="598"/>
      <c r="K59" s="598"/>
      <c r="L59" s="598"/>
    </row>
    <row r="60" spans="1:12" x14ac:dyDescent="0.2">
      <c r="A60" s="105" t="s">
        <v>103</v>
      </c>
      <c r="B60" s="112">
        <v>393</v>
      </c>
      <c r="C60" s="226">
        <v>9.16</v>
      </c>
      <c r="D60" s="226">
        <v>38.72</v>
      </c>
      <c r="E60" s="269">
        <v>14.39</v>
      </c>
      <c r="F60" s="113">
        <v>83.39</v>
      </c>
      <c r="G60" s="226">
        <v>71.319999999999993</v>
      </c>
      <c r="H60" s="113">
        <v>18.86</v>
      </c>
      <c r="I60" s="269">
        <v>9.82</v>
      </c>
      <c r="J60" s="113">
        <v>63.867684478371501</v>
      </c>
      <c r="K60" s="113">
        <v>13.231552162849871</v>
      </c>
      <c r="L60" s="113">
        <v>22.900763358778626</v>
      </c>
    </row>
    <row r="61" spans="1:12" x14ac:dyDescent="0.2">
      <c r="A61" s="105" t="s">
        <v>104</v>
      </c>
      <c r="B61" s="96">
        <v>661</v>
      </c>
      <c r="C61" s="220">
        <v>9.23</v>
      </c>
      <c r="D61" s="220">
        <v>37.44</v>
      </c>
      <c r="E61" s="265">
        <v>11.33</v>
      </c>
      <c r="F61" s="113">
        <v>68.58</v>
      </c>
      <c r="G61" s="220">
        <v>77.260000000000005</v>
      </c>
      <c r="H61" s="97">
        <v>15.11</v>
      </c>
      <c r="I61" s="265">
        <v>7.63</v>
      </c>
      <c r="J61" s="113">
        <v>65.355521936459908</v>
      </c>
      <c r="K61" s="113">
        <v>11.497730711043873</v>
      </c>
      <c r="L61" s="113">
        <v>23.14674735249622</v>
      </c>
    </row>
    <row r="62" spans="1:12" x14ac:dyDescent="0.2">
      <c r="A62" s="105" t="s">
        <v>105</v>
      </c>
      <c r="B62" s="96">
        <v>108</v>
      </c>
      <c r="C62" s="220">
        <v>22.43</v>
      </c>
      <c r="D62" s="220">
        <v>41.54</v>
      </c>
      <c r="E62" s="265">
        <v>12.48</v>
      </c>
      <c r="F62" s="113">
        <v>82.86</v>
      </c>
      <c r="G62" s="220">
        <v>72.55</v>
      </c>
      <c r="H62" s="97">
        <v>23.53</v>
      </c>
      <c r="I62" s="265">
        <v>3.92</v>
      </c>
      <c r="J62" s="113">
        <v>69.444444444444443</v>
      </c>
      <c r="K62" s="113">
        <v>2.7777777777777777</v>
      </c>
      <c r="L62" s="113">
        <v>27.777777777777779</v>
      </c>
    </row>
    <row r="63" spans="1:12" x14ac:dyDescent="0.2">
      <c r="A63" s="164" t="s">
        <v>106</v>
      </c>
      <c r="B63" s="198"/>
      <c r="C63" s="221"/>
      <c r="D63" s="575"/>
      <c r="E63" s="576"/>
      <c r="F63" s="565"/>
      <c r="G63" s="575"/>
      <c r="H63" s="567"/>
      <c r="I63" s="576"/>
      <c r="J63" s="599"/>
      <c r="K63" s="599"/>
      <c r="L63" s="599"/>
    </row>
    <row r="64" spans="1:12" x14ac:dyDescent="0.2">
      <c r="A64" s="105" t="s">
        <v>107</v>
      </c>
      <c r="B64" s="115">
        <v>1304</v>
      </c>
      <c r="C64" s="227"/>
      <c r="D64" s="227"/>
      <c r="E64" s="270"/>
      <c r="F64" s="114"/>
      <c r="G64" s="226">
        <v>74.44</v>
      </c>
      <c r="H64" s="113">
        <v>17.28</v>
      </c>
      <c r="I64" s="269">
        <v>8.2799999999999994</v>
      </c>
      <c r="J64" s="113">
        <v>66.947852760736197</v>
      </c>
      <c r="K64" s="113">
        <v>12.423312883435583</v>
      </c>
      <c r="L64" s="113">
        <v>20.628834355828221</v>
      </c>
    </row>
    <row r="65" spans="1:12" x14ac:dyDescent="0.2">
      <c r="A65" s="105" t="s">
        <v>108</v>
      </c>
      <c r="B65" s="115">
        <v>143</v>
      </c>
      <c r="C65" s="227"/>
      <c r="D65" s="227"/>
      <c r="E65" s="270"/>
      <c r="F65" s="114"/>
      <c r="G65" s="220">
        <v>65.41</v>
      </c>
      <c r="H65" s="97">
        <v>29.32</v>
      </c>
      <c r="I65" s="265">
        <v>5.26</v>
      </c>
      <c r="J65" s="113">
        <v>69.230769230769226</v>
      </c>
      <c r="K65" s="113">
        <v>5.5944055944055942</v>
      </c>
      <c r="L65" s="113">
        <v>25.174825174825177</v>
      </c>
    </row>
    <row r="66" spans="1:12" x14ac:dyDescent="0.2">
      <c r="A66" s="556" t="s">
        <v>243</v>
      </c>
      <c r="B66" s="592"/>
      <c r="C66" s="602"/>
      <c r="D66" s="575"/>
      <c r="E66" s="576"/>
      <c r="F66" s="565"/>
      <c r="G66" s="575"/>
      <c r="H66" s="567"/>
      <c r="I66" s="576"/>
      <c r="J66" s="576"/>
      <c r="K66" s="576"/>
      <c r="L66" s="576"/>
    </row>
    <row r="67" spans="1:12" x14ac:dyDescent="0.2">
      <c r="A67" s="111" t="s">
        <v>133</v>
      </c>
      <c r="B67" s="109">
        <v>1184</v>
      </c>
      <c r="C67" s="262">
        <v>7.14</v>
      </c>
      <c r="D67" s="271">
        <v>37.9</v>
      </c>
      <c r="E67" s="272">
        <v>10.69</v>
      </c>
      <c r="F67" s="114"/>
      <c r="G67" s="226">
        <v>75.11</v>
      </c>
      <c r="H67" s="113">
        <v>16.21</v>
      </c>
      <c r="I67" s="269">
        <v>8.68</v>
      </c>
      <c r="J67" s="113">
        <v>69.425675675675677</v>
      </c>
      <c r="K67" s="113">
        <v>12.922297297297296</v>
      </c>
      <c r="L67" s="113">
        <v>17.652027027027025</v>
      </c>
    </row>
    <row r="68" spans="1:12" x14ac:dyDescent="0.2">
      <c r="A68" s="111" t="s">
        <v>134</v>
      </c>
      <c r="B68" s="109">
        <v>66</v>
      </c>
      <c r="C68" s="262">
        <v>7.69</v>
      </c>
      <c r="D68" s="271">
        <v>38.799999999999997</v>
      </c>
      <c r="E68" s="272">
        <v>5.93</v>
      </c>
      <c r="F68" s="114"/>
      <c r="G68" s="226">
        <v>66.67</v>
      </c>
      <c r="H68" s="113">
        <v>30.16</v>
      </c>
      <c r="I68" s="269">
        <v>3.17</v>
      </c>
      <c r="J68" s="113">
        <v>56.060606060606055</v>
      </c>
      <c r="K68" s="113">
        <v>9.0909090909090917</v>
      </c>
      <c r="L68" s="113">
        <v>34.848484848484851</v>
      </c>
    </row>
    <row r="69" spans="1:12" x14ac:dyDescent="0.2">
      <c r="A69" s="111" t="s">
        <v>135</v>
      </c>
      <c r="B69" s="109">
        <v>13</v>
      </c>
      <c r="C69" s="262">
        <v>30.77</v>
      </c>
      <c r="D69" s="271">
        <v>36.5</v>
      </c>
      <c r="E69" s="272">
        <v>11.9</v>
      </c>
      <c r="F69" s="114"/>
      <c r="G69" s="226">
        <v>54.55</v>
      </c>
      <c r="H69" s="113">
        <v>45.45</v>
      </c>
      <c r="I69" s="269">
        <v>0</v>
      </c>
      <c r="J69" s="113">
        <v>46.153846153846153</v>
      </c>
      <c r="K69" s="113">
        <v>15.384615384615385</v>
      </c>
      <c r="L69" s="113">
        <v>38.461538461538467</v>
      </c>
    </row>
    <row r="70" spans="1:12" x14ac:dyDescent="0.2">
      <c r="A70" s="111" t="s">
        <v>136</v>
      </c>
      <c r="B70" s="109">
        <v>11</v>
      </c>
      <c r="C70" s="262">
        <v>9.09</v>
      </c>
      <c r="D70" s="271">
        <v>60</v>
      </c>
      <c r="E70" s="272">
        <v>0</v>
      </c>
      <c r="F70" s="114"/>
      <c r="G70" s="226">
        <v>72.73</v>
      </c>
      <c r="H70" s="113">
        <v>27.27</v>
      </c>
      <c r="I70" s="269">
        <v>0</v>
      </c>
      <c r="J70" s="113">
        <v>63.636363636363633</v>
      </c>
      <c r="K70" s="113">
        <v>9.0909090909090917</v>
      </c>
      <c r="L70" s="113">
        <v>27.27272727272727</v>
      </c>
    </row>
    <row r="71" spans="1:12" x14ac:dyDescent="0.2">
      <c r="A71" s="111" t="s">
        <v>137</v>
      </c>
      <c r="B71" s="109">
        <v>61</v>
      </c>
      <c r="C71" s="262">
        <v>38.33</v>
      </c>
      <c r="D71" s="271">
        <v>41.13</v>
      </c>
      <c r="E71" s="272">
        <v>12.56</v>
      </c>
      <c r="F71" s="114"/>
      <c r="G71" s="226">
        <v>50</v>
      </c>
      <c r="H71" s="113">
        <v>46.67</v>
      </c>
      <c r="I71" s="269">
        <v>3.33</v>
      </c>
      <c r="J71" s="113">
        <v>65.573770491803273</v>
      </c>
      <c r="K71" s="113">
        <v>3.278688524590164</v>
      </c>
      <c r="L71" s="113">
        <v>31.147540983606557</v>
      </c>
    </row>
    <row r="72" spans="1:12" x14ac:dyDescent="0.2">
      <c r="A72" s="108" t="s">
        <v>247</v>
      </c>
      <c r="B72" s="109">
        <v>124</v>
      </c>
      <c r="C72" s="262">
        <v>21.31</v>
      </c>
      <c r="D72" s="223">
        <v>39.619999999999997</v>
      </c>
      <c r="E72" s="267">
        <v>15.7</v>
      </c>
      <c r="F72" s="114"/>
      <c r="G72" s="226">
        <v>75.44</v>
      </c>
      <c r="H72" s="113">
        <v>16.670000000000002</v>
      </c>
      <c r="I72" s="269">
        <v>7.89</v>
      </c>
      <c r="J72" s="113">
        <v>56.451612903225815</v>
      </c>
      <c r="K72" s="113">
        <v>5.6451612903225801</v>
      </c>
      <c r="L72" s="113">
        <v>37.903225806451616</v>
      </c>
    </row>
    <row r="73" spans="1:12" x14ac:dyDescent="0.2">
      <c r="A73" s="555" t="s">
        <v>379</v>
      </c>
      <c r="B73" s="142"/>
      <c r="C73" s="275"/>
      <c r="D73" s="276"/>
      <c r="E73" s="276"/>
      <c r="F73" s="276"/>
      <c r="G73" s="275"/>
      <c r="H73" s="275"/>
      <c r="I73" s="275"/>
      <c r="J73" s="276"/>
    </row>
    <row r="74" spans="1:12" x14ac:dyDescent="0.2">
      <c r="A74" s="774"/>
      <c r="B74" s="774"/>
      <c r="C74" s="774"/>
      <c r="D74" s="774"/>
      <c r="E74" s="93"/>
      <c r="F74" s="93"/>
      <c r="G74" s="93"/>
      <c r="H74" s="93"/>
      <c r="I74" s="93"/>
      <c r="J74" s="93"/>
    </row>
  </sheetData>
  <mergeCells count="15">
    <mergeCell ref="A2:A4"/>
    <mergeCell ref="F2:F3"/>
    <mergeCell ref="J8:L8"/>
    <mergeCell ref="A8:A10"/>
    <mergeCell ref="A74:D74"/>
    <mergeCell ref="F8:F9"/>
    <mergeCell ref="B8:B9"/>
    <mergeCell ref="C8:C9"/>
    <mergeCell ref="D8:E9"/>
    <mergeCell ref="G8:I8"/>
    <mergeCell ref="B2:B3"/>
    <mergeCell ref="C2:C3"/>
    <mergeCell ref="D2:E3"/>
    <mergeCell ref="G2:I2"/>
    <mergeCell ref="J2:L2"/>
  </mergeCells>
  <pageMargins left="0.7" right="0.7" top="0.75" bottom="0.75" header="0.3" footer="0.3"/>
  <pageSetup paperSize="28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4"/>
  <sheetViews>
    <sheetView workbookViewId="0">
      <selection activeCell="C2" sqref="C2"/>
    </sheetView>
  </sheetViews>
  <sheetFormatPr defaultRowHeight="15" x14ac:dyDescent="0.25"/>
  <cols>
    <col min="1" max="1" width="20.7109375" customWidth="1"/>
    <col min="2" max="2" width="29" customWidth="1"/>
    <col min="3" max="3" width="15.7109375" bestFit="1" customWidth="1"/>
  </cols>
  <sheetData>
    <row r="2" spans="1:4" ht="21" x14ac:dyDescent="0.35">
      <c r="A2" s="719" t="s">
        <v>66</v>
      </c>
      <c r="B2" s="719"/>
      <c r="C2" s="545" t="s">
        <v>67</v>
      </c>
      <c r="D2" s="545"/>
    </row>
    <row r="3" spans="1:4" s="546" customFormat="1" ht="18.75" x14ac:dyDescent="0.3">
      <c r="A3" s="546" t="s">
        <v>68</v>
      </c>
      <c r="B3" s="546" t="s">
        <v>67</v>
      </c>
      <c r="C3" s="546" t="s">
        <v>69</v>
      </c>
    </row>
    <row r="4" spans="1:4" x14ac:dyDescent="0.25">
      <c r="A4" t="s">
        <v>382</v>
      </c>
      <c r="B4" t="s">
        <v>385</v>
      </c>
      <c r="C4" t="str">
        <f>IF($C$2=$A$3,A4,B4)</f>
        <v>Tabel 1. Deelneming en kwaliteit van de gegevens, België, 2021</v>
      </c>
    </row>
    <row r="5" spans="1:4" x14ac:dyDescent="0.25">
      <c r="A5" t="s">
        <v>388</v>
      </c>
      <c r="B5" t="s">
        <v>389</v>
      </c>
      <c r="C5" t="str">
        <f>IF($C$2=$A$3,A5,B5)</f>
        <v>Tabel 5. Beschrijving van de substanties, België, 2021</v>
      </c>
    </row>
    <row r="6" spans="1:4" x14ac:dyDescent="0.25">
      <c r="A6" t="s">
        <v>383</v>
      </c>
      <c r="B6" t="s">
        <v>384</v>
      </c>
      <c r="C6" t="str">
        <f>IF($C$2=$A$3,A6,B6)</f>
        <v>Tabel 2. Demografische indicatoren van patiënten in behandeling, België, 2021</v>
      </c>
    </row>
    <row r="7" spans="1:4" x14ac:dyDescent="0.25">
      <c r="A7" t="s">
        <v>386</v>
      </c>
      <c r="B7" t="s">
        <v>387</v>
      </c>
      <c r="C7" t="str">
        <f t="shared" ref="C7:C32" si="0">IF($C$2=$A$3,A7,B7)</f>
        <v>Tabel 3. Sociale indicatoren van patiënten in behandeling, België, 2021</v>
      </c>
    </row>
    <row r="8" spans="1:4" x14ac:dyDescent="0.25">
      <c r="A8" t="s">
        <v>390</v>
      </c>
      <c r="B8" t="s">
        <v>391</v>
      </c>
      <c r="C8" t="str">
        <f t="shared" si="0"/>
        <v>Tabel 4. Behandeling gerelateerde indicatoren van patiënten in behandeling, België, 2021</v>
      </c>
    </row>
    <row r="9" spans="1:4" x14ac:dyDescent="0.25">
      <c r="A9" t="s">
        <v>392</v>
      </c>
      <c r="B9" t="s">
        <v>425</v>
      </c>
      <c r="C9" t="str">
        <f t="shared" si="0"/>
        <v>Tabel 5. Demografische indicatoren van patiënten in behandeling voor alcohol, België, 2021</v>
      </c>
    </row>
    <row r="10" spans="1:4" x14ac:dyDescent="0.25">
      <c r="A10" t="s">
        <v>393</v>
      </c>
      <c r="B10" t="s">
        <v>426</v>
      </c>
      <c r="C10" t="str">
        <f t="shared" si="0"/>
        <v>Tabel 6. Sociale indicatoren van patiënten in behandeling voor alcohol, België, 2021</v>
      </c>
    </row>
    <row r="11" spans="1:4" x14ac:dyDescent="0.25">
      <c r="A11" t="s">
        <v>394</v>
      </c>
      <c r="B11" t="s">
        <v>427</v>
      </c>
      <c r="C11" t="str">
        <f t="shared" si="0"/>
        <v>Tabel 7. Behandeling gerelateerde indicatoren van patiënten in behandeling voor alcohol, België, 2021</v>
      </c>
    </row>
    <row r="12" spans="1:4" x14ac:dyDescent="0.25">
      <c r="A12" t="s">
        <v>395</v>
      </c>
      <c r="B12" t="s">
        <v>428</v>
      </c>
      <c r="C12" t="str">
        <f t="shared" si="0"/>
        <v>Tabel 8. Gebruiksprofiel gerelateerde indicatoren van patiënten in behandeling voor alcohol, België, 2021</v>
      </c>
    </row>
    <row r="13" spans="1:4" x14ac:dyDescent="0.25">
      <c r="A13" t="s">
        <v>396</v>
      </c>
      <c r="B13" t="s">
        <v>429</v>
      </c>
      <c r="C13" t="str">
        <f t="shared" si="0"/>
        <v>Tabel 9. Demografische indicatoren van patiënten in behandeling voor cannabis, België, 2021</v>
      </c>
    </row>
    <row r="14" spans="1:4" x14ac:dyDescent="0.25">
      <c r="A14" t="s">
        <v>397</v>
      </c>
      <c r="B14" t="s">
        <v>430</v>
      </c>
      <c r="C14" t="str">
        <f t="shared" si="0"/>
        <v>Tabel 10. Sociale indicatoren van patiënten in behandeling voor cannabis, België, 2021</v>
      </c>
    </row>
    <row r="15" spans="1:4" x14ac:dyDescent="0.25">
      <c r="A15" t="s">
        <v>398</v>
      </c>
      <c r="B15" t="s">
        <v>431</v>
      </c>
      <c r="C15" t="str">
        <f t="shared" si="0"/>
        <v>Tabel 11. Behandeling gerelateerde indicatoren van patiënten in behandeling voor cannabis, België, 2021</v>
      </c>
    </row>
    <row r="16" spans="1:4" x14ac:dyDescent="0.25">
      <c r="A16" t="s">
        <v>399</v>
      </c>
      <c r="B16" t="s">
        <v>432</v>
      </c>
      <c r="C16" t="str">
        <f t="shared" si="0"/>
        <v>Tabel 12. Gebruiksprofiel gerelateerde indicatoren van patiënten in behandeling voor cannabis, België, 2021</v>
      </c>
    </row>
    <row r="17" spans="1:3" x14ac:dyDescent="0.25">
      <c r="A17" t="s">
        <v>400</v>
      </c>
      <c r="B17" t="s">
        <v>433</v>
      </c>
      <c r="C17" t="str">
        <f t="shared" si="0"/>
        <v>Tabel 13. Demografische indicatoren van patiënten in behandeling voor opiaten België, 2021</v>
      </c>
    </row>
    <row r="18" spans="1:3" x14ac:dyDescent="0.25">
      <c r="A18" t="s">
        <v>401</v>
      </c>
      <c r="B18" t="s">
        <v>434</v>
      </c>
      <c r="C18" t="str">
        <f t="shared" si="0"/>
        <v>Tabel 14. Sociale indicatoren van patiënten in behandeling voor opiaten, België, 2021</v>
      </c>
    </row>
    <row r="19" spans="1:3" x14ac:dyDescent="0.25">
      <c r="A19" t="s">
        <v>402</v>
      </c>
      <c r="B19" t="s">
        <v>435</v>
      </c>
      <c r="C19" t="str">
        <f t="shared" si="0"/>
        <v>Tabel 15. Behandeling gerelateerde indicatoren van patiënten in behandeling voor opiaten, België, 2021</v>
      </c>
    </row>
    <row r="20" spans="1:3" x14ac:dyDescent="0.25">
      <c r="A20" t="s">
        <v>403</v>
      </c>
      <c r="B20" t="s">
        <v>436</v>
      </c>
      <c r="C20" t="str">
        <f t="shared" si="0"/>
        <v>Tabel 16. Gebruiksprofiel gerelateerde indicatoren van patiënten in behandeling voor opiaten, België, 2021</v>
      </c>
    </row>
    <row r="21" spans="1:3" x14ac:dyDescent="0.25">
      <c r="A21" t="s">
        <v>404</v>
      </c>
      <c r="B21" t="s">
        <v>437</v>
      </c>
      <c r="C21" t="str">
        <f t="shared" si="0"/>
        <v>Tabel 17. Demografische indicatoren van patiënten in behandeling voor cocaïne, België, 2021</v>
      </c>
    </row>
    <row r="22" spans="1:3" x14ac:dyDescent="0.25">
      <c r="A22" t="s">
        <v>405</v>
      </c>
      <c r="B22" t="s">
        <v>438</v>
      </c>
      <c r="C22" t="str">
        <f t="shared" si="0"/>
        <v>Tabel 18. Sociale indicatoren van patiënten in behandeling voor cocaïne, België, 2021</v>
      </c>
    </row>
    <row r="23" spans="1:3" x14ac:dyDescent="0.25">
      <c r="A23" t="s">
        <v>406</v>
      </c>
      <c r="B23" t="s">
        <v>439</v>
      </c>
      <c r="C23" t="str">
        <f t="shared" si="0"/>
        <v>Tabel 19. Behandeling gerelateerde indicatoren van patiënten in behandeling voor cocaïne, België, 2021</v>
      </c>
    </row>
    <row r="24" spans="1:3" x14ac:dyDescent="0.25">
      <c r="A24" t="s">
        <v>407</v>
      </c>
      <c r="B24" t="s">
        <v>424</v>
      </c>
      <c r="C24" t="str">
        <f t="shared" si="0"/>
        <v>Tabel 20. Gebruiksprofiel gerelateerde indicatoren van patiënten in behandeling voor cocaïne, België, 2021</v>
      </c>
    </row>
    <row r="25" spans="1:3" x14ac:dyDescent="0.25">
      <c r="A25" t="s">
        <v>408</v>
      </c>
      <c r="B25" t="s">
        <v>423</v>
      </c>
      <c r="C25" t="str">
        <f t="shared" si="0"/>
        <v>Tabel 21. Demografische indicatoren van patiënten in behandeling voor stimulantia andere dan cocaïne, België, 2021</v>
      </c>
    </row>
    <row r="26" spans="1:3" x14ac:dyDescent="0.25">
      <c r="A26" t="s">
        <v>409</v>
      </c>
      <c r="B26" t="s">
        <v>422</v>
      </c>
      <c r="C26" t="str">
        <f t="shared" si="0"/>
        <v>Tabel 22. Sociale indicatoren van patiënten in behandeling voor stimulantia andere dan cocaïne, België, 2021</v>
      </c>
    </row>
    <row r="27" spans="1:3" x14ac:dyDescent="0.25">
      <c r="A27" t="s">
        <v>410</v>
      </c>
      <c r="B27" t="s">
        <v>421</v>
      </c>
      <c r="C27" t="str">
        <f t="shared" si="0"/>
        <v>Tabel 23. Behandeling gerelateerde indicatoren van patiënten in behandeling voor stimulantia andere dan cocaïne, België, 2021</v>
      </c>
    </row>
    <row r="28" spans="1:3" x14ac:dyDescent="0.25">
      <c r="A28" t="s">
        <v>411</v>
      </c>
      <c r="B28" t="s">
        <v>420</v>
      </c>
      <c r="C28" t="str">
        <f t="shared" si="0"/>
        <v>Tabel 24. Gebruiksprofiel gerelateerde indicatoren van patiënten in behandeling voor stimulantia andere dan cocaïne, België, 2021</v>
      </c>
    </row>
    <row r="29" spans="1:3" x14ac:dyDescent="0.25">
      <c r="A29" t="s">
        <v>412</v>
      </c>
      <c r="B29" t="s">
        <v>419</v>
      </c>
      <c r="C29" t="str">
        <f t="shared" si="0"/>
        <v>Tabel 25. Demografische indicatoren van patiënten in behandeling voor andere substanties, België, 2021</v>
      </c>
    </row>
    <row r="30" spans="1:3" x14ac:dyDescent="0.25">
      <c r="A30" t="s">
        <v>413</v>
      </c>
      <c r="B30" t="s">
        <v>418</v>
      </c>
      <c r="C30" t="str">
        <f t="shared" si="0"/>
        <v>Tabel 26. Sociale indicatoren van patiënten in behandeling voor andere substanties, België, 2021</v>
      </c>
    </row>
    <row r="31" spans="1:3" x14ac:dyDescent="0.25">
      <c r="A31" t="s">
        <v>414</v>
      </c>
      <c r="B31" t="s">
        <v>417</v>
      </c>
      <c r="C31" t="str">
        <f t="shared" si="0"/>
        <v>Tabel 27. Behandeling gerelateerde indicatoren van patiënten in behandeling voor andere substanties, België, 2021</v>
      </c>
    </row>
    <row r="32" spans="1:3" x14ac:dyDescent="0.25">
      <c r="A32" t="s">
        <v>415</v>
      </c>
      <c r="B32" t="s">
        <v>416</v>
      </c>
      <c r="C32" t="str">
        <f t="shared" si="0"/>
        <v>Tabel 28. Gebruiksprofiel gerelateerde indicatoren van patiënten in behandeling voor andere substanties, België, 2021</v>
      </c>
    </row>
    <row r="33" spans="1:3" x14ac:dyDescent="0.25">
      <c r="A33" t="s">
        <v>374</v>
      </c>
      <c r="B33" t="s">
        <v>375</v>
      </c>
      <c r="C33" t="str">
        <f t="shared" ref="C33:C99" si="1">IF($C$2=$A$3,A33,B33)</f>
        <v>Per registratiejaar, binnen een groep van centra die tussen 2015 en 2021 op soortgelijke wijze rapporteren</v>
      </c>
    </row>
    <row r="34" spans="1:3" x14ac:dyDescent="0.25">
      <c r="A34" t="s">
        <v>376</v>
      </c>
      <c r="B34" t="s">
        <v>377</v>
      </c>
      <c r="C34" t="str">
        <f t="shared" si="1"/>
        <v>Evolutie van de indicator over de periode 2015-2021</v>
      </c>
    </row>
    <row r="35" spans="1:3" x14ac:dyDescent="0.25">
      <c r="A35" t="s">
        <v>41</v>
      </c>
      <c r="B35" t="s">
        <v>70</v>
      </c>
      <c r="C35" t="str">
        <f t="shared" si="1"/>
        <v>Per provincie/gewest</v>
      </c>
    </row>
    <row r="36" spans="1:3" x14ac:dyDescent="0.25">
      <c r="A36" t="s">
        <v>295</v>
      </c>
      <c r="B36" t="s">
        <v>296</v>
      </c>
      <c r="C36" t="str">
        <f t="shared" si="1"/>
        <v>TOTAAL BELGIË</v>
      </c>
    </row>
    <row r="37" spans="1:3" x14ac:dyDescent="0.25">
      <c r="A37" t="s">
        <v>42</v>
      </c>
      <c r="B37" t="s">
        <v>71</v>
      </c>
      <c r="C37" t="str">
        <f t="shared" si="1"/>
        <v>TOTAAL VLAANDEREN</v>
      </c>
    </row>
    <row r="38" spans="1:3" x14ac:dyDescent="0.25">
      <c r="A38" t="s">
        <v>43</v>
      </c>
      <c r="B38" t="s">
        <v>72</v>
      </c>
      <c r="C38" t="str">
        <f t="shared" si="1"/>
        <v>Antwerpen</v>
      </c>
    </row>
    <row r="39" spans="1:3" x14ac:dyDescent="0.25">
      <c r="A39" t="s">
        <v>44</v>
      </c>
      <c r="B39" t="s">
        <v>73</v>
      </c>
      <c r="C39" t="str">
        <f t="shared" si="1"/>
        <v>Vlaams Brabant</v>
      </c>
    </row>
    <row r="40" spans="1:3" x14ac:dyDescent="0.25">
      <c r="A40" t="s">
        <v>45</v>
      </c>
      <c r="B40" t="s">
        <v>74</v>
      </c>
      <c r="C40" t="str">
        <f t="shared" si="1"/>
        <v>West Vlaanderen</v>
      </c>
    </row>
    <row r="41" spans="1:3" x14ac:dyDescent="0.25">
      <c r="A41" t="s">
        <v>46</v>
      </c>
      <c r="B41" t="s">
        <v>75</v>
      </c>
      <c r="C41" t="str">
        <f t="shared" si="1"/>
        <v>Oost Vlaanderen</v>
      </c>
    </row>
    <row r="42" spans="1:3" x14ac:dyDescent="0.25">
      <c r="A42" t="s">
        <v>47</v>
      </c>
      <c r="B42" t="s">
        <v>76</v>
      </c>
      <c r="C42" t="str">
        <f t="shared" si="1"/>
        <v>Limburg</v>
      </c>
    </row>
    <row r="43" spans="1:3" x14ac:dyDescent="0.25">
      <c r="A43" t="s">
        <v>48</v>
      </c>
      <c r="B43" t="s">
        <v>77</v>
      </c>
      <c r="C43" t="str">
        <f t="shared" si="1"/>
        <v>TOTAAL WALLONIË</v>
      </c>
    </row>
    <row r="44" spans="1:3" x14ac:dyDescent="0.25">
      <c r="A44" t="s">
        <v>49</v>
      </c>
      <c r="B44" t="s">
        <v>78</v>
      </c>
      <c r="C44" t="str">
        <f t="shared" si="1"/>
        <v>Luik</v>
      </c>
    </row>
    <row r="45" spans="1:3" x14ac:dyDescent="0.25">
      <c r="A45" t="s">
        <v>50</v>
      </c>
      <c r="B45" t="s">
        <v>79</v>
      </c>
      <c r="C45" t="str">
        <f t="shared" si="1"/>
        <v>Henegouwen</v>
      </c>
    </row>
    <row r="46" spans="1:3" x14ac:dyDescent="0.25">
      <c r="A46" t="s">
        <v>1</v>
      </c>
      <c r="B46" t="s">
        <v>80</v>
      </c>
      <c r="C46" t="str">
        <f t="shared" si="1"/>
        <v>Luxemburg</v>
      </c>
    </row>
    <row r="47" spans="1:3" x14ac:dyDescent="0.25">
      <c r="A47" t="s">
        <v>51</v>
      </c>
      <c r="B47" t="s">
        <v>81</v>
      </c>
      <c r="C47" t="str">
        <f t="shared" si="1"/>
        <v>Namen</v>
      </c>
    </row>
    <row r="48" spans="1:3" x14ac:dyDescent="0.25">
      <c r="A48" t="s">
        <v>52</v>
      </c>
      <c r="B48" t="s">
        <v>82</v>
      </c>
      <c r="C48" t="str">
        <f t="shared" si="1"/>
        <v>Waals Brabant</v>
      </c>
    </row>
    <row r="49" spans="1:3" x14ac:dyDescent="0.25">
      <c r="A49" t="s">
        <v>53</v>
      </c>
      <c r="B49" t="s">
        <v>83</v>
      </c>
      <c r="C49" t="str">
        <f t="shared" si="1"/>
        <v>TOTAAL BRUSSEL</v>
      </c>
    </row>
    <row r="50" spans="1:3" x14ac:dyDescent="0.25">
      <c r="A50" t="s">
        <v>54</v>
      </c>
      <c r="B50" t="s">
        <v>84</v>
      </c>
      <c r="C50" t="str">
        <f t="shared" si="1"/>
        <v>Per type eenheid</v>
      </c>
    </row>
    <row r="51" spans="1:3" x14ac:dyDescent="0.25">
      <c r="A51" t="s">
        <v>55</v>
      </c>
      <c r="B51" t="s">
        <v>85</v>
      </c>
      <c r="C51" t="str">
        <f t="shared" si="1"/>
        <v>Totaal Ambulant</v>
      </c>
    </row>
    <row r="52" spans="1:3" x14ac:dyDescent="0.25">
      <c r="A52" t="s">
        <v>56</v>
      </c>
      <c r="B52" t="s">
        <v>86</v>
      </c>
      <c r="C52" t="str">
        <f t="shared" si="1"/>
        <v>Ambulante raadplegingen</v>
      </c>
    </row>
    <row r="53" spans="1:3" x14ac:dyDescent="0.25">
      <c r="A53" t="s">
        <v>57</v>
      </c>
      <c r="B53" t="s">
        <v>87</v>
      </c>
      <c r="C53" t="str">
        <f t="shared" si="1"/>
        <v>Dagcentrum</v>
      </c>
    </row>
    <row r="54" spans="1:3" x14ac:dyDescent="0.25">
      <c r="A54" t="s">
        <v>58</v>
      </c>
      <c r="B54" t="s">
        <v>88</v>
      </c>
      <c r="C54" t="str">
        <f t="shared" si="1"/>
        <v>Centrum geestelijke gezondheid</v>
      </c>
    </row>
    <row r="55" spans="1:3" x14ac:dyDescent="0.25">
      <c r="A55" t="s">
        <v>59</v>
      </c>
      <c r="B55" t="s">
        <v>89</v>
      </c>
      <c r="C55" t="str">
        <f t="shared" si="1"/>
        <v>Totaal Residentieel</v>
      </c>
    </row>
    <row r="56" spans="1:3" x14ac:dyDescent="0.25">
      <c r="A56" t="s">
        <v>60</v>
      </c>
      <c r="B56" t="s">
        <v>90</v>
      </c>
      <c r="C56" t="str">
        <f t="shared" si="1"/>
        <v>Crisiscentrum</v>
      </c>
    </row>
    <row r="57" spans="1:3" x14ac:dyDescent="0.25">
      <c r="A57" t="s">
        <v>61</v>
      </c>
      <c r="B57" t="s">
        <v>91</v>
      </c>
      <c r="C57" t="str">
        <f t="shared" si="1"/>
        <v>Therapeutische gemeenschap</v>
      </c>
    </row>
    <row r="58" spans="1:3" x14ac:dyDescent="0.25">
      <c r="A58" t="s">
        <v>62</v>
      </c>
      <c r="B58" t="s">
        <v>92</v>
      </c>
      <c r="C58" t="str">
        <f t="shared" si="1"/>
        <v>Algemeen ziekenhuis</v>
      </c>
    </row>
    <row r="59" spans="1:3" x14ac:dyDescent="0.25">
      <c r="A59" t="s">
        <v>63</v>
      </c>
      <c r="B59" t="s">
        <v>93</v>
      </c>
      <c r="C59" t="str">
        <f t="shared" si="1"/>
        <v>Psychiatrisch ziekenhuis</v>
      </c>
    </row>
    <row r="60" spans="1:3" x14ac:dyDescent="0.25">
      <c r="A60" t="s">
        <v>109</v>
      </c>
      <c r="B60" t="s">
        <v>94</v>
      </c>
      <c r="C60" t="str">
        <f t="shared" si="1"/>
        <v>Per geslacht</v>
      </c>
    </row>
    <row r="61" spans="1:3" x14ac:dyDescent="0.25">
      <c r="A61" t="s">
        <v>110</v>
      </c>
      <c r="B61" t="s">
        <v>95</v>
      </c>
      <c r="C61" t="str">
        <f t="shared" si="1"/>
        <v>Man</v>
      </c>
    </row>
    <row r="62" spans="1:3" x14ac:dyDescent="0.25">
      <c r="A62" t="s">
        <v>111</v>
      </c>
      <c r="B62" t="s">
        <v>96</v>
      </c>
      <c r="C62" t="str">
        <f t="shared" si="1"/>
        <v>Vrouw</v>
      </c>
    </row>
    <row r="63" spans="1:3" x14ac:dyDescent="0.25">
      <c r="A63" t="s">
        <v>112</v>
      </c>
      <c r="B63" t="s">
        <v>97</v>
      </c>
      <c r="C63" t="str">
        <f t="shared" si="1"/>
        <v>Per leeftijdscategorie</v>
      </c>
    </row>
    <row r="64" spans="1:3" x14ac:dyDescent="0.25">
      <c r="A64" t="s">
        <v>98</v>
      </c>
      <c r="B64" t="s">
        <v>98</v>
      </c>
      <c r="C64" t="str">
        <f t="shared" si="1"/>
        <v>&lt;20</v>
      </c>
    </row>
    <row r="65" spans="1:3" x14ac:dyDescent="0.25">
      <c r="A65" t="s">
        <v>99</v>
      </c>
      <c r="B65" t="s">
        <v>99</v>
      </c>
      <c r="C65" t="str">
        <f t="shared" si="1"/>
        <v>20-29</v>
      </c>
    </row>
    <row r="66" spans="1:3" x14ac:dyDescent="0.25">
      <c r="A66" t="s">
        <v>100</v>
      </c>
      <c r="B66" t="s">
        <v>100</v>
      </c>
      <c r="C66" t="str">
        <f t="shared" si="1"/>
        <v>30-39</v>
      </c>
    </row>
    <row r="67" spans="1:3" x14ac:dyDescent="0.25">
      <c r="A67" t="s">
        <v>101</v>
      </c>
      <c r="B67" t="s">
        <v>101</v>
      </c>
      <c r="C67" t="str">
        <f t="shared" si="1"/>
        <v>40+</v>
      </c>
    </row>
    <row r="68" spans="1:3" x14ac:dyDescent="0.25">
      <c r="A68" t="s">
        <v>113</v>
      </c>
      <c r="B68" t="s">
        <v>102</v>
      </c>
      <c r="C68" t="str">
        <f t="shared" si="1"/>
        <v>Per scholingsniveau</v>
      </c>
    </row>
    <row r="69" spans="1:3" x14ac:dyDescent="0.25">
      <c r="A69" t="s">
        <v>114</v>
      </c>
      <c r="B69" t="s">
        <v>103</v>
      </c>
      <c r="C69" t="str">
        <f t="shared" si="1"/>
        <v>Geen of lager</v>
      </c>
    </row>
    <row r="70" spans="1:3" x14ac:dyDescent="0.25">
      <c r="A70" t="s">
        <v>115</v>
      </c>
      <c r="B70" t="s">
        <v>104</v>
      </c>
      <c r="C70" t="str">
        <f t="shared" si="1"/>
        <v>Secundair</v>
      </c>
    </row>
    <row r="71" spans="1:3" x14ac:dyDescent="0.25">
      <c r="A71" t="s">
        <v>116</v>
      </c>
      <c r="B71" t="s">
        <v>105</v>
      </c>
      <c r="C71" t="str">
        <f t="shared" si="1"/>
        <v>Hoger</v>
      </c>
    </row>
    <row r="72" spans="1:3" x14ac:dyDescent="0.25">
      <c r="A72" t="s">
        <v>117</v>
      </c>
      <c r="B72" t="s">
        <v>106</v>
      </c>
      <c r="C72" t="str">
        <f t="shared" si="1"/>
        <v>Per behandelingsantecedenten</v>
      </c>
    </row>
    <row r="73" spans="1:3" x14ac:dyDescent="0.25">
      <c r="A73" t="s">
        <v>118</v>
      </c>
      <c r="B73" t="s">
        <v>107</v>
      </c>
      <c r="C73" t="str">
        <f t="shared" si="1"/>
        <v>Eerder behandeld</v>
      </c>
    </row>
    <row r="74" spans="1:3" x14ac:dyDescent="0.25">
      <c r="A74" t="s">
        <v>119</v>
      </c>
      <c r="B74" t="s">
        <v>108</v>
      </c>
      <c r="C74" t="str">
        <f t="shared" si="1"/>
        <v>Eerste behandeling</v>
      </c>
    </row>
    <row r="75" spans="1:3" x14ac:dyDescent="0.25">
      <c r="A75" t="s">
        <v>242</v>
      </c>
      <c r="B75" t="s">
        <v>243</v>
      </c>
      <c r="C75" t="str">
        <f t="shared" si="1"/>
        <v>Per specifieke substantie</v>
      </c>
    </row>
    <row r="76" spans="1:3" x14ac:dyDescent="0.25">
      <c r="A76" t="s">
        <v>120</v>
      </c>
      <c r="B76" t="s">
        <v>125</v>
      </c>
      <c r="C76" t="str">
        <f t="shared" si="1"/>
        <v>Aantal eenheden</v>
      </c>
    </row>
    <row r="77" spans="1:3" ht="14.45" customHeight="1" x14ac:dyDescent="0.25">
      <c r="A77" t="s">
        <v>9</v>
      </c>
      <c r="B77" t="s">
        <v>126</v>
      </c>
      <c r="C77" t="str">
        <f t="shared" si="1"/>
        <v>Aantal behandelingsepisodes</v>
      </c>
    </row>
    <row r="78" spans="1:3" x14ac:dyDescent="0.25">
      <c r="A78" t="s">
        <v>121</v>
      </c>
      <c r="B78" t="s">
        <v>127</v>
      </c>
      <c r="C78" t="str">
        <f t="shared" si="1"/>
        <v>Behandelingsepisodes per 100,000 inwoners</v>
      </c>
    </row>
    <row r="79" spans="1:3" x14ac:dyDescent="0.25">
      <c r="A79" t="s">
        <v>122</v>
      </c>
      <c r="B79" t="s">
        <v>128</v>
      </c>
      <c r="C79" t="str">
        <f t="shared" si="1"/>
        <v>Aantal verschillende patiënten identificeerbaar</v>
      </c>
    </row>
    <row r="80" spans="1:3" x14ac:dyDescent="0.25">
      <c r="A80" t="s">
        <v>123</v>
      </c>
      <c r="B80" t="s">
        <v>129</v>
      </c>
      <c r="C80" t="str">
        <f t="shared" si="1"/>
        <v>Aandeel anonieme episodes</v>
      </c>
    </row>
    <row r="81" spans="1:3" x14ac:dyDescent="0.25">
      <c r="A81" t="s">
        <v>124</v>
      </c>
      <c r="B81" t="s">
        <v>130</v>
      </c>
      <c r="C81" t="str">
        <f t="shared" si="1"/>
        <v>Globaal aandeel onbekende gegevens</v>
      </c>
    </row>
    <row r="82" spans="1:3" x14ac:dyDescent="0.25">
      <c r="A82" t="s">
        <v>378</v>
      </c>
      <c r="B82" t="s">
        <v>379</v>
      </c>
      <c r="C82" t="str">
        <f t="shared" si="1"/>
        <v>Bron : Belgian Treatment Demand Indicator Register, 2011-2021</v>
      </c>
    </row>
    <row r="83" spans="1:3" ht="14.45" customHeight="1" x14ac:dyDescent="0.25">
      <c r="A83" t="s">
        <v>10</v>
      </c>
      <c r="B83" t="s">
        <v>132</v>
      </c>
      <c r="C83" t="str">
        <f t="shared" si="1"/>
        <v>Opiaten (categorie)</v>
      </c>
    </row>
    <row r="84" spans="1:3" x14ac:dyDescent="0.25">
      <c r="A84" t="s">
        <v>11</v>
      </c>
      <c r="B84" t="s">
        <v>133</v>
      </c>
      <c r="C84" t="str">
        <f t="shared" si="1"/>
        <v>Heroin</v>
      </c>
    </row>
    <row r="85" spans="1:3" x14ac:dyDescent="0.25">
      <c r="A85" t="s">
        <v>12</v>
      </c>
      <c r="B85" t="s">
        <v>134</v>
      </c>
      <c r="C85" t="str">
        <f t="shared" si="1"/>
        <v>Methadon (misbruik)</v>
      </c>
    </row>
    <row r="86" spans="1:3" x14ac:dyDescent="0.25">
      <c r="A86" t="s">
        <v>13</v>
      </c>
      <c r="B86" t="s">
        <v>135</v>
      </c>
      <c r="C86" t="str">
        <f t="shared" si="1"/>
        <v>Buprenorfine (misbruik)</v>
      </c>
    </row>
    <row r="87" spans="1:3" x14ac:dyDescent="0.25">
      <c r="A87" t="s">
        <v>14</v>
      </c>
      <c r="B87" t="s">
        <v>136</v>
      </c>
      <c r="C87" t="str">
        <f t="shared" si="1"/>
        <v>Fentanyl (illegaal/misbruik)</v>
      </c>
    </row>
    <row r="88" spans="1:3" x14ac:dyDescent="0.25">
      <c r="A88" t="s">
        <v>15</v>
      </c>
      <c r="B88" t="s">
        <v>137</v>
      </c>
      <c r="C88" t="str">
        <f t="shared" si="1"/>
        <v>Andere opiaten</v>
      </c>
    </row>
    <row r="89" spans="1:3" x14ac:dyDescent="0.25">
      <c r="A89" t="s">
        <v>16</v>
      </c>
      <c r="B89" t="s">
        <v>138</v>
      </c>
      <c r="C89" t="str">
        <f t="shared" si="1"/>
        <v>Cocaïne (categorie)</v>
      </c>
    </row>
    <row r="90" spans="1:3" x14ac:dyDescent="0.25">
      <c r="A90" t="s">
        <v>17</v>
      </c>
      <c r="B90" t="s">
        <v>139</v>
      </c>
      <c r="C90" t="str">
        <f t="shared" si="1"/>
        <v>Cocaïne in poeder</v>
      </c>
    </row>
    <row r="91" spans="1:3" x14ac:dyDescent="0.25">
      <c r="A91" t="s">
        <v>18</v>
      </c>
      <c r="B91" t="s">
        <v>18</v>
      </c>
      <c r="C91" t="str">
        <f t="shared" si="1"/>
        <v>Crack</v>
      </c>
    </row>
    <row r="92" spans="1:3" x14ac:dyDescent="0.25">
      <c r="A92" t="s">
        <v>19</v>
      </c>
      <c r="B92" t="s">
        <v>140</v>
      </c>
      <c r="C92" t="str">
        <f t="shared" si="1"/>
        <v>Andere cocaïne</v>
      </c>
    </row>
    <row r="93" spans="1:3" x14ac:dyDescent="0.25">
      <c r="A93" t="s">
        <v>20</v>
      </c>
      <c r="B93" t="s">
        <v>141</v>
      </c>
      <c r="C93" t="str">
        <f t="shared" si="1"/>
        <v>Stimulantia, andere dan cocaïne (categorie)</v>
      </c>
    </row>
    <row r="94" spans="1:3" x14ac:dyDescent="0.25">
      <c r="A94" t="s">
        <v>21</v>
      </c>
      <c r="B94" t="s">
        <v>142</v>
      </c>
      <c r="C94" t="str">
        <f t="shared" si="1"/>
        <v>Amfetamine</v>
      </c>
    </row>
    <row r="95" spans="1:3" x14ac:dyDescent="0.25">
      <c r="A95" t="s">
        <v>22</v>
      </c>
      <c r="B95" t="s">
        <v>143</v>
      </c>
      <c r="C95" t="str">
        <f t="shared" si="1"/>
        <v>Methamfetamine</v>
      </c>
    </row>
    <row r="96" spans="1:3" x14ac:dyDescent="0.25">
      <c r="A96" t="s">
        <v>23</v>
      </c>
      <c r="B96" t="s">
        <v>144</v>
      </c>
      <c r="C96" t="str">
        <f t="shared" si="1"/>
        <v>MDMA of derivaten</v>
      </c>
    </row>
    <row r="97" spans="1:3" x14ac:dyDescent="0.25">
      <c r="A97" t="s">
        <v>24</v>
      </c>
      <c r="B97" t="s">
        <v>145</v>
      </c>
      <c r="C97" t="str">
        <f t="shared" si="1"/>
        <v>Mefedrone</v>
      </c>
    </row>
    <row r="98" spans="1:3" x14ac:dyDescent="0.25">
      <c r="A98" t="s">
        <v>25</v>
      </c>
      <c r="B98" t="s">
        <v>146</v>
      </c>
      <c r="C98" t="str">
        <f t="shared" si="1"/>
        <v>Andere stimulantia</v>
      </c>
    </row>
    <row r="99" spans="1:3" x14ac:dyDescent="0.25">
      <c r="A99" t="s">
        <v>26</v>
      </c>
      <c r="B99" t="s">
        <v>147</v>
      </c>
      <c r="C99" t="str">
        <f t="shared" si="1"/>
        <v>Hypnotica of sedativa (categorie)</v>
      </c>
    </row>
    <row r="100" spans="1:3" x14ac:dyDescent="0.25">
      <c r="A100" t="s">
        <v>27</v>
      </c>
      <c r="B100" t="s">
        <v>148</v>
      </c>
      <c r="C100" t="str">
        <f t="shared" ref="C100:C208" si="2">IF($C$2=$A$3,A100,B100)</f>
        <v>Barbituraten</v>
      </c>
    </row>
    <row r="101" spans="1:3" x14ac:dyDescent="0.25">
      <c r="A101" t="s">
        <v>28</v>
      </c>
      <c r="B101" t="s">
        <v>149</v>
      </c>
      <c r="C101" t="str">
        <f t="shared" si="2"/>
        <v>Benzodiazepine</v>
      </c>
    </row>
    <row r="102" spans="1:3" x14ac:dyDescent="0.25">
      <c r="A102" t="s">
        <v>29</v>
      </c>
      <c r="B102" t="s">
        <v>29</v>
      </c>
      <c r="C102" t="str">
        <f t="shared" si="2"/>
        <v>GHB/GBL</v>
      </c>
    </row>
    <row r="103" spans="1:3" x14ac:dyDescent="0.25">
      <c r="A103" t="s">
        <v>30</v>
      </c>
      <c r="B103" t="s">
        <v>150</v>
      </c>
      <c r="C103" t="str">
        <f t="shared" si="2"/>
        <v>Ander hypnoticum</v>
      </c>
    </row>
    <row r="104" spans="1:3" x14ac:dyDescent="0.25">
      <c r="A104" t="s">
        <v>31</v>
      </c>
      <c r="B104" t="s">
        <v>151</v>
      </c>
      <c r="C104" t="str">
        <f t="shared" si="2"/>
        <v>Hallucinogenen (categorie)</v>
      </c>
    </row>
    <row r="105" spans="1:3" x14ac:dyDescent="0.25">
      <c r="A105" t="s">
        <v>32</v>
      </c>
      <c r="B105" t="s">
        <v>32</v>
      </c>
      <c r="C105" t="str">
        <f t="shared" si="2"/>
        <v>LSD</v>
      </c>
    </row>
    <row r="106" spans="1:3" x14ac:dyDescent="0.25">
      <c r="A106" t="s">
        <v>33</v>
      </c>
      <c r="B106" t="s">
        <v>152</v>
      </c>
      <c r="C106" t="str">
        <f t="shared" si="2"/>
        <v>Ketamine</v>
      </c>
    </row>
    <row r="107" spans="1:3" x14ac:dyDescent="0.25">
      <c r="A107" t="s">
        <v>34</v>
      </c>
      <c r="B107" t="s">
        <v>153</v>
      </c>
      <c r="C107" t="str">
        <f t="shared" si="2"/>
        <v>Andere hallucinogenen</v>
      </c>
    </row>
    <row r="108" spans="1:3" x14ac:dyDescent="0.25">
      <c r="A108" t="s">
        <v>35</v>
      </c>
      <c r="B108" t="s">
        <v>154</v>
      </c>
      <c r="C108" t="str">
        <f t="shared" si="2"/>
        <v>Vluchtige snuifmiddelen</v>
      </c>
    </row>
    <row r="109" spans="1:3" x14ac:dyDescent="0.25">
      <c r="A109" t="s">
        <v>165</v>
      </c>
      <c r="B109" t="s">
        <v>165</v>
      </c>
      <c r="C109" t="str">
        <f t="shared" si="2"/>
        <v>Cannabis</v>
      </c>
    </row>
    <row r="110" spans="1:3" x14ac:dyDescent="0.25">
      <c r="A110" t="s">
        <v>36</v>
      </c>
      <c r="B110" t="s">
        <v>155</v>
      </c>
      <c r="C110" t="str">
        <f t="shared" si="2"/>
        <v>Marihuana (wiet)</v>
      </c>
    </row>
    <row r="111" spans="1:3" x14ac:dyDescent="0.25">
      <c r="A111" t="s">
        <v>37</v>
      </c>
      <c r="B111" t="s">
        <v>156</v>
      </c>
      <c r="C111" t="str">
        <f t="shared" si="2"/>
        <v>Hasj (hars)</v>
      </c>
    </row>
    <row r="112" spans="1:3" x14ac:dyDescent="0.25">
      <c r="A112" t="s">
        <v>38</v>
      </c>
      <c r="B112" t="s">
        <v>157</v>
      </c>
      <c r="C112" t="str">
        <f t="shared" si="2"/>
        <v>Andere cannabis</v>
      </c>
    </row>
    <row r="113" spans="1:3" x14ac:dyDescent="0.25">
      <c r="A113" t="s">
        <v>39</v>
      </c>
      <c r="B113" t="s">
        <v>158</v>
      </c>
      <c r="C113" t="str">
        <f t="shared" si="2"/>
        <v>Alcohol</v>
      </c>
    </row>
    <row r="114" spans="1:3" x14ac:dyDescent="0.25">
      <c r="A114" t="s">
        <v>40</v>
      </c>
      <c r="B114" t="s">
        <v>159</v>
      </c>
      <c r="C114" t="str">
        <f t="shared" si="2"/>
        <v>Andere substantie</v>
      </c>
    </row>
    <row r="115" spans="1:3" x14ac:dyDescent="0.25">
      <c r="A115" t="s">
        <v>244</v>
      </c>
      <c r="B115" t="s">
        <v>245</v>
      </c>
      <c r="C115" t="str">
        <f t="shared" si="2"/>
        <v>Cannabis niet gespecificeerd</v>
      </c>
    </row>
    <row r="116" spans="1:3" x14ac:dyDescent="0.25">
      <c r="A116" t="s">
        <v>246</v>
      </c>
      <c r="B116" t="s">
        <v>247</v>
      </c>
      <c r="C116" t="str">
        <f t="shared" si="2"/>
        <v>Opiaat niet gespecificeerd</v>
      </c>
    </row>
    <row r="117" spans="1:3" x14ac:dyDescent="0.25">
      <c r="A117" t="s">
        <v>248</v>
      </c>
      <c r="B117" t="s">
        <v>249</v>
      </c>
      <c r="C117" t="str">
        <f t="shared" si="2"/>
        <v>Cocaïne niet gespecificeerd</v>
      </c>
    </row>
    <row r="118" spans="1:3" x14ac:dyDescent="0.25">
      <c r="A118" t="s">
        <v>250</v>
      </c>
      <c r="B118" t="s">
        <v>251</v>
      </c>
      <c r="C118" t="str">
        <f t="shared" si="2"/>
        <v>Andere stimulantia niet gespecificeerd</v>
      </c>
    </row>
    <row r="119" spans="1:3" x14ac:dyDescent="0.25">
      <c r="A119" t="s">
        <v>283</v>
      </c>
      <c r="B119" t="s">
        <v>284</v>
      </c>
      <c r="C119" t="str">
        <f t="shared" si="2"/>
        <v>Hypnotica niet gespecificeerd</v>
      </c>
    </row>
    <row r="120" spans="1:3" x14ac:dyDescent="0.25">
      <c r="A120" t="s">
        <v>285</v>
      </c>
      <c r="B120" t="s">
        <v>286</v>
      </c>
      <c r="C120" t="str">
        <f t="shared" si="2"/>
        <v>Hallucinogene niet gespecificeerd</v>
      </c>
    </row>
    <row r="121" spans="1:3" x14ac:dyDescent="0.25">
      <c r="A121" t="s">
        <v>64</v>
      </c>
      <c r="B121" t="s">
        <v>160</v>
      </c>
      <c r="C121" t="str">
        <f t="shared" si="2"/>
        <v>Het lezen van de cellen van de tabel</v>
      </c>
    </row>
    <row r="122" spans="1:3" x14ac:dyDescent="0.25">
      <c r="A122" t="s">
        <v>161</v>
      </c>
      <c r="B122" t="s">
        <v>162</v>
      </c>
      <c r="C122" t="str">
        <f t="shared" si="2"/>
        <v>1ste regel: Aantal behandelingsepisodes waarin deze substantie als probleematische substantie wordt gerapporteerd (verschillende mogelijke substanties per episode) en aandeel van het totale aantal behandelingsepisodes.</v>
      </c>
    </row>
    <row r="123" spans="1:3" x14ac:dyDescent="0.25">
      <c r="A123" t="s">
        <v>163</v>
      </c>
      <c r="B123" t="s">
        <v>164</v>
      </c>
      <c r="C123" t="str">
        <f t="shared" si="2"/>
        <v>2de regel: Aantal behandelingsepisodes waarin deze substantie als voornaamste substantie wordt gerapporteerd (slechts één mogelijke substantie per episode) en aandeel van het totale aantal behandelingsepisodes.</v>
      </c>
    </row>
    <row r="124" spans="1:3" x14ac:dyDescent="0.25">
      <c r="A124" t="s">
        <v>166</v>
      </c>
      <c r="B124" t="s">
        <v>167</v>
      </c>
      <c r="C124" t="str">
        <f t="shared" si="2"/>
        <v>Op niveau van de behandelingsepisodes</v>
      </c>
    </row>
    <row r="125" spans="1:3" x14ac:dyDescent="0.25">
      <c r="A125" t="s">
        <v>168</v>
      </c>
      <c r="B125" t="s">
        <v>169</v>
      </c>
      <c r="C125" t="str">
        <f t="shared" si="2"/>
        <v>Op niveau van de identificeerbaar patiënten</v>
      </c>
    </row>
    <row r="126" spans="1:3" x14ac:dyDescent="0.25">
      <c r="A126" t="s">
        <v>170</v>
      </c>
      <c r="B126" t="s">
        <v>173</v>
      </c>
      <c r="C126" t="str">
        <f t="shared" si="2"/>
        <v>Per type episode</v>
      </c>
    </row>
    <row r="127" spans="1:3" x14ac:dyDescent="0.25">
      <c r="A127" t="s">
        <v>171</v>
      </c>
      <c r="B127" t="s">
        <v>174</v>
      </c>
      <c r="C127" t="str">
        <f t="shared" si="2"/>
        <v>Alle episodes</v>
      </c>
    </row>
    <row r="128" spans="1:3" x14ac:dyDescent="0.25">
      <c r="A128" t="s">
        <v>172</v>
      </c>
      <c r="B128" t="s">
        <v>175</v>
      </c>
      <c r="C128" t="str">
        <f t="shared" si="2"/>
        <v>Anonieme episodes</v>
      </c>
    </row>
    <row r="129" spans="1:3" x14ac:dyDescent="0.25">
      <c r="A129" t="s">
        <v>176</v>
      </c>
      <c r="B129" t="s">
        <v>184</v>
      </c>
      <c r="C129" t="str">
        <f t="shared" si="2"/>
        <v>Aandeel vrouwen</v>
      </c>
    </row>
    <row r="130" spans="1:3" x14ac:dyDescent="0.25">
      <c r="A130" t="s">
        <v>177</v>
      </c>
      <c r="B130" t="s">
        <v>185</v>
      </c>
      <c r="C130" t="str">
        <f t="shared" si="2"/>
        <v>Aandeel per leeftijdsgroepen</v>
      </c>
    </row>
    <row r="131" spans="1:3" x14ac:dyDescent="0.25">
      <c r="A131" t="s">
        <v>178</v>
      </c>
      <c r="B131" t="s">
        <v>186</v>
      </c>
      <c r="C131" t="str">
        <f t="shared" si="2"/>
        <v>Leeftijdskenmerken</v>
      </c>
    </row>
    <row r="132" spans="1:3" x14ac:dyDescent="0.25">
      <c r="A132" t="s">
        <v>179</v>
      </c>
      <c r="B132" t="s">
        <v>187</v>
      </c>
      <c r="C132" t="str">
        <f t="shared" si="2"/>
        <v>Gemiddelde</v>
      </c>
    </row>
    <row r="133" spans="1:3" x14ac:dyDescent="0.25">
      <c r="A133" t="s">
        <v>180</v>
      </c>
      <c r="B133" t="s">
        <v>188</v>
      </c>
      <c r="C133" t="str">
        <f t="shared" si="2"/>
        <v>Standaardafwijking</v>
      </c>
    </row>
    <row r="134" spans="1:3" x14ac:dyDescent="0.25">
      <c r="A134" t="s">
        <v>181</v>
      </c>
      <c r="B134" t="s">
        <v>189</v>
      </c>
      <c r="C134" t="str">
        <f t="shared" si="2"/>
        <v>1ste kwartiel</v>
      </c>
    </row>
    <row r="135" spans="1:3" x14ac:dyDescent="0.25">
      <c r="A135" t="s">
        <v>182</v>
      </c>
      <c r="B135" t="s">
        <v>190</v>
      </c>
      <c r="C135" t="str">
        <f t="shared" si="2"/>
        <v>Mediaan</v>
      </c>
    </row>
    <row r="136" spans="1:3" x14ac:dyDescent="0.25">
      <c r="A136" t="s">
        <v>183</v>
      </c>
      <c r="B136" t="s">
        <v>191</v>
      </c>
      <c r="C136" t="str">
        <f t="shared" si="2"/>
        <v>3de kwartiel</v>
      </c>
    </row>
    <row r="137" spans="1:3" x14ac:dyDescent="0.25">
      <c r="A137" t="s">
        <v>192</v>
      </c>
      <c r="B137" t="s">
        <v>207</v>
      </c>
      <c r="C137" t="str">
        <f t="shared" si="2"/>
        <v>Aandeel episodes van patiënten dat alleen woont</v>
      </c>
    </row>
    <row r="138" spans="1:3" x14ac:dyDescent="0.25">
      <c r="A138" t="s">
        <v>193</v>
      </c>
      <c r="B138" t="s">
        <v>208</v>
      </c>
      <c r="C138" t="str">
        <f t="shared" si="2"/>
        <v>Aandeel episodes van patiënten met huisvestigingsproblemen</v>
      </c>
    </row>
    <row r="139" spans="1:3" x14ac:dyDescent="0.25">
      <c r="A139" t="s">
        <v>194</v>
      </c>
      <c r="B139" t="s">
        <v>209</v>
      </c>
      <c r="C139" t="str">
        <f t="shared" si="2"/>
        <v>Aandeel episodes van patiënten met een laag inkomen</v>
      </c>
    </row>
    <row r="140" spans="1:3" x14ac:dyDescent="0.25">
      <c r="A140" t="s">
        <v>195</v>
      </c>
      <c r="B140" t="s">
        <v>210</v>
      </c>
      <c r="C140" t="str">
        <f t="shared" si="2"/>
        <v>Aandeel episodes van patiënten die met kinderen samenleven</v>
      </c>
    </row>
    <row r="141" spans="1:3" x14ac:dyDescent="0.25">
      <c r="A141" t="s">
        <v>196</v>
      </c>
      <c r="B141" t="s">
        <v>211</v>
      </c>
      <c r="C141" t="str">
        <f t="shared" si="2"/>
        <v>Aandeel episodes van patiënten met een laag scholingsniveau</v>
      </c>
    </row>
    <row r="142" spans="1:3" x14ac:dyDescent="0.25">
      <c r="A142" t="s">
        <v>197</v>
      </c>
      <c r="B142" t="s">
        <v>202</v>
      </c>
      <c r="C142" t="str">
        <f t="shared" si="2"/>
        <v>Aandeel patiënten dat alleen woont</v>
      </c>
    </row>
    <row r="143" spans="1:3" x14ac:dyDescent="0.25">
      <c r="A143" t="s">
        <v>198</v>
      </c>
      <c r="B143" t="s">
        <v>203</v>
      </c>
      <c r="C143" t="str">
        <f t="shared" si="2"/>
        <v>Aandeel patiënten met huisvestigingsproblemen</v>
      </c>
    </row>
    <row r="144" spans="1:3" x14ac:dyDescent="0.25">
      <c r="A144" t="s">
        <v>199</v>
      </c>
      <c r="B144" t="s">
        <v>204</v>
      </c>
      <c r="C144" t="str">
        <f t="shared" si="2"/>
        <v>Aandeel patiënten met een laag inkomen</v>
      </c>
    </row>
    <row r="145" spans="1:3" x14ac:dyDescent="0.25">
      <c r="A145" t="s">
        <v>200</v>
      </c>
      <c r="B145" t="s">
        <v>205</v>
      </c>
      <c r="C145" t="str">
        <f t="shared" si="2"/>
        <v>Aandeel patiënten die met kinderen samenleven</v>
      </c>
    </row>
    <row r="146" spans="1:3" x14ac:dyDescent="0.25">
      <c r="A146" t="s">
        <v>201</v>
      </c>
      <c r="B146" t="s">
        <v>206</v>
      </c>
      <c r="C146" t="str">
        <f t="shared" si="2"/>
        <v>Aandeel patiënten met een laag scholingsniveau</v>
      </c>
    </row>
    <row r="147" spans="1:3" x14ac:dyDescent="0.25">
      <c r="A147" t="s">
        <v>212</v>
      </c>
      <c r="B147" t="s">
        <v>233</v>
      </c>
      <c r="C147" t="str">
        <f t="shared" si="2"/>
        <v>Aandeel episodes van patiënten die voor de eerste keer in behandeling zijn</v>
      </c>
    </row>
    <row r="148" spans="1:3" x14ac:dyDescent="0.25">
      <c r="A148" t="s">
        <v>232</v>
      </c>
      <c r="B148" t="s">
        <v>222</v>
      </c>
      <c r="C148" t="str">
        <f t="shared" si="2"/>
        <v>Aandeel patiënten die voor de eerste keer in behandeling zijn</v>
      </c>
    </row>
    <row r="149" spans="1:3" x14ac:dyDescent="0.25">
      <c r="A149" t="s">
        <v>213</v>
      </c>
      <c r="B149" t="s">
        <v>223</v>
      </c>
      <c r="C149" t="str">
        <f t="shared" si="2"/>
        <v>Gemiddelde leeftijd bij de eerste behandeling</v>
      </c>
    </row>
    <row r="150" spans="1:3" ht="14.45" customHeight="1" x14ac:dyDescent="0.25">
      <c r="A150" t="s">
        <v>214</v>
      </c>
      <c r="B150" t="s">
        <v>224</v>
      </c>
      <c r="C150" t="str">
        <f t="shared" si="2"/>
        <v>Verwijzingsbronnen</v>
      </c>
    </row>
    <row r="151" spans="1:3" x14ac:dyDescent="0.25">
      <c r="A151" t="s">
        <v>215</v>
      </c>
      <c r="B151" t="s">
        <v>225</v>
      </c>
      <c r="C151" t="str">
        <f t="shared" si="2"/>
        <v>Individueel/omgeving</v>
      </c>
    </row>
    <row r="152" spans="1:3" x14ac:dyDescent="0.25">
      <c r="A152" t="s">
        <v>216</v>
      </c>
      <c r="B152" t="s">
        <v>226</v>
      </c>
      <c r="C152" t="str">
        <f t="shared" si="2"/>
        <v>Medisch/sociaal</v>
      </c>
    </row>
    <row r="153" spans="1:3" x14ac:dyDescent="0.25">
      <c r="A153" t="s">
        <v>217</v>
      </c>
      <c r="B153" t="s">
        <v>227</v>
      </c>
      <c r="C153" t="str">
        <f t="shared" si="2"/>
        <v>Gerechtelijk</v>
      </c>
    </row>
    <row r="154" spans="1:3" x14ac:dyDescent="0.25">
      <c r="A154" t="s">
        <v>221</v>
      </c>
      <c r="B154" t="s">
        <v>228</v>
      </c>
      <c r="C154" t="str">
        <f t="shared" si="2"/>
        <v>Type behandelingsprogramma</v>
      </c>
    </row>
    <row r="155" spans="1:3" x14ac:dyDescent="0.25">
      <c r="A155" t="s">
        <v>218</v>
      </c>
      <c r="B155" t="s">
        <v>229</v>
      </c>
      <c r="C155" t="str">
        <f t="shared" si="2"/>
        <v>Ambulant</v>
      </c>
    </row>
    <row r="156" spans="1:3" x14ac:dyDescent="0.25">
      <c r="A156" t="s">
        <v>219</v>
      </c>
      <c r="B156" t="s">
        <v>230</v>
      </c>
      <c r="C156" t="str">
        <f t="shared" si="2"/>
        <v>Residentieel niet-ziekenhuis</v>
      </c>
    </row>
    <row r="157" spans="1:3" x14ac:dyDescent="0.25">
      <c r="A157" t="s">
        <v>220</v>
      </c>
      <c r="B157" t="s">
        <v>231</v>
      </c>
      <c r="C157" t="str">
        <f t="shared" si="2"/>
        <v>Ziekenhuis</v>
      </c>
    </row>
    <row r="158" spans="1:3" x14ac:dyDescent="0.25">
      <c r="A158" t="s">
        <v>234</v>
      </c>
      <c r="B158" t="s">
        <v>235</v>
      </c>
      <c r="C158" t="str">
        <f t="shared" si="2"/>
        <v>Aandeel van alle episodes</v>
      </c>
    </row>
    <row r="159" spans="1:3" x14ac:dyDescent="0.25">
      <c r="A159" t="s">
        <v>236</v>
      </c>
      <c r="B159" t="s">
        <v>237</v>
      </c>
      <c r="C159" t="str">
        <f t="shared" si="2"/>
        <v>Aandeel van alle patiënten identificeerbaar</v>
      </c>
    </row>
    <row r="160" spans="1:3" x14ac:dyDescent="0.25">
      <c r="A160" t="s">
        <v>238</v>
      </c>
      <c r="B160" t="s">
        <v>239</v>
      </c>
      <c r="C160" t="str">
        <f t="shared" si="2"/>
        <v>Europees vergelijking</v>
      </c>
    </row>
    <row r="161" spans="1:3" x14ac:dyDescent="0.25">
      <c r="A161" t="s">
        <v>240</v>
      </c>
      <c r="B161" t="s">
        <v>241</v>
      </c>
      <c r="C161" t="str">
        <f t="shared" si="2"/>
        <v>Nederland (2015)</v>
      </c>
    </row>
    <row r="162" spans="1:3" x14ac:dyDescent="0.25">
      <c r="A162" t="s">
        <v>287</v>
      </c>
      <c r="B162" t="s">
        <v>288</v>
      </c>
      <c r="C162" t="str">
        <f t="shared" si="2"/>
        <v>Duitsland (2018)</v>
      </c>
    </row>
    <row r="163" spans="1:3" x14ac:dyDescent="0.25">
      <c r="A163" t="s">
        <v>289</v>
      </c>
      <c r="B163" t="s">
        <v>290</v>
      </c>
      <c r="C163" t="str">
        <f t="shared" si="2"/>
        <v>Luxemburg (2018)</v>
      </c>
    </row>
    <row r="164" spans="1:3" x14ac:dyDescent="0.25">
      <c r="A164" t="s">
        <v>291</v>
      </c>
      <c r="B164" t="s">
        <v>292</v>
      </c>
      <c r="C164" t="str">
        <f t="shared" si="2"/>
        <v>Frankrijk (2018)</v>
      </c>
    </row>
    <row r="165" spans="1:3" x14ac:dyDescent="0.25">
      <c r="A165" t="s">
        <v>293</v>
      </c>
      <c r="B165" t="s">
        <v>294</v>
      </c>
      <c r="C165" t="str">
        <f t="shared" si="2"/>
        <v xml:space="preserve"> Verenigd Koninkrijk (2018)</v>
      </c>
    </row>
    <row r="166" spans="1:3" x14ac:dyDescent="0.25">
      <c r="A166" t="s">
        <v>253</v>
      </c>
      <c r="B166" t="s">
        <v>252</v>
      </c>
      <c r="C166" t="str">
        <f t="shared" si="2"/>
        <v>Aandeel patiënten dat reeds een substitutiebehandeling heeft gevolgd</v>
      </c>
    </row>
    <row r="167" spans="1:3" x14ac:dyDescent="0.25">
      <c r="A167" t="s">
        <v>254</v>
      </c>
      <c r="B167" t="s">
        <v>255</v>
      </c>
      <c r="C167" t="str">
        <f t="shared" si="2"/>
        <v>Aandeel episodes van patiënten dat reeds een substitutiebehandeling heeft gevolgd</v>
      </c>
    </row>
    <row r="168" spans="1:3" x14ac:dyDescent="0.25">
      <c r="A168" t="s">
        <v>256</v>
      </c>
      <c r="B168" t="s">
        <v>257</v>
      </c>
      <c r="C168" t="str">
        <f t="shared" si="2"/>
        <v>Gemiddeld aantal gemelde problematische substanties</v>
      </c>
    </row>
    <row r="169" spans="1:3" x14ac:dyDescent="0.25">
      <c r="A169" t="s">
        <v>258</v>
      </c>
      <c r="B169" t="s">
        <v>259</v>
      </c>
      <c r="C169" t="str">
        <f t="shared" si="2"/>
        <v>Gebruik van andere substanties</v>
      </c>
    </row>
    <row r="170" spans="1:3" x14ac:dyDescent="0.25">
      <c r="A170" t="s">
        <v>260</v>
      </c>
      <c r="B170" t="s">
        <v>261</v>
      </c>
      <c r="C170" t="str">
        <f t="shared" si="2"/>
        <v>Geen</v>
      </c>
    </row>
    <row r="171" spans="1:3" x14ac:dyDescent="0.25">
      <c r="A171" t="s">
        <v>262</v>
      </c>
      <c r="B171" t="s">
        <v>263</v>
      </c>
      <c r="C171" t="str">
        <f t="shared" si="2"/>
        <v>Opiaten</v>
      </c>
    </row>
    <row r="172" spans="1:3" x14ac:dyDescent="0.25">
      <c r="A172" t="s">
        <v>264</v>
      </c>
      <c r="B172" t="s">
        <v>264</v>
      </c>
      <c r="C172" t="str">
        <f t="shared" si="2"/>
        <v>Cocaïne</v>
      </c>
    </row>
    <row r="173" spans="1:3" x14ac:dyDescent="0.25">
      <c r="A173" t="s">
        <v>25</v>
      </c>
      <c r="B173" t="s">
        <v>146</v>
      </c>
      <c r="C173" t="str">
        <f t="shared" si="2"/>
        <v>Andere stimulantia</v>
      </c>
    </row>
    <row r="174" spans="1:3" x14ac:dyDescent="0.25">
      <c r="A174" t="s">
        <v>265</v>
      </c>
      <c r="B174" t="s">
        <v>266</v>
      </c>
      <c r="C174" t="str">
        <f t="shared" si="2"/>
        <v>Hypnotica</v>
      </c>
    </row>
    <row r="175" spans="1:3" x14ac:dyDescent="0.25">
      <c r="A175" t="s">
        <v>165</v>
      </c>
      <c r="B175" t="s">
        <v>165</v>
      </c>
      <c r="C175" t="str">
        <f t="shared" si="2"/>
        <v>Cannabis</v>
      </c>
    </row>
    <row r="176" spans="1:3" x14ac:dyDescent="0.25">
      <c r="A176" t="s">
        <v>39</v>
      </c>
      <c r="B176" t="s">
        <v>158</v>
      </c>
      <c r="C176" t="str">
        <f t="shared" si="2"/>
        <v>Alcohol</v>
      </c>
    </row>
    <row r="177" spans="1:3" x14ac:dyDescent="0.25">
      <c r="A177" t="s">
        <v>267</v>
      </c>
      <c r="B177" t="s">
        <v>268</v>
      </c>
      <c r="C177" t="str">
        <f t="shared" si="2"/>
        <v>Gemiddeld aantal gebruiksdagen van de voornaamste substantie per week</v>
      </c>
    </row>
    <row r="178" spans="1:3" x14ac:dyDescent="0.25">
      <c r="A178" t="s">
        <v>269</v>
      </c>
      <c r="B178" t="s">
        <v>270</v>
      </c>
      <c r="C178" t="str">
        <f t="shared" si="2"/>
        <v>Gemiddelde leeftijd bij eerste gebruik van de voornaamste substantie</v>
      </c>
    </row>
    <row r="179" spans="1:3" x14ac:dyDescent="0.25">
      <c r="A179" t="s">
        <v>271</v>
      </c>
      <c r="B179" t="s">
        <v>273</v>
      </c>
      <c r="C179" t="str">
        <f t="shared" si="2"/>
        <v>Aandeel episodes van patiënten die  een middel al eens hebben geïnjecteerd</v>
      </c>
    </row>
    <row r="180" spans="1:3" x14ac:dyDescent="0.25">
      <c r="A180" t="s">
        <v>274</v>
      </c>
      <c r="B180" t="s">
        <v>272</v>
      </c>
      <c r="C180" t="str">
        <f t="shared" si="2"/>
        <v>Aandeel patiënten die  een middel al eens hebben geïnjecteerd</v>
      </c>
    </row>
    <row r="181" spans="1:3" x14ac:dyDescent="0.25">
      <c r="A181" t="s">
        <v>275</v>
      </c>
      <c r="B181" t="s">
        <v>276</v>
      </c>
      <c r="C181" t="str">
        <f t="shared" si="2"/>
        <v>Aandeel episodes van injecteerders die reeds eerder naalden hebben gedeeld</v>
      </c>
    </row>
    <row r="182" spans="1:3" x14ac:dyDescent="0.25">
      <c r="A182" t="s">
        <v>277</v>
      </c>
      <c r="B182" t="s">
        <v>278</v>
      </c>
      <c r="C182" t="str">
        <f t="shared" si="2"/>
        <v>Aandeel injecteerders die reeds eerder naalden hebben gedeeld</v>
      </c>
    </row>
    <row r="183" spans="1:3" x14ac:dyDescent="0.25">
      <c r="A183" t="s">
        <v>279</v>
      </c>
      <c r="B183" t="s">
        <v>280</v>
      </c>
      <c r="C183" t="str">
        <f t="shared" si="2"/>
        <v>Aandeel episodes van patiënten dat deze substantie injecteert</v>
      </c>
    </row>
    <row r="184" spans="1:3" x14ac:dyDescent="0.25">
      <c r="A184" t="s">
        <v>281</v>
      </c>
      <c r="B184" t="s">
        <v>282</v>
      </c>
      <c r="C184" t="str">
        <f t="shared" si="2"/>
        <v>Aandeel patiënten dat deze substantie injecteert</v>
      </c>
    </row>
    <row r="185" spans="1:3" x14ac:dyDescent="0.25">
      <c r="A185" t="s">
        <v>380</v>
      </c>
      <c r="B185" t="s">
        <v>381</v>
      </c>
      <c r="C185" t="str">
        <f t="shared" si="2"/>
        <v>Jaarlijkse procentuele verandering ('15-'21) en statistische significantie op 0,05</v>
      </c>
    </row>
    <row r="186" spans="1:3" x14ac:dyDescent="0.25">
      <c r="A186" t="s">
        <v>297</v>
      </c>
      <c r="B186" t="s">
        <v>297</v>
      </c>
      <c r="C186" t="str">
        <f t="shared" si="2"/>
        <v>B</v>
      </c>
    </row>
    <row r="187" spans="1:3" x14ac:dyDescent="0.25">
      <c r="A187" t="s">
        <v>308</v>
      </c>
      <c r="B187" t="s">
        <v>298</v>
      </c>
      <c r="C187" t="str">
        <f t="shared" si="2"/>
        <v>VL</v>
      </c>
    </row>
    <row r="188" spans="1:3" x14ac:dyDescent="0.25">
      <c r="A188" t="s">
        <v>299</v>
      </c>
      <c r="B188" t="s">
        <v>299</v>
      </c>
      <c r="C188" t="str">
        <f t="shared" si="2"/>
        <v>WA</v>
      </c>
    </row>
    <row r="189" spans="1:3" x14ac:dyDescent="0.25">
      <c r="A189" t="s">
        <v>300</v>
      </c>
      <c r="B189" t="s">
        <v>300</v>
      </c>
      <c r="C189" t="str">
        <f t="shared" si="2"/>
        <v>BXL</v>
      </c>
    </row>
    <row r="190" spans="1:3" x14ac:dyDescent="0.25">
      <c r="A190" t="s">
        <v>316</v>
      </c>
      <c r="B190" t="s">
        <v>317</v>
      </c>
      <c r="C190" t="str">
        <f t="shared" si="2"/>
        <v>Totaal</v>
      </c>
    </row>
    <row r="191" spans="1:3" x14ac:dyDescent="0.25">
      <c r="A191" t="s">
        <v>301</v>
      </c>
      <c r="B191" t="s">
        <v>309</v>
      </c>
      <c r="C191" t="str">
        <f t="shared" si="2"/>
        <v>MSOC</v>
      </c>
    </row>
    <row r="192" spans="1:3" x14ac:dyDescent="0.25">
      <c r="A192" t="s">
        <v>315</v>
      </c>
      <c r="B192" t="s">
        <v>87</v>
      </c>
      <c r="C192" t="str">
        <f t="shared" si="2"/>
        <v>Dagcentrum</v>
      </c>
    </row>
    <row r="193" spans="1:3" x14ac:dyDescent="0.25">
      <c r="A193" t="s">
        <v>302</v>
      </c>
      <c r="B193" t="s">
        <v>310</v>
      </c>
      <c r="C193" t="str">
        <f t="shared" si="2"/>
        <v>CGG</v>
      </c>
    </row>
    <row r="194" spans="1:3" x14ac:dyDescent="0.25">
      <c r="A194" t="s">
        <v>304</v>
      </c>
      <c r="B194" t="s">
        <v>311</v>
      </c>
      <c r="C194" t="str">
        <f t="shared" si="2"/>
        <v>Crisis</v>
      </c>
    </row>
    <row r="195" spans="1:3" x14ac:dyDescent="0.25">
      <c r="A195" t="s">
        <v>305</v>
      </c>
      <c r="B195" t="s">
        <v>312</v>
      </c>
      <c r="C195" t="str">
        <f t="shared" si="2"/>
        <v>TG</v>
      </c>
    </row>
    <row r="196" spans="1:3" x14ac:dyDescent="0.25">
      <c r="A196" t="s">
        <v>306</v>
      </c>
      <c r="B196" t="s">
        <v>313</v>
      </c>
      <c r="C196" t="str">
        <f t="shared" si="2"/>
        <v>PZ</v>
      </c>
    </row>
    <row r="197" spans="1:3" x14ac:dyDescent="0.25">
      <c r="A197" t="s">
        <v>307</v>
      </c>
      <c r="B197" t="s">
        <v>314</v>
      </c>
      <c r="C197" t="str">
        <f t="shared" si="2"/>
        <v>AZ</v>
      </c>
    </row>
    <row r="198" spans="1:3" x14ac:dyDescent="0.25">
      <c r="A198" t="s">
        <v>318</v>
      </c>
      <c r="B198" t="s">
        <v>322</v>
      </c>
      <c r="C198" t="str">
        <f t="shared" si="2"/>
        <v>België</v>
      </c>
    </row>
    <row r="199" spans="1:3" x14ac:dyDescent="0.25">
      <c r="A199" t="s">
        <v>319</v>
      </c>
      <c r="B199" t="s">
        <v>323</v>
      </c>
      <c r="C199" t="str">
        <f t="shared" si="2"/>
        <v>Vlaanderen</v>
      </c>
    </row>
    <row r="200" spans="1:3" x14ac:dyDescent="0.25">
      <c r="A200" t="s">
        <v>320</v>
      </c>
      <c r="B200" t="s">
        <v>324</v>
      </c>
      <c r="C200" t="str">
        <f t="shared" si="2"/>
        <v>Wallonië</v>
      </c>
    </row>
    <row r="201" spans="1:3" x14ac:dyDescent="0.25">
      <c r="A201" t="s">
        <v>321</v>
      </c>
      <c r="B201" t="s">
        <v>325</v>
      </c>
      <c r="C201" t="str">
        <f t="shared" si="2"/>
        <v>Brussel</v>
      </c>
    </row>
    <row r="202" spans="1:3" x14ac:dyDescent="0.25">
      <c r="A202" t="s">
        <v>329</v>
      </c>
      <c r="B202" t="s">
        <v>326</v>
      </c>
      <c r="C202" t="str">
        <f t="shared" si="2"/>
        <v>Contact veranderde niet</v>
      </c>
    </row>
    <row r="203" spans="1:3" x14ac:dyDescent="0.25">
      <c r="A203" t="s">
        <v>330</v>
      </c>
      <c r="B203" t="s">
        <v>328</v>
      </c>
      <c r="C203" t="str">
        <f>IF($C$2=$A$3,A203,B203)</f>
        <v>Contact bepert</v>
      </c>
    </row>
    <row r="204" spans="1:3" x14ac:dyDescent="0.25">
      <c r="A204" t="s">
        <v>331</v>
      </c>
      <c r="B204" t="s">
        <v>327</v>
      </c>
      <c r="C204" t="str">
        <f t="shared" si="2"/>
        <v>Contact stopgezet</v>
      </c>
    </row>
    <row r="205" spans="1:3" x14ac:dyDescent="0.25">
      <c r="A205" t="s">
        <v>218</v>
      </c>
      <c r="B205" t="s">
        <v>229</v>
      </c>
      <c r="C205" t="str">
        <f t="shared" si="2"/>
        <v>Ambulant</v>
      </c>
    </row>
    <row r="206" spans="1:3" x14ac:dyDescent="0.25">
      <c r="A206" t="s">
        <v>219</v>
      </c>
      <c r="B206" t="s">
        <v>230</v>
      </c>
      <c r="C206" t="str">
        <f t="shared" si="2"/>
        <v>Residentieel niet-ziekenhuis</v>
      </c>
    </row>
    <row r="207" spans="1:3" x14ac:dyDescent="0.25">
      <c r="A207" t="s">
        <v>220</v>
      </c>
      <c r="B207" t="s">
        <v>231</v>
      </c>
      <c r="C207" t="str">
        <f t="shared" si="2"/>
        <v>Ziekenhuis</v>
      </c>
    </row>
    <row r="208" spans="1:3" x14ac:dyDescent="0.25">
      <c r="A208" t="s">
        <v>318</v>
      </c>
      <c r="B208" t="s">
        <v>322</v>
      </c>
      <c r="C208" t="str">
        <f t="shared" si="2"/>
        <v>België</v>
      </c>
    </row>
    <row r="209" spans="1:3" x14ac:dyDescent="0.25">
      <c r="A209" t="s">
        <v>319</v>
      </c>
      <c r="B209" t="s">
        <v>323</v>
      </c>
      <c r="C209" t="str">
        <f t="shared" ref="C209:C244" si="3">IF($C$2=$A$3,A209,B209)</f>
        <v>Vlaanderen</v>
      </c>
    </row>
    <row r="210" spans="1:3" x14ac:dyDescent="0.25">
      <c r="A210" t="s">
        <v>320</v>
      </c>
      <c r="B210" t="s">
        <v>324</v>
      </c>
      <c r="C210" t="str">
        <f t="shared" si="3"/>
        <v>Wallonië</v>
      </c>
    </row>
    <row r="211" spans="1:3" x14ac:dyDescent="0.25">
      <c r="A211" t="s">
        <v>321</v>
      </c>
      <c r="B211" t="s">
        <v>325</v>
      </c>
      <c r="C211" t="str">
        <f t="shared" si="3"/>
        <v>Brussel</v>
      </c>
    </row>
    <row r="213" spans="1:3" x14ac:dyDescent="0.25">
      <c r="A213" t="s">
        <v>218</v>
      </c>
      <c r="B213" t="s">
        <v>229</v>
      </c>
      <c r="C213" t="str">
        <f t="shared" si="3"/>
        <v>Ambulant</v>
      </c>
    </row>
    <row r="214" spans="1:3" x14ac:dyDescent="0.25">
      <c r="A214" t="s">
        <v>219</v>
      </c>
      <c r="B214" t="s">
        <v>230</v>
      </c>
      <c r="C214" t="str">
        <f t="shared" si="3"/>
        <v>Residentieel niet-ziekenhuis</v>
      </c>
    </row>
    <row r="215" spans="1:3" x14ac:dyDescent="0.25">
      <c r="A215" t="s">
        <v>220</v>
      </c>
      <c r="B215" t="s">
        <v>231</v>
      </c>
      <c r="C215" t="str">
        <f t="shared" si="3"/>
        <v>Ziekenhuis</v>
      </c>
    </row>
    <row r="216" spans="1:3" x14ac:dyDescent="0.25">
      <c r="A216" t="s">
        <v>332</v>
      </c>
      <c r="B216" t="s">
        <v>332</v>
      </c>
      <c r="C216" t="str">
        <f t="shared" si="3"/>
        <v>Jan</v>
      </c>
    </row>
    <row r="217" spans="1:3" x14ac:dyDescent="0.25">
      <c r="A217" t="s">
        <v>343</v>
      </c>
      <c r="B217" t="s">
        <v>333</v>
      </c>
      <c r="C217" t="str">
        <f t="shared" si="3"/>
        <v>Feb</v>
      </c>
    </row>
    <row r="218" spans="1:3" x14ac:dyDescent="0.25">
      <c r="A218" t="s">
        <v>334</v>
      </c>
      <c r="B218" t="s">
        <v>349</v>
      </c>
      <c r="C218" t="str">
        <f t="shared" si="3"/>
        <v>Maa</v>
      </c>
    </row>
    <row r="219" spans="1:3" x14ac:dyDescent="0.25">
      <c r="A219" t="s">
        <v>344</v>
      </c>
      <c r="B219" t="s">
        <v>335</v>
      </c>
      <c r="C219" t="str">
        <f t="shared" si="3"/>
        <v>Apr</v>
      </c>
    </row>
    <row r="220" spans="1:3" x14ac:dyDescent="0.25">
      <c r="A220" t="s">
        <v>345</v>
      </c>
      <c r="B220" t="s">
        <v>350</v>
      </c>
      <c r="C220" t="str">
        <f t="shared" si="3"/>
        <v>Mei</v>
      </c>
    </row>
    <row r="221" spans="1:3" x14ac:dyDescent="0.25">
      <c r="A221" t="s">
        <v>346</v>
      </c>
      <c r="B221" t="s">
        <v>336</v>
      </c>
      <c r="C221" t="str">
        <f t="shared" si="3"/>
        <v>Jun</v>
      </c>
    </row>
    <row r="222" spans="1:3" x14ac:dyDescent="0.25">
      <c r="A222" t="s">
        <v>347</v>
      </c>
      <c r="B222" t="s">
        <v>337</v>
      </c>
      <c r="C222" t="str">
        <f t="shared" si="3"/>
        <v>Jul</v>
      </c>
    </row>
    <row r="223" spans="1:3" x14ac:dyDescent="0.25">
      <c r="A223" t="s">
        <v>348</v>
      </c>
      <c r="B223" t="s">
        <v>338</v>
      </c>
      <c r="C223" t="str">
        <f t="shared" si="3"/>
        <v>Aug</v>
      </c>
    </row>
    <row r="224" spans="1:3" x14ac:dyDescent="0.25">
      <c r="A224" t="s">
        <v>339</v>
      </c>
      <c r="B224" t="s">
        <v>339</v>
      </c>
      <c r="C224" t="str">
        <f t="shared" si="3"/>
        <v>Sep</v>
      </c>
    </row>
    <row r="225" spans="1:3" x14ac:dyDescent="0.25">
      <c r="A225" t="s">
        <v>340</v>
      </c>
      <c r="B225" t="s">
        <v>351</v>
      </c>
      <c r="C225" t="str">
        <f t="shared" si="3"/>
        <v>Okt</v>
      </c>
    </row>
    <row r="226" spans="1:3" x14ac:dyDescent="0.25">
      <c r="A226" t="s">
        <v>341</v>
      </c>
      <c r="B226" t="s">
        <v>341</v>
      </c>
      <c r="C226" t="str">
        <f t="shared" si="3"/>
        <v>Nov</v>
      </c>
    </row>
    <row r="227" spans="1:3" x14ac:dyDescent="0.25">
      <c r="A227" t="s">
        <v>342</v>
      </c>
      <c r="B227" t="s">
        <v>342</v>
      </c>
      <c r="C227" t="str">
        <f t="shared" si="3"/>
        <v>Dec</v>
      </c>
    </row>
    <row r="228" spans="1:3" x14ac:dyDescent="0.25">
      <c r="A228" t="s">
        <v>355</v>
      </c>
      <c r="B228" t="s">
        <v>353</v>
      </c>
      <c r="C228" t="str">
        <f t="shared" si="3"/>
        <v>Geen beperking in behandeling</v>
      </c>
    </row>
    <row r="229" spans="1:3" x14ac:dyDescent="0.25">
      <c r="A229" t="s">
        <v>352</v>
      </c>
      <c r="B229" t="s">
        <v>354</v>
      </c>
      <c r="C229" t="str">
        <f t="shared" si="3"/>
        <v>Beperkingen in behandeling</v>
      </c>
    </row>
    <row r="230" spans="1:3" x14ac:dyDescent="0.25">
      <c r="A230" t="s">
        <v>356</v>
      </c>
      <c r="B230" t="s">
        <v>358</v>
      </c>
      <c r="C230" t="str">
        <f t="shared" si="3"/>
        <v>Geen opvolging op afstand</v>
      </c>
    </row>
    <row r="231" spans="1:3" x14ac:dyDescent="0.25">
      <c r="A231" t="s">
        <v>357</v>
      </c>
      <c r="B231" t="s">
        <v>359</v>
      </c>
      <c r="C231" t="str">
        <f t="shared" si="3"/>
        <v>Opvolging op afstand</v>
      </c>
    </row>
    <row r="232" spans="1:3" x14ac:dyDescent="0.25">
      <c r="A232" t="s">
        <v>360</v>
      </c>
      <c r="B232" t="s">
        <v>363</v>
      </c>
      <c r="C232" t="str">
        <f t="shared" si="3"/>
        <v>Daling</v>
      </c>
    </row>
    <row r="233" spans="1:3" x14ac:dyDescent="0.25">
      <c r="A233" t="s">
        <v>362</v>
      </c>
      <c r="B233" t="s">
        <v>364</v>
      </c>
      <c r="C233" t="str">
        <f t="shared" si="3"/>
        <v>Geen verandering</v>
      </c>
    </row>
    <row r="234" spans="1:3" x14ac:dyDescent="0.25">
      <c r="A234" t="s">
        <v>361</v>
      </c>
      <c r="B234" t="s">
        <v>365</v>
      </c>
      <c r="C234" t="str">
        <f t="shared" si="3"/>
        <v>Toename</v>
      </c>
    </row>
    <row r="235" spans="1:3" x14ac:dyDescent="0.25">
      <c r="A235" t="s">
        <v>366</v>
      </c>
      <c r="B235" t="s">
        <v>368</v>
      </c>
      <c r="C235" t="str">
        <f t="shared" si="3"/>
        <v>Probleem codering</v>
      </c>
    </row>
    <row r="236" spans="1:3" x14ac:dyDescent="0.25">
      <c r="A236" t="s">
        <v>367</v>
      </c>
      <c r="B236" t="s">
        <v>369</v>
      </c>
      <c r="C236" t="str">
        <f t="shared" si="3"/>
        <v>Geen probleem codering</v>
      </c>
    </row>
    <row r="237" spans="1:3" x14ac:dyDescent="0.25">
      <c r="A237" t="s">
        <v>260</v>
      </c>
      <c r="B237" t="s">
        <v>261</v>
      </c>
      <c r="C237" t="str">
        <f t="shared" si="3"/>
        <v>Geen</v>
      </c>
    </row>
    <row r="238" spans="1:3" x14ac:dyDescent="0.25">
      <c r="A238" t="s">
        <v>262</v>
      </c>
      <c r="B238" t="s">
        <v>263</v>
      </c>
      <c r="C238" t="str">
        <f t="shared" si="3"/>
        <v>Opiaten</v>
      </c>
    </row>
    <row r="239" spans="1:3" x14ac:dyDescent="0.25">
      <c r="A239" t="s">
        <v>264</v>
      </c>
      <c r="B239" t="s">
        <v>264</v>
      </c>
      <c r="C239" t="str">
        <f t="shared" si="3"/>
        <v>Cocaïne</v>
      </c>
    </row>
    <row r="240" spans="1:3" x14ac:dyDescent="0.25">
      <c r="A240" t="s">
        <v>370</v>
      </c>
      <c r="B240" t="s">
        <v>371</v>
      </c>
      <c r="C240" t="str">
        <f t="shared" si="3"/>
        <v>Stimulantia</v>
      </c>
    </row>
    <row r="241" spans="1:3" x14ac:dyDescent="0.25">
      <c r="A241" t="s">
        <v>265</v>
      </c>
      <c r="B241" t="s">
        <v>266</v>
      </c>
      <c r="C241" t="str">
        <f t="shared" si="3"/>
        <v>Hypnotica</v>
      </c>
    </row>
    <row r="242" spans="1:3" x14ac:dyDescent="0.25">
      <c r="A242" t="s">
        <v>165</v>
      </c>
      <c r="B242" t="s">
        <v>165</v>
      </c>
      <c r="C242" t="str">
        <f t="shared" si="3"/>
        <v>Cannabis</v>
      </c>
    </row>
    <row r="243" spans="1:3" x14ac:dyDescent="0.25">
      <c r="A243" t="s">
        <v>39</v>
      </c>
      <c r="B243" t="s">
        <v>158</v>
      </c>
      <c r="C243" t="str">
        <f t="shared" si="3"/>
        <v>Alcohol</v>
      </c>
    </row>
    <row r="244" spans="1:3" x14ac:dyDescent="0.25">
      <c r="A244" t="s">
        <v>303</v>
      </c>
      <c r="B244" t="s">
        <v>372</v>
      </c>
      <c r="C244" t="str">
        <f t="shared" si="3"/>
        <v>Andere</v>
      </c>
    </row>
  </sheetData>
  <mergeCells count="1">
    <mergeCell ref="A2:B2"/>
  </mergeCells>
  <dataValidations count="1">
    <dataValidation type="list" allowBlank="1" showInputMessage="1" showErrorMessage="1" sqref="C2">
      <formula1>$A$3:$B$3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103"/>
  <sheetViews>
    <sheetView showGridLines="0" zoomScaleNormal="100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42578125" style="19" bestFit="1" customWidth="1"/>
    <col min="3" max="3" width="10.7109375" style="19" customWidth="1"/>
    <col min="4" max="4" width="7.140625" style="19" customWidth="1"/>
    <col min="5" max="10" width="9.7109375" style="19" customWidth="1"/>
    <col min="11" max="11" width="10.28515625" style="19" customWidth="1"/>
    <col min="12" max="12" width="7" style="19" customWidth="1"/>
    <col min="13" max="13" width="8.5703125" style="19" customWidth="1"/>
    <col min="14" max="14" width="6.7109375" style="19" customWidth="1"/>
    <col min="15" max="15" width="9.85546875" style="19" customWidth="1"/>
    <col min="16" max="17" width="10.7109375" style="19" customWidth="1"/>
    <col min="18" max="16384" width="8.85546875" style="3"/>
  </cols>
  <sheetData>
    <row r="1" spans="1:18" ht="22.5" customHeight="1" x14ac:dyDescent="0.2">
      <c r="A1" s="123" t="s">
        <v>436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93"/>
    </row>
    <row r="2" spans="1:18" ht="50.45" customHeight="1" x14ac:dyDescent="0.2">
      <c r="A2" s="749" t="s">
        <v>167</v>
      </c>
      <c r="B2" s="230" t="s">
        <v>126</v>
      </c>
      <c r="C2" s="786" t="s">
        <v>257</v>
      </c>
      <c r="D2" s="760"/>
      <c r="E2" s="787" t="s">
        <v>259</v>
      </c>
      <c r="F2" s="776"/>
      <c r="G2" s="776"/>
      <c r="H2" s="776"/>
      <c r="I2" s="776"/>
      <c r="J2" s="761"/>
      <c r="K2" s="786" t="s">
        <v>268</v>
      </c>
      <c r="L2" s="775"/>
      <c r="M2" s="786" t="s">
        <v>270</v>
      </c>
      <c r="N2" s="760"/>
      <c r="O2" s="541" t="s">
        <v>280</v>
      </c>
      <c r="P2" s="530" t="s">
        <v>273</v>
      </c>
      <c r="Q2" s="532" t="s">
        <v>276</v>
      </c>
    </row>
    <row r="3" spans="1:18" s="43" customFormat="1" ht="39.75" customHeight="1" x14ac:dyDescent="0.25">
      <c r="A3" s="751"/>
      <c r="B3" s="233" t="s">
        <v>2</v>
      </c>
      <c r="C3" s="234" t="s">
        <v>187</v>
      </c>
      <c r="D3" s="235" t="s">
        <v>188</v>
      </c>
      <c r="E3" s="236" t="s">
        <v>261</v>
      </c>
      <c r="F3" s="236" t="s">
        <v>264</v>
      </c>
      <c r="G3" s="236" t="s">
        <v>146</v>
      </c>
      <c r="H3" s="236" t="s">
        <v>266</v>
      </c>
      <c r="I3" s="236" t="s">
        <v>165</v>
      </c>
      <c r="J3" s="236" t="s">
        <v>158</v>
      </c>
      <c r="K3" s="233" t="s">
        <v>187</v>
      </c>
      <c r="L3" s="230" t="s">
        <v>188</v>
      </c>
      <c r="M3" s="234" t="s">
        <v>187</v>
      </c>
      <c r="N3" s="235" t="s">
        <v>188</v>
      </c>
      <c r="O3" s="235" t="s">
        <v>0</v>
      </c>
      <c r="P3" s="237" t="s">
        <v>0</v>
      </c>
      <c r="Q3" s="234" t="s">
        <v>0</v>
      </c>
    </row>
    <row r="4" spans="1:18" x14ac:dyDescent="0.2">
      <c r="A4" s="556" t="s">
        <v>173</v>
      </c>
      <c r="B4" s="198"/>
      <c r="C4" s="238"/>
      <c r="D4" s="239"/>
      <c r="E4" s="240"/>
      <c r="F4" s="241"/>
      <c r="G4" s="242"/>
      <c r="H4" s="243"/>
      <c r="I4" s="168"/>
      <c r="J4" s="168"/>
      <c r="K4" s="170"/>
      <c r="L4" s="170"/>
      <c r="M4" s="170"/>
      <c r="N4" s="170"/>
      <c r="O4" s="541"/>
      <c r="P4" s="244"/>
      <c r="Q4" s="170"/>
    </row>
    <row r="5" spans="1:18" x14ac:dyDescent="0.2">
      <c r="A5" s="108" t="s">
        <v>174</v>
      </c>
      <c r="B5" s="96">
        <v>2380</v>
      </c>
      <c r="C5" s="220">
        <v>2.1</v>
      </c>
      <c r="D5" s="220">
        <v>1.37</v>
      </c>
      <c r="E5" s="220">
        <v>36.58</v>
      </c>
      <c r="F5" s="223">
        <v>34</v>
      </c>
      <c r="G5" s="223">
        <v>8.4700000000000006</v>
      </c>
      <c r="H5" s="223">
        <v>14.79</v>
      </c>
      <c r="I5" s="223">
        <v>26.04</v>
      </c>
      <c r="J5" s="223">
        <v>20.04</v>
      </c>
      <c r="K5" s="220">
        <v>4.9400000000000004</v>
      </c>
      <c r="L5" s="220">
        <v>2.84</v>
      </c>
      <c r="M5" s="220">
        <v>24.01</v>
      </c>
      <c r="N5" s="220">
        <v>8.8699999999999992</v>
      </c>
      <c r="O5" s="220">
        <v>14.44</v>
      </c>
      <c r="P5" s="220">
        <v>40.49</v>
      </c>
      <c r="Q5" s="220">
        <v>45.83</v>
      </c>
      <c r="R5" s="93"/>
    </row>
    <row r="6" spans="1:18" x14ac:dyDescent="0.2">
      <c r="A6" s="108" t="s">
        <v>175</v>
      </c>
      <c r="B6" s="96">
        <v>628</v>
      </c>
      <c r="C6" s="220">
        <v>2.0699999999999998</v>
      </c>
      <c r="D6" s="220">
        <v>1.31</v>
      </c>
      <c r="E6" s="220">
        <v>39.200000000000003</v>
      </c>
      <c r="F6" s="223">
        <v>33.49</v>
      </c>
      <c r="G6" s="223">
        <v>6.58</v>
      </c>
      <c r="H6" s="223">
        <v>13.33</v>
      </c>
      <c r="I6" s="223">
        <v>23.24</v>
      </c>
      <c r="J6" s="223">
        <v>18.04</v>
      </c>
      <c r="K6" s="220">
        <v>4.6500000000000004</v>
      </c>
      <c r="L6" s="220">
        <v>2.94</v>
      </c>
      <c r="M6" s="220">
        <v>24.45</v>
      </c>
      <c r="N6" s="220">
        <v>8.57</v>
      </c>
      <c r="O6" s="220">
        <v>13.12</v>
      </c>
      <c r="P6" s="220">
        <v>33.15</v>
      </c>
      <c r="Q6" s="220">
        <v>41.88</v>
      </c>
      <c r="R6" s="93"/>
    </row>
    <row r="7" spans="1:18" ht="50.45" customHeight="1" x14ac:dyDescent="0.2">
      <c r="A7" s="770" t="s">
        <v>169</v>
      </c>
      <c r="B7" s="230" t="s">
        <v>128</v>
      </c>
      <c r="C7" s="786" t="s">
        <v>257</v>
      </c>
      <c r="D7" s="760"/>
      <c r="E7" s="787" t="s">
        <v>259</v>
      </c>
      <c r="F7" s="776"/>
      <c r="G7" s="776"/>
      <c r="H7" s="776"/>
      <c r="I7" s="776"/>
      <c r="J7" s="761"/>
      <c r="K7" s="786" t="s">
        <v>268</v>
      </c>
      <c r="L7" s="775"/>
      <c r="M7" s="786" t="s">
        <v>270</v>
      </c>
      <c r="N7" s="760"/>
      <c r="O7" s="230" t="s">
        <v>282</v>
      </c>
      <c r="P7" s="230" t="s">
        <v>272</v>
      </c>
      <c r="Q7" s="230" t="s">
        <v>278</v>
      </c>
      <c r="R7" s="93"/>
    </row>
    <row r="8" spans="1:18" s="43" customFormat="1" ht="21" customHeight="1" x14ac:dyDescent="0.25">
      <c r="A8" s="770"/>
      <c r="B8" s="233" t="s">
        <v>2</v>
      </c>
      <c r="C8" s="234" t="s">
        <v>187</v>
      </c>
      <c r="D8" s="235" t="s">
        <v>188</v>
      </c>
      <c r="E8" s="236" t="s">
        <v>261</v>
      </c>
      <c r="F8" s="236" t="s">
        <v>264</v>
      </c>
      <c r="G8" s="236" t="s">
        <v>146</v>
      </c>
      <c r="H8" s="236" t="s">
        <v>266</v>
      </c>
      <c r="I8" s="236" t="s">
        <v>165</v>
      </c>
      <c r="J8" s="236" t="s">
        <v>158</v>
      </c>
      <c r="K8" s="233" t="s">
        <v>187</v>
      </c>
      <c r="L8" s="230" t="s">
        <v>188</v>
      </c>
      <c r="M8" s="234" t="s">
        <v>187</v>
      </c>
      <c r="N8" s="235" t="s">
        <v>188</v>
      </c>
      <c r="O8" s="235" t="s">
        <v>0</v>
      </c>
      <c r="P8" s="235" t="s">
        <v>0</v>
      </c>
      <c r="Q8" s="235" t="s">
        <v>0</v>
      </c>
      <c r="R8" s="126"/>
    </row>
    <row r="9" spans="1:18" x14ac:dyDescent="0.2">
      <c r="A9" s="164" t="s">
        <v>375</v>
      </c>
      <c r="B9" s="592"/>
      <c r="C9" s="621"/>
      <c r="D9" s="622"/>
      <c r="E9" s="621"/>
      <c r="F9" s="623"/>
      <c r="G9" s="623"/>
      <c r="H9" s="622"/>
      <c r="I9" s="573"/>
      <c r="J9" s="573"/>
      <c r="K9" s="621"/>
      <c r="L9" s="622"/>
      <c r="M9" s="621"/>
      <c r="N9" s="622"/>
      <c r="O9" s="573"/>
      <c r="P9" s="611"/>
      <c r="Q9" s="562"/>
      <c r="R9" s="93"/>
    </row>
    <row r="10" spans="1:18" x14ac:dyDescent="0.2">
      <c r="A10" s="95">
        <v>2015</v>
      </c>
      <c r="B10" s="96">
        <v>1224</v>
      </c>
      <c r="C10" s="220">
        <v>2.14</v>
      </c>
      <c r="D10" s="265">
        <v>1.29</v>
      </c>
      <c r="E10" s="145">
        <v>39.619999999999997</v>
      </c>
      <c r="F10" s="97">
        <v>29.98</v>
      </c>
      <c r="G10" s="97">
        <v>7.6</v>
      </c>
      <c r="H10" s="149">
        <v>14.62</v>
      </c>
      <c r="I10" s="97">
        <v>24.18</v>
      </c>
      <c r="J10" s="97">
        <v>18.3</v>
      </c>
      <c r="K10" s="220">
        <v>5.22</v>
      </c>
      <c r="L10" s="265">
        <v>2.71</v>
      </c>
      <c r="M10" s="220">
        <v>22.34</v>
      </c>
      <c r="N10" s="265">
        <v>7.28</v>
      </c>
      <c r="O10" s="97">
        <v>12.83</v>
      </c>
      <c r="P10" s="127">
        <v>41.23</v>
      </c>
      <c r="Q10" s="97">
        <v>45.69</v>
      </c>
      <c r="R10" s="93"/>
    </row>
    <row r="11" spans="1:18" x14ac:dyDescent="0.2">
      <c r="A11" s="95">
        <v>2016</v>
      </c>
      <c r="B11" s="96">
        <v>1141</v>
      </c>
      <c r="C11" s="220">
        <v>2.12</v>
      </c>
      <c r="D11" s="265">
        <v>1.35</v>
      </c>
      <c r="E11" s="145">
        <v>40.93</v>
      </c>
      <c r="F11" s="97">
        <v>28.4</v>
      </c>
      <c r="G11" s="97">
        <v>7.36</v>
      </c>
      <c r="H11" s="149">
        <v>13.06</v>
      </c>
      <c r="I11" s="97">
        <v>24.45</v>
      </c>
      <c r="J11" s="97">
        <v>18.14</v>
      </c>
      <c r="K11" s="220">
        <v>5.0999999999999996</v>
      </c>
      <c r="L11" s="265">
        <v>2.8</v>
      </c>
      <c r="M11" s="220">
        <v>22.42</v>
      </c>
      <c r="N11" s="265">
        <v>7.46</v>
      </c>
      <c r="O11" s="97">
        <v>12.5</v>
      </c>
      <c r="P11" s="127">
        <v>41.96</v>
      </c>
      <c r="Q11" s="97">
        <v>43.98</v>
      </c>
      <c r="R11" s="93"/>
    </row>
    <row r="12" spans="1:18" x14ac:dyDescent="0.2">
      <c r="A12" s="95">
        <v>2017</v>
      </c>
      <c r="B12" s="103">
        <v>1049</v>
      </c>
      <c r="C12" s="220">
        <v>2.15</v>
      </c>
      <c r="D12" s="265">
        <v>1.33</v>
      </c>
      <c r="E12" s="145">
        <v>39.47</v>
      </c>
      <c r="F12" s="97">
        <v>32.22</v>
      </c>
      <c r="G12" s="97">
        <v>7.63</v>
      </c>
      <c r="H12" s="149">
        <v>11.63</v>
      </c>
      <c r="I12" s="97">
        <v>25.36</v>
      </c>
      <c r="J12" s="97">
        <v>18.489999999999998</v>
      </c>
      <c r="K12" s="220">
        <v>5.13</v>
      </c>
      <c r="L12" s="265">
        <v>2.77</v>
      </c>
      <c r="M12" s="220">
        <v>22.36</v>
      </c>
      <c r="N12" s="265">
        <v>7.27</v>
      </c>
      <c r="O12" s="97">
        <v>14.8</v>
      </c>
      <c r="P12" s="127">
        <v>44.36</v>
      </c>
      <c r="Q12" s="97">
        <v>37.92</v>
      </c>
      <c r="R12" s="93"/>
    </row>
    <row r="13" spans="1:18" x14ac:dyDescent="0.2">
      <c r="A13" s="95">
        <v>2018</v>
      </c>
      <c r="B13" s="103">
        <v>1078</v>
      </c>
      <c r="C13" s="220">
        <v>2.17</v>
      </c>
      <c r="D13" s="265">
        <v>1.25</v>
      </c>
      <c r="E13" s="145">
        <v>37.479999999999997</v>
      </c>
      <c r="F13" s="97">
        <v>34.42</v>
      </c>
      <c r="G13" s="97">
        <v>8.44</v>
      </c>
      <c r="H13" s="149">
        <v>11.6</v>
      </c>
      <c r="I13" s="97">
        <v>24.77</v>
      </c>
      <c r="J13" s="97">
        <v>19.2</v>
      </c>
      <c r="K13" s="220">
        <v>5.03</v>
      </c>
      <c r="L13" s="265">
        <v>2.83</v>
      </c>
      <c r="M13" s="220">
        <v>23.12</v>
      </c>
      <c r="N13" s="265">
        <v>7.56</v>
      </c>
      <c r="O13" s="97">
        <v>14.87</v>
      </c>
      <c r="P13" s="127">
        <v>44.8</v>
      </c>
      <c r="Q13" s="97">
        <v>39.85</v>
      </c>
      <c r="R13" s="93"/>
    </row>
    <row r="14" spans="1:18" x14ac:dyDescent="0.2">
      <c r="A14" s="95">
        <v>2019</v>
      </c>
      <c r="B14" s="103">
        <v>1030</v>
      </c>
      <c r="C14" s="220">
        <v>2.15</v>
      </c>
      <c r="D14" s="265">
        <v>1.46</v>
      </c>
      <c r="E14" s="145">
        <v>41.65</v>
      </c>
      <c r="F14" s="97">
        <v>33.200000000000003</v>
      </c>
      <c r="G14" s="97">
        <v>7.86</v>
      </c>
      <c r="H14" s="149">
        <v>11.46</v>
      </c>
      <c r="I14" s="97">
        <v>23.4</v>
      </c>
      <c r="J14" s="97">
        <v>18.25</v>
      </c>
      <c r="K14" s="220">
        <v>5.14</v>
      </c>
      <c r="L14" s="265">
        <v>2.78</v>
      </c>
      <c r="M14" s="220">
        <v>22.4</v>
      </c>
      <c r="N14" s="265">
        <v>7.41</v>
      </c>
      <c r="O14" s="97">
        <v>15.01</v>
      </c>
      <c r="P14" s="127">
        <v>45.84</v>
      </c>
      <c r="Q14" s="97">
        <v>43.99</v>
      </c>
      <c r="R14" s="93"/>
    </row>
    <row r="15" spans="1:18" x14ac:dyDescent="0.2">
      <c r="A15" s="185">
        <v>2020</v>
      </c>
      <c r="B15" s="103">
        <v>922</v>
      </c>
      <c r="C15" s="220">
        <v>2.15</v>
      </c>
      <c r="D15" s="265">
        <v>1.25</v>
      </c>
      <c r="E15" s="145">
        <v>35.9</v>
      </c>
      <c r="F15" s="97">
        <v>34.270000000000003</v>
      </c>
      <c r="G15" s="97">
        <v>9.5399999999999991</v>
      </c>
      <c r="H15" s="149">
        <v>13.77</v>
      </c>
      <c r="I15" s="97">
        <v>22.02</v>
      </c>
      <c r="J15" s="97">
        <v>17.57</v>
      </c>
      <c r="K15" s="220">
        <v>5.17</v>
      </c>
      <c r="L15" s="265">
        <v>2.78</v>
      </c>
      <c r="M15" s="220">
        <v>23.31</v>
      </c>
      <c r="N15" s="265">
        <v>8.1</v>
      </c>
      <c r="O15" s="97">
        <v>14.3</v>
      </c>
      <c r="P15" s="127">
        <v>42.88</v>
      </c>
      <c r="Q15" s="97">
        <v>46.04</v>
      </c>
      <c r="R15" s="93"/>
    </row>
    <row r="16" spans="1:18" x14ac:dyDescent="0.2">
      <c r="A16" s="185">
        <v>2021</v>
      </c>
      <c r="B16" s="103">
        <v>919</v>
      </c>
      <c r="C16" s="220">
        <v>2.0299999999999998</v>
      </c>
      <c r="D16" s="265">
        <v>1.31</v>
      </c>
      <c r="E16" s="145">
        <v>43.2</v>
      </c>
      <c r="F16" s="97">
        <v>29.71</v>
      </c>
      <c r="G16" s="97">
        <v>8.81</v>
      </c>
      <c r="H16" s="149">
        <v>9.4700000000000006</v>
      </c>
      <c r="I16" s="97">
        <v>20.46</v>
      </c>
      <c r="J16" s="97">
        <v>16.87</v>
      </c>
      <c r="K16" s="220">
        <v>5.12</v>
      </c>
      <c r="L16" s="265">
        <v>2.8</v>
      </c>
      <c r="M16" s="220">
        <v>23.82</v>
      </c>
      <c r="N16" s="265">
        <v>8.89</v>
      </c>
      <c r="O16" s="97">
        <v>13.41</v>
      </c>
      <c r="P16" s="127">
        <v>39.67</v>
      </c>
      <c r="Q16" s="97">
        <v>47.98</v>
      </c>
      <c r="R16" s="93"/>
    </row>
    <row r="17" spans="1:18" s="667" customFormat="1" ht="22.5" customHeight="1" x14ac:dyDescent="0.2">
      <c r="A17" s="669" t="s">
        <v>381</v>
      </c>
      <c r="B17" s="671"/>
      <c r="C17" s="695" t="s">
        <v>458</v>
      </c>
      <c r="D17" s="703"/>
      <c r="E17" s="695" t="s">
        <v>455</v>
      </c>
      <c r="F17" s="695" t="s">
        <v>509</v>
      </c>
      <c r="G17" s="695" t="s">
        <v>510</v>
      </c>
      <c r="H17" s="695" t="s">
        <v>511</v>
      </c>
      <c r="I17" s="695" t="s">
        <v>512</v>
      </c>
      <c r="J17" s="695" t="s">
        <v>513</v>
      </c>
      <c r="K17" s="695" t="s">
        <v>457</v>
      </c>
      <c r="L17" s="705"/>
      <c r="M17" s="695" t="s">
        <v>514</v>
      </c>
      <c r="N17" s="705"/>
      <c r="O17" s="685" t="s">
        <v>515</v>
      </c>
      <c r="P17" s="695" t="s">
        <v>516</v>
      </c>
      <c r="Q17" s="695" t="s">
        <v>517</v>
      </c>
      <c r="R17" s="666"/>
    </row>
    <row r="18" spans="1:18" x14ac:dyDescent="0.2">
      <c r="A18" s="164" t="s">
        <v>70</v>
      </c>
      <c r="B18" s="592"/>
      <c r="C18" s="575"/>
      <c r="D18" s="576"/>
      <c r="E18" s="576"/>
      <c r="F18" s="576"/>
      <c r="G18" s="576"/>
      <c r="H18" s="576"/>
      <c r="I18" s="567"/>
      <c r="J18" s="567"/>
      <c r="K18" s="575"/>
      <c r="L18" s="576"/>
      <c r="M18" s="575"/>
      <c r="N18" s="576"/>
      <c r="O18" s="567"/>
      <c r="P18" s="613"/>
      <c r="Q18" s="565"/>
      <c r="R18" s="93"/>
    </row>
    <row r="19" spans="1:18" x14ac:dyDescent="0.2">
      <c r="A19" s="200" t="s">
        <v>296</v>
      </c>
      <c r="B19" s="211">
        <v>1459</v>
      </c>
      <c r="C19" s="203">
        <v>2.08</v>
      </c>
      <c r="D19" s="211">
        <v>1.36</v>
      </c>
      <c r="E19" s="578">
        <v>42.02</v>
      </c>
      <c r="F19" s="578">
        <v>29.61</v>
      </c>
      <c r="G19" s="578">
        <v>7.88</v>
      </c>
      <c r="H19" s="578">
        <v>11.45</v>
      </c>
      <c r="I19" s="203">
        <v>22.96</v>
      </c>
      <c r="J19" s="203">
        <v>17.55</v>
      </c>
      <c r="K19" s="222">
        <v>5.03</v>
      </c>
      <c r="L19" s="222">
        <v>2.8</v>
      </c>
      <c r="M19" s="222">
        <v>24.13</v>
      </c>
      <c r="N19" s="222">
        <v>9.18</v>
      </c>
      <c r="O19" s="203">
        <v>13.07</v>
      </c>
      <c r="P19" s="202">
        <v>41.38</v>
      </c>
      <c r="Q19" s="202">
        <v>48.06</v>
      </c>
      <c r="R19" s="93"/>
    </row>
    <row r="20" spans="1:18" x14ac:dyDescent="0.2">
      <c r="A20" s="200" t="s">
        <v>71</v>
      </c>
      <c r="B20" s="211">
        <v>820</v>
      </c>
      <c r="C20" s="203">
        <v>2.04</v>
      </c>
      <c r="D20" s="211">
        <v>1.3</v>
      </c>
      <c r="E20" s="578">
        <v>43.05</v>
      </c>
      <c r="F20" s="578">
        <v>23.05</v>
      </c>
      <c r="G20" s="578">
        <v>11.46</v>
      </c>
      <c r="H20" s="578">
        <v>13.41</v>
      </c>
      <c r="I20" s="203">
        <v>24.76</v>
      </c>
      <c r="J20" s="203">
        <v>16.100000000000001</v>
      </c>
      <c r="K20" s="222">
        <v>4.99</v>
      </c>
      <c r="L20" s="222">
        <v>2.82</v>
      </c>
      <c r="M20" s="222">
        <v>23.63</v>
      </c>
      <c r="N20" s="222">
        <v>9.18</v>
      </c>
      <c r="O20" s="203">
        <v>15.76</v>
      </c>
      <c r="P20" s="202">
        <v>52.19</v>
      </c>
      <c r="Q20" s="202">
        <v>51.69</v>
      </c>
      <c r="R20" s="93"/>
    </row>
    <row r="21" spans="1:18" x14ac:dyDescent="0.2">
      <c r="A21" s="108" t="s">
        <v>72</v>
      </c>
      <c r="B21" s="96">
        <v>158</v>
      </c>
      <c r="C21" s="220">
        <v>2.25</v>
      </c>
      <c r="D21" s="220">
        <v>1.1599999999999999</v>
      </c>
      <c r="E21" s="220">
        <v>27.22</v>
      </c>
      <c r="F21" s="220">
        <v>25.32</v>
      </c>
      <c r="G21" s="220">
        <v>15.82</v>
      </c>
      <c r="H21" s="220">
        <v>23.42</v>
      </c>
      <c r="I21" s="220">
        <v>30.38</v>
      </c>
      <c r="J21" s="220">
        <v>16.46</v>
      </c>
      <c r="K21" s="226">
        <v>6.24</v>
      </c>
      <c r="L21" s="226">
        <v>1.88</v>
      </c>
      <c r="M21" s="226">
        <v>27.92</v>
      </c>
      <c r="N21" s="226">
        <v>10.8</v>
      </c>
      <c r="O21" s="104">
        <v>15.79</v>
      </c>
      <c r="P21" s="226">
        <v>55.97</v>
      </c>
      <c r="Q21" s="226">
        <v>59.26</v>
      </c>
      <c r="R21" s="93"/>
    </row>
    <row r="22" spans="1:18" x14ac:dyDescent="0.2">
      <c r="A22" s="108" t="s">
        <v>73</v>
      </c>
      <c r="B22" s="96">
        <v>77</v>
      </c>
      <c r="C22" s="220">
        <v>2.0499999999999998</v>
      </c>
      <c r="D22" s="220">
        <v>1.18</v>
      </c>
      <c r="E22" s="220">
        <v>37.659999999999997</v>
      </c>
      <c r="F22" s="220">
        <v>27.27</v>
      </c>
      <c r="G22" s="220">
        <v>15.58</v>
      </c>
      <c r="H22" s="220">
        <v>10.39</v>
      </c>
      <c r="I22" s="220">
        <v>16.88</v>
      </c>
      <c r="J22" s="220">
        <v>19.48</v>
      </c>
      <c r="K22" s="226">
        <v>4.55</v>
      </c>
      <c r="L22" s="226">
        <v>3.08</v>
      </c>
      <c r="M22" s="226">
        <v>24.53</v>
      </c>
      <c r="N22" s="226">
        <v>8.9600000000000009</v>
      </c>
      <c r="O22" s="104">
        <v>13.16</v>
      </c>
      <c r="P22" s="226">
        <v>41.54</v>
      </c>
      <c r="Q22" s="226">
        <v>42.86</v>
      </c>
      <c r="R22" s="93"/>
    </row>
    <row r="23" spans="1:18" x14ac:dyDescent="0.2">
      <c r="A23" s="108" t="s">
        <v>74</v>
      </c>
      <c r="B23" s="96">
        <v>273</v>
      </c>
      <c r="C23" s="220">
        <v>2.0499999999999998</v>
      </c>
      <c r="D23" s="220">
        <v>1.1399999999999999</v>
      </c>
      <c r="E23" s="220">
        <v>39.56</v>
      </c>
      <c r="F23" s="220">
        <v>24.18</v>
      </c>
      <c r="G23" s="220">
        <v>12.82</v>
      </c>
      <c r="H23" s="220">
        <v>7.33</v>
      </c>
      <c r="I23" s="220">
        <v>31.5</v>
      </c>
      <c r="J23" s="220">
        <v>17.579999999999998</v>
      </c>
      <c r="K23" s="226">
        <v>4.5</v>
      </c>
      <c r="L23" s="226">
        <v>2.88</v>
      </c>
      <c r="M23" s="226">
        <v>23.36</v>
      </c>
      <c r="N23" s="226">
        <v>8.64</v>
      </c>
      <c r="O23" s="104">
        <v>16.329999999999998</v>
      </c>
      <c r="P23" s="226">
        <v>50.72</v>
      </c>
      <c r="Q23" s="226">
        <v>68.42</v>
      </c>
      <c r="R23" s="93"/>
    </row>
    <row r="24" spans="1:18" x14ac:dyDescent="0.2">
      <c r="A24" s="108" t="s">
        <v>75</v>
      </c>
      <c r="B24" s="96">
        <v>248</v>
      </c>
      <c r="C24" s="220">
        <v>1.83</v>
      </c>
      <c r="D24" s="220">
        <v>1.51</v>
      </c>
      <c r="E24" s="220">
        <v>59.68</v>
      </c>
      <c r="F24" s="220">
        <v>17.34</v>
      </c>
      <c r="G24" s="220">
        <v>5.65</v>
      </c>
      <c r="H24" s="220">
        <v>14.11</v>
      </c>
      <c r="I24" s="220">
        <v>14.11</v>
      </c>
      <c r="J24" s="220">
        <v>13.31</v>
      </c>
      <c r="K24" s="226">
        <v>4.97</v>
      </c>
      <c r="L24" s="226">
        <v>2.84</v>
      </c>
      <c r="M24" s="226">
        <v>21.35</v>
      </c>
      <c r="N24" s="226">
        <v>7.72</v>
      </c>
      <c r="O24" s="104">
        <v>17.52</v>
      </c>
      <c r="P24" s="226">
        <v>58.72</v>
      </c>
      <c r="Q24" s="226">
        <v>44.44</v>
      </c>
      <c r="R24" s="93"/>
    </row>
    <row r="25" spans="1:18" x14ac:dyDescent="0.2">
      <c r="A25" s="108" t="s">
        <v>76</v>
      </c>
      <c r="B25" s="96">
        <v>64</v>
      </c>
      <c r="C25" s="220">
        <v>2.2799999999999998</v>
      </c>
      <c r="D25" s="220">
        <v>1.47</v>
      </c>
      <c r="E25" s="220">
        <v>39.06</v>
      </c>
      <c r="F25" s="220">
        <v>29.69</v>
      </c>
      <c r="G25" s="220">
        <v>12.5</v>
      </c>
      <c r="H25" s="220">
        <v>15.63</v>
      </c>
      <c r="I25" s="220">
        <v>32.81</v>
      </c>
      <c r="J25" s="220">
        <v>15.63</v>
      </c>
      <c r="K25" s="226">
        <v>4.32</v>
      </c>
      <c r="L25" s="226">
        <v>3.29</v>
      </c>
      <c r="M25" s="226">
        <v>22.33</v>
      </c>
      <c r="N25" s="226">
        <v>9.19</v>
      </c>
      <c r="O25" s="104">
        <v>8.33</v>
      </c>
      <c r="P25" s="226">
        <v>36.21</v>
      </c>
      <c r="Q25" s="226">
        <v>64.290000000000006</v>
      </c>
      <c r="R25" s="93"/>
    </row>
    <row r="26" spans="1:18" x14ac:dyDescent="0.2">
      <c r="A26" s="200" t="s">
        <v>77</v>
      </c>
      <c r="B26" s="211">
        <v>424</v>
      </c>
      <c r="C26" s="203">
        <v>2.2400000000000002</v>
      </c>
      <c r="D26" s="203">
        <v>1.45</v>
      </c>
      <c r="E26" s="578">
        <v>35.61</v>
      </c>
      <c r="F26" s="578">
        <v>42.92</v>
      </c>
      <c r="G26" s="578">
        <v>2.59</v>
      </c>
      <c r="H26" s="578">
        <v>9.1999999999999993</v>
      </c>
      <c r="I26" s="203">
        <v>25.47</v>
      </c>
      <c r="J26" s="203">
        <v>22.17</v>
      </c>
      <c r="K26" s="222">
        <v>5.48</v>
      </c>
      <c r="L26" s="222">
        <v>2.5</v>
      </c>
      <c r="M26" s="222">
        <v>25.16</v>
      </c>
      <c r="N26" s="222">
        <v>9.3800000000000008</v>
      </c>
      <c r="O26" s="203">
        <v>8.17</v>
      </c>
      <c r="P26" s="202">
        <v>25.12</v>
      </c>
      <c r="Q26" s="202">
        <v>36.26</v>
      </c>
      <c r="R26" s="93"/>
    </row>
    <row r="27" spans="1:18" x14ac:dyDescent="0.2">
      <c r="A27" s="108" t="s">
        <v>78</v>
      </c>
      <c r="B27" s="96">
        <v>200</v>
      </c>
      <c r="C27" s="220">
        <v>2.02</v>
      </c>
      <c r="D27" s="220">
        <v>1.1599999999999999</v>
      </c>
      <c r="E27" s="220">
        <v>38.5</v>
      </c>
      <c r="F27" s="220">
        <v>42.5</v>
      </c>
      <c r="G27" s="220">
        <v>3</v>
      </c>
      <c r="H27" s="220">
        <v>9</v>
      </c>
      <c r="I27" s="220">
        <v>21</v>
      </c>
      <c r="J27" s="220">
        <v>15.5</v>
      </c>
      <c r="K27" s="226">
        <v>6.4</v>
      </c>
      <c r="L27" s="226">
        <v>1.64</v>
      </c>
      <c r="M27" s="226">
        <v>26.28</v>
      </c>
      <c r="N27" s="226">
        <v>9.2200000000000006</v>
      </c>
      <c r="O27" s="104">
        <v>10.61</v>
      </c>
      <c r="P27" s="226">
        <v>25.63</v>
      </c>
      <c r="Q27" s="226">
        <v>34.04</v>
      </c>
      <c r="R27" s="93"/>
    </row>
    <row r="28" spans="1:18" x14ac:dyDescent="0.2">
      <c r="A28" s="108" t="s">
        <v>79</v>
      </c>
      <c r="B28" s="96">
        <v>185</v>
      </c>
      <c r="C28" s="220">
        <v>2.41</v>
      </c>
      <c r="D28" s="220">
        <v>1.73</v>
      </c>
      <c r="E28" s="220">
        <v>37.840000000000003</v>
      </c>
      <c r="F28" s="220">
        <v>44.86</v>
      </c>
      <c r="G28" s="220">
        <v>2.7</v>
      </c>
      <c r="H28" s="220">
        <v>10.27</v>
      </c>
      <c r="I28" s="220">
        <v>25.95</v>
      </c>
      <c r="J28" s="220">
        <v>27.57</v>
      </c>
      <c r="K28" s="226">
        <v>4.53</v>
      </c>
      <c r="L28" s="226">
        <v>2.85</v>
      </c>
      <c r="M28" s="226">
        <v>24.34</v>
      </c>
      <c r="N28" s="226">
        <v>9.42</v>
      </c>
      <c r="O28" s="104">
        <v>6.15</v>
      </c>
      <c r="P28" s="226">
        <v>22.41</v>
      </c>
      <c r="Q28" s="226">
        <v>40</v>
      </c>
      <c r="R28" s="93"/>
    </row>
    <row r="29" spans="1:18" x14ac:dyDescent="0.2">
      <c r="A29" s="108" t="s">
        <v>80</v>
      </c>
      <c r="B29" s="96">
        <v>4</v>
      </c>
      <c r="C29" s="220">
        <v>4</v>
      </c>
      <c r="D29" s="220">
        <v>2.16</v>
      </c>
      <c r="E29" s="220">
        <v>0</v>
      </c>
      <c r="F29" s="220">
        <v>50</v>
      </c>
      <c r="G29" s="220">
        <v>0</v>
      </c>
      <c r="H29" s="220">
        <v>0</v>
      </c>
      <c r="I29" s="220">
        <v>75</v>
      </c>
      <c r="J29" s="220">
        <v>25</v>
      </c>
      <c r="K29" s="226">
        <v>5.5</v>
      </c>
      <c r="L29" s="226">
        <v>3</v>
      </c>
      <c r="M29" s="226">
        <v>20.25</v>
      </c>
      <c r="N29" s="226">
        <v>3.3</v>
      </c>
      <c r="O29" s="104">
        <v>0</v>
      </c>
      <c r="P29" s="226">
        <v>66.67</v>
      </c>
      <c r="Q29" s="226">
        <v>0</v>
      </c>
      <c r="R29" s="93"/>
    </row>
    <row r="30" spans="1:18" x14ac:dyDescent="0.2">
      <c r="A30" s="108" t="s">
        <v>81</v>
      </c>
      <c r="B30" s="96">
        <v>32</v>
      </c>
      <c r="C30" s="220">
        <v>2.44</v>
      </c>
      <c r="D30" s="220">
        <v>0.8</v>
      </c>
      <c r="E30" s="220">
        <v>9.3800000000000008</v>
      </c>
      <c r="F30" s="220">
        <v>31.25</v>
      </c>
      <c r="G30" s="220">
        <v>0</v>
      </c>
      <c r="H30" s="220">
        <v>6.25</v>
      </c>
      <c r="I30" s="220">
        <v>46.88</v>
      </c>
      <c r="J30" s="220">
        <v>31.25</v>
      </c>
      <c r="K30" s="226">
        <v>5.31</v>
      </c>
      <c r="L30" s="226">
        <v>2.62</v>
      </c>
      <c r="M30" s="226">
        <v>23.97</v>
      </c>
      <c r="N30" s="226">
        <v>10.28</v>
      </c>
      <c r="O30" s="104">
        <v>6.25</v>
      </c>
      <c r="P30" s="226">
        <v>29.03</v>
      </c>
      <c r="Q30" s="226">
        <v>40</v>
      </c>
      <c r="R30" s="93"/>
    </row>
    <row r="31" spans="1:18" x14ac:dyDescent="0.2">
      <c r="A31" s="108" t="s">
        <v>82</v>
      </c>
      <c r="B31" s="96">
        <v>3</v>
      </c>
      <c r="C31" s="220">
        <v>2.33</v>
      </c>
      <c r="D31" s="220">
        <v>1.1499999999999999</v>
      </c>
      <c r="E31" s="220">
        <v>33.33</v>
      </c>
      <c r="F31" s="220">
        <v>66.67</v>
      </c>
      <c r="G31" s="220">
        <v>0</v>
      </c>
      <c r="H31" s="220">
        <v>0</v>
      </c>
      <c r="I31" s="220">
        <v>0</v>
      </c>
      <c r="J31" s="220">
        <v>33.33</v>
      </c>
      <c r="K31" s="226">
        <v>2.33</v>
      </c>
      <c r="L31" s="226">
        <v>4.04</v>
      </c>
      <c r="M31" s="226">
        <v>18</v>
      </c>
      <c r="N31" s="226">
        <v>3.61</v>
      </c>
      <c r="O31" s="104">
        <v>0</v>
      </c>
      <c r="P31" s="226">
        <v>66.67</v>
      </c>
      <c r="Q31" s="226">
        <v>50</v>
      </c>
      <c r="R31" s="93"/>
    </row>
    <row r="32" spans="1:18" x14ac:dyDescent="0.2">
      <c r="A32" s="205" t="s">
        <v>83</v>
      </c>
      <c r="B32" s="211">
        <v>215</v>
      </c>
      <c r="C32" s="203">
        <v>1.9</v>
      </c>
      <c r="D32" s="203">
        <v>1.34</v>
      </c>
      <c r="E32" s="578">
        <v>50.7</v>
      </c>
      <c r="F32" s="578">
        <v>28.37</v>
      </c>
      <c r="G32" s="578">
        <v>4.6500000000000004</v>
      </c>
      <c r="H32" s="578">
        <v>8.3699999999999992</v>
      </c>
      <c r="I32" s="203">
        <v>11.16</v>
      </c>
      <c r="J32" s="203">
        <v>13.95</v>
      </c>
      <c r="K32" s="222">
        <v>4.08</v>
      </c>
      <c r="L32" s="222">
        <v>3.11</v>
      </c>
      <c r="M32" s="222">
        <v>22.76</v>
      </c>
      <c r="N32" s="222">
        <v>7.79</v>
      </c>
      <c r="O32" s="203">
        <v>13.07</v>
      </c>
      <c r="P32" s="202">
        <v>36.97</v>
      </c>
      <c r="Q32" s="202">
        <v>56.76</v>
      </c>
      <c r="R32" s="93"/>
    </row>
    <row r="33" spans="1:18" x14ac:dyDescent="0.2">
      <c r="A33" s="164" t="s">
        <v>239</v>
      </c>
      <c r="B33" s="614"/>
      <c r="C33" s="575"/>
      <c r="D33" s="576"/>
      <c r="E33" s="576"/>
      <c r="F33" s="576"/>
      <c r="G33" s="576"/>
      <c r="H33" s="576"/>
      <c r="I33" s="567"/>
      <c r="J33" s="567"/>
      <c r="K33" s="575"/>
      <c r="L33" s="576"/>
      <c r="M33" s="575"/>
      <c r="N33" s="576"/>
      <c r="O33" s="567"/>
      <c r="P33" s="613"/>
      <c r="Q33" s="565"/>
      <c r="R33" s="93"/>
    </row>
    <row r="34" spans="1:18" x14ac:dyDescent="0.2">
      <c r="A34" s="105" t="s">
        <v>241</v>
      </c>
      <c r="B34" s="273">
        <v>1262</v>
      </c>
      <c r="C34" s="224"/>
      <c r="D34" s="268"/>
      <c r="E34" s="146"/>
      <c r="F34" s="106"/>
      <c r="G34" s="106"/>
      <c r="H34" s="132"/>
      <c r="I34" s="106"/>
      <c r="J34" s="106"/>
      <c r="K34" s="252">
        <v>6.176033934252386</v>
      </c>
      <c r="L34" s="268"/>
      <c r="M34" s="252">
        <v>24</v>
      </c>
      <c r="N34" s="268"/>
      <c r="O34" s="151">
        <v>6.1417322834645667</v>
      </c>
      <c r="P34" s="133"/>
      <c r="Q34" s="106"/>
      <c r="R34" s="93"/>
    </row>
    <row r="35" spans="1:18" x14ac:dyDescent="0.2">
      <c r="A35" s="105" t="s">
        <v>288</v>
      </c>
      <c r="B35" s="273">
        <v>6835</v>
      </c>
      <c r="C35" s="278"/>
      <c r="D35" s="279"/>
      <c r="E35" s="147"/>
      <c r="F35" s="131"/>
      <c r="G35" s="131"/>
      <c r="H35" s="181"/>
      <c r="I35" s="106"/>
      <c r="J35" s="106"/>
      <c r="K35" s="252">
        <v>4.2887175893482832</v>
      </c>
      <c r="L35" s="268"/>
      <c r="M35" s="252">
        <v>24</v>
      </c>
      <c r="N35" s="268"/>
      <c r="O35" s="151">
        <v>19.639407598197035</v>
      </c>
      <c r="P35" s="134"/>
      <c r="Q35" s="131"/>
      <c r="R35" s="93"/>
    </row>
    <row r="36" spans="1:18" x14ac:dyDescent="0.2">
      <c r="A36" s="105" t="s">
        <v>290</v>
      </c>
      <c r="B36" s="273">
        <v>176</v>
      </c>
      <c r="C36" s="278"/>
      <c r="D36" s="279"/>
      <c r="E36" s="147"/>
      <c r="F36" s="131"/>
      <c r="G36" s="131"/>
      <c r="H36" s="181"/>
      <c r="I36" s="106"/>
      <c r="J36" s="106"/>
      <c r="K36" s="252">
        <v>5.0151515151515156</v>
      </c>
      <c r="L36" s="268"/>
      <c r="M36" s="252">
        <v>20</v>
      </c>
      <c r="N36" s="268"/>
      <c r="O36" s="151">
        <v>48.701298701298704</v>
      </c>
      <c r="P36" s="134"/>
      <c r="Q36" s="131"/>
      <c r="R36" s="93"/>
    </row>
    <row r="37" spans="1:18" x14ac:dyDescent="0.2">
      <c r="A37" s="105" t="s">
        <v>292</v>
      </c>
      <c r="B37" s="273">
        <v>11091</v>
      </c>
      <c r="C37" s="278"/>
      <c r="D37" s="279"/>
      <c r="E37" s="147"/>
      <c r="F37" s="131"/>
      <c r="G37" s="131"/>
      <c r="H37" s="181"/>
      <c r="I37" s="106"/>
      <c r="J37" s="106"/>
      <c r="K37" s="252">
        <v>5.4322033898305087</v>
      </c>
      <c r="L37" s="268"/>
      <c r="M37" s="252">
        <v>24</v>
      </c>
      <c r="N37" s="268"/>
      <c r="O37" s="151">
        <v>16.182701250387517</v>
      </c>
      <c r="P37" s="134"/>
      <c r="Q37" s="131"/>
      <c r="R37" s="93"/>
    </row>
    <row r="38" spans="1:18" x14ac:dyDescent="0.2">
      <c r="A38" s="105" t="s">
        <v>294</v>
      </c>
      <c r="B38" s="273">
        <v>54560</v>
      </c>
      <c r="C38" s="227"/>
      <c r="D38" s="270"/>
      <c r="E38" s="148"/>
      <c r="F38" s="114"/>
      <c r="G38" s="114"/>
      <c r="H38" s="183"/>
      <c r="I38" s="498"/>
      <c r="J38" s="498"/>
      <c r="K38" s="252">
        <v>5.343786416818161</v>
      </c>
      <c r="L38" s="268"/>
      <c r="M38" s="252">
        <v>24</v>
      </c>
      <c r="N38" s="268"/>
      <c r="O38" s="675">
        <v>28.461851199349503</v>
      </c>
      <c r="P38" s="135"/>
      <c r="Q38" s="114"/>
      <c r="R38" s="93"/>
    </row>
    <row r="39" spans="1:18" x14ac:dyDescent="0.2">
      <c r="A39" s="164" t="s">
        <v>84</v>
      </c>
      <c r="B39" s="592"/>
      <c r="C39" s="575"/>
      <c r="D39" s="576"/>
      <c r="E39" s="576"/>
      <c r="F39" s="576"/>
      <c r="G39" s="576"/>
      <c r="H39" s="576"/>
      <c r="I39" s="567"/>
      <c r="J39" s="567"/>
      <c r="K39" s="575"/>
      <c r="L39" s="576"/>
      <c r="M39" s="575"/>
      <c r="N39" s="576"/>
      <c r="O39" s="567"/>
      <c r="P39" s="613"/>
      <c r="Q39" s="565"/>
      <c r="R39" s="93"/>
    </row>
    <row r="40" spans="1:18" x14ac:dyDescent="0.2">
      <c r="A40" s="205" t="s">
        <v>85</v>
      </c>
      <c r="B40" s="212">
        <v>982</v>
      </c>
      <c r="C40" s="209">
        <v>1.9</v>
      </c>
      <c r="D40" s="209">
        <v>1.23</v>
      </c>
      <c r="E40" s="209">
        <v>47.86</v>
      </c>
      <c r="F40" s="209">
        <v>26.27</v>
      </c>
      <c r="G40" s="209">
        <v>7.64</v>
      </c>
      <c r="H40" s="209">
        <v>7.94</v>
      </c>
      <c r="I40" s="209">
        <v>20.059999999999999</v>
      </c>
      <c r="J40" s="209">
        <v>14.77</v>
      </c>
      <c r="K40" s="225">
        <v>4.74</v>
      </c>
      <c r="L40" s="225">
        <v>2.92</v>
      </c>
      <c r="M40" s="225">
        <v>4.74</v>
      </c>
      <c r="N40" s="225">
        <v>2.92</v>
      </c>
      <c r="O40" s="225">
        <v>11.68</v>
      </c>
      <c r="P40" s="225">
        <v>38.86</v>
      </c>
      <c r="Q40" s="225">
        <v>55.78</v>
      </c>
      <c r="R40" s="93"/>
    </row>
    <row r="41" spans="1:18" x14ac:dyDescent="0.2">
      <c r="A41" s="105" t="s">
        <v>86</v>
      </c>
      <c r="B41" s="96">
        <v>797</v>
      </c>
      <c r="C41" s="226">
        <v>1.96</v>
      </c>
      <c r="D41" s="226">
        <v>1.26</v>
      </c>
      <c r="E41" s="226">
        <v>45.55</v>
      </c>
      <c r="F41" s="226">
        <v>28.86</v>
      </c>
      <c r="G41" s="226">
        <v>8.41</v>
      </c>
      <c r="H41" s="226">
        <v>8.7799999999999994</v>
      </c>
      <c r="I41" s="226">
        <v>21.46</v>
      </c>
      <c r="J41" s="226">
        <v>15.18</v>
      </c>
      <c r="K41" s="226">
        <v>5.05</v>
      </c>
      <c r="L41" s="226">
        <v>2.78</v>
      </c>
      <c r="M41" s="226">
        <v>5.05</v>
      </c>
      <c r="N41" s="226">
        <v>2.78</v>
      </c>
      <c r="O41" s="226">
        <v>11.11</v>
      </c>
      <c r="P41" s="226">
        <v>37.71</v>
      </c>
      <c r="Q41" s="226">
        <v>54.84</v>
      </c>
      <c r="R41" s="93"/>
    </row>
    <row r="42" spans="1:18" x14ac:dyDescent="0.2">
      <c r="A42" s="105" t="s">
        <v>87</v>
      </c>
      <c r="B42" s="96">
        <v>169</v>
      </c>
      <c r="C42" s="226">
        <v>1.69</v>
      </c>
      <c r="D42" s="226">
        <v>1.04</v>
      </c>
      <c r="E42" s="226">
        <v>56.21</v>
      </c>
      <c r="F42" s="226">
        <v>15.38</v>
      </c>
      <c r="G42" s="226">
        <v>4.7300000000000004</v>
      </c>
      <c r="H42" s="226">
        <v>4.1399999999999997</v>
      </c>
      <c r="I42" s="226">
        <v>15.38</v>
      </c>
      <c r="J42" s="226">
        <v>13.02</v>
      </c>
      <c r="K42" s="226">
        <v>3.18</v>
      </c>
      <c r="L42" s="226">
        <v>3.09</v>
      </c>
      <c r="M42" s="226">
        <v>3.18</v>
      </c>
      <c r="N42" s="226">
        <v>3.09</v>
      </c>
      <c r="O42" s="226">
        <v>14.38</v>
      </c>
      <c r="P42" s="226">
        <v>46.97</v>
      </c>
      <c r="Q42" s="226">
        <v>72.73</v>
      </c>
      <c r="R42" s="93"/>
    </row>
    <row r="43" spans="1:18" x14ac:dyDescent="0.2">
      <c r="A43" s="105" t="s">
        <v>88</v>
      </c>
      <c r="B43" s="96">
        <v>16</v>
      </c>
      <c r="C43" s="226">
        <v>1.31</v>
      </c>
      <c r="D43" s="226">
        <v>0.6</v>
      </c>
      <c r="E43" s="226">
        <v>75</v>
      </c>
      <c r="F43" s="226">
        <v>12.5</v>
      </c>
      <c r="G43" s="226">
        <v>0</v>
      </c>
      <c r="H43" s="226">
        <v>6.25</v>
      </c>
      <c r="I43" s="226">
        <v>0</v>
      </c>
      <c r="J43" s="226">
        <v>12.5</v>
      </c>
      <c r="K43" s="226">
        <v>4.07</v>
      </c>
      <c r="L43" s="226">
        <v>3.52</v>
      </c>
      <c r="M43" s="226">
        <v>4.07</v>
      </c>
      <c r="N43" s="226">
        <v>3.52</v>
      </c>
      <c r="O43" s="226">
        <v>0</v>
      </c>
      <c r="P43" s="226">
        <v>16.670000000000002</v>
      </c>
      <c r="Q43" s="226">
        <v>50</v>
      </c>
      <c r="R43" s="93"/>
    </row>
    <row r="44" spans="1:18" x14ac:dyDescent="0.2">
      <c r="A44" s="205" t="s">
        <v>89</v>
      </c>
      <c r="B44" s="212">
        <v>477</v>
      </c>
      <c r="C44" s="209">
        <v>2.4300000000000002</v>
      </c>
      <c r="D44" s="209">
        <v>1.53</v>
      </c>
      <c r="E44" s="209">
        <v>29.98</v>
      </c>
      <c r="F44" s="209">
        <v>36.479999999999997</v>
      </c>
      <c r="G44" s="209">
        <v>8.39</v>
      </c>
      <c r="H44" s="209">
        <v>18.66</v>
      </c>
      <c r="I44" s="209">
        <v>28.93</v>
      </c>
      <c r="J44" s="209">
        <v>23.27</v>
      </c>
      <c r="K44" s="225">
        <v>5.61</v>
      </c>
      <c r="L44" s="225">
        <v>2.42</v>
      </c>
      <c r="M44" s="225">
        <v>5.61</v>
      </c>
      <c r="N44" s="225">
        <v>2.42</v>
      </c>
      <c r="O44" s="225">
        <v>15.7</v>
      </c>
      <c r="P44" s="208">
        <v>46.51</v>
      </c>
      <c r="Q44" s="208">
        <v>36.76</v>
      </c>
      <c r="R44" s="93"/>
    </row>
    <row r="45" spans="1:18" x14ac:dyDescent="0.2">
      <c r="A45" s="105" t="s">
        <v>90</v>
      </c>
      <c r="B45" s="96">
        <v>138</v>
      </c>
      <c r="C45" s="226">
        <v>2.52</v>
      </c>
      <c r="D45" s="226">
        <v>1.33</v>
      </c>
      <c r="E45" s="226">
        <v>21.74</v>
      </c>
      <c r="F45" s="226">
        <v>44.93</v>
      </c>
      <c r="G45" s="226">
        <v>10.87</v>
      </c>
      <c r="H45" s="226">
        <v>15.94</v>
      </c>
      <c r="I45" s="226">
        <v>30.43</v>
      </c>
      <c r="J45" s="226">
        <v>21.74</v>
      </c>
      <c r="K45" s="226">
        <v>6</v>
      </c>
      <c r="L45" s="226">
        <v>2.02</v>
      </c>
      <c r="M45" s="226">
        <v>6</v>
      </c>
      <c r="N45" s="226">
        <v>2.02</v>
      </c>
      <c r="O45" s="226">
        <v>20.59</v>
      </c>
      <c r="P45" s="226">
        <v>53.64</v>
      </c>
      <c r="Q45" s="226">
        <v>28</v>
      </c>
      <c r="R45" s="93"/>
    </row>
    <row r="46" spans="1:18" x14ac:dyDescent="0.2">
      <c r="A46" s="105" t="s">
        <v>91</v>
      </c>
      <c r="B46" s="96">
        <v>33</v>
      </c>
      <c r="C46" s="226">
        <v>1.82</v>
      </c>
      <c r="D46" s="226">
        <v>1.1599999999999999</v>
      </c>
      <c r="E46" s="226">
        <v>54.55</v>
      </c>
      <c r="F46" s="226">
        <v>33.33</v>
      </c>
      <c r="G46" s="226">
        <v>3.03</v>
      </c>
      <c r="H46" s="226">
        <v>12.12</v>
      </c>
      <c r="I46" s="226">
        <v>18.18</v>
      </c>
      <c r="J46" s="226">
        <v>6.06</v>
      </c>
      <c r="K46" s="226">
        <v>1.35</v>
      </c>
      <c r="L46" s="226">
        <v>2.54</v>
      </c>
      <c r="M46" s="226">
        <v>1.35</v>
      </c>
      <c r="N46" s="226">
        <v>2.54</v>
      </c>
      <c r="O46" s="226">
        <v>15.63</v>
      </c>
      <c r="P46" s="226">
        <v>64.52</v>
      </c>
      <c r="Q46" s="226">
        <v>44.44</v>
      </c>
      <c r="R46" s="93"/>
    </row>
    <row r="47" spans="1:18" x14ac:dyDescent="0.2">
      <c r="A47" s="105" t="s">
        <v>92</v>
      </c>
      <c r="B47" s="96">
        <v>107</v>
      </c>
      <c r="C47" s="226">
        <v>2.23</v>
      </c>
      <c r="D47" s="226">
        <v>1.42</v>
      </c>
      <c r="E47" s="226">
        <v>37.380000000000003</v>
      </c>
      <c r="F47" s="226">
        <v>26.17</v>
      </c>
      <c r="G47" s="226">
        <v>7.48</v>
      </c>
      <c r="H47" s="226">
        <v>17.760000000000002</v>
      </c>
      <c r="I47" s="226">
        <v>24.3</v>
      </c>
      <c r="J47" s="226">
        <v>18.690000000000001</v>
      </c>
      <c r="K47" s="226">
        <v>6.07</v>
      </c>
      <c r="L47" s="226">
        <v>1.93</v>
      </c>
      <c r="M47" s="226">
        <v>6.07</v>
      </c>
      <c r="N47" s="226">
        <v>1.93</v>
      </c>
      <c r="O47" s="226">
        <v>18.45</v>
      </c>
      <c r="P47" s="226">
        <v>34.479999999999997</v>
      </c>
      <c r="Q47" s="226">
        <v>33.33</v>
      </c>
      <c r="R47" s="93"/>
    </row>
    <row r="48" spans="1:18" x14ac:dyDescent="0.2">
      <c r="A48" s="105" t="s">
        <v>93</v>
      </c>
      <c r="B48" s="96">
        <v>199</v>
      </c>
      <c r="C48" s="226">
        <v>2.58</v>
      </c>
      <c r="D48" s="226">
        <v>1.73</v>
      </c>
      <c r="E48" s="226">
        <v>27.64</v>
      </c>
      <c r="F48" s="226">
        <v>36.68</v>
      </c>
      <c r="G48" s="226">
        <v>8.0399999999999991</v>
      </c>
      <c r="H48" s="226">
        <v>22.11</v>
      </c>
      <c r="I48" s="226">
        <v>32.159999999999997</v>
      </c>
      <c r="J48" s="226">
        <v>29.65</v>
      </c>
      <c r="K48" s="226">
        <v>5.85</v>
      </c>
      <c r="L48" s="226">
        <v>2.17</v>
      </c>
      <c r="M48" s="226">
        <v>5.85</v>
      </c>
      <c r="N48" s="226">
        <v>2.17</v>
      </c>
      <c r="O48" s="226">
        <v>10.82</v>
      </c>
      <c r="P48" s="226">
        <v>44.92</v>
      </c>
      <c r="Q48" s="226">
        <v>38.89</v>
      </c>
      <c r="R48" s="93"/>
    </row>
    <row r="49" spans="1:18" x14ac:dyDescent="0.2">
      <c r="A49" s="164" t="s">
        <v>94</v>
      </c>
      <c r="B49" s="575"/>
      <c r="C49" s="575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93"/>
    </row>
    <row r="50" spans="1:18" x14ac:dyDescent="0.2">
      <c r="A50" s="105" t="s">
        <v>95</v>
      </c>
      <c r="B50" s="96">
        <v>1138</v>
      </c>
      <c r="C50" s="226">
        <v>2.1</v>
      </c>
      <c r="D50" s="226">
        <v>1.39</v>
      </c>
      <c r="E50" s="226">
        <v>41.3</v>
      </c>
      <c r="F50" s="226">
        <v>29.79</v>
      </c>
      <c r="G50" s="226">
        <v>7.03</v>
      </c>
      <c r="H50" s="226">
        <v>11.69</v>
      </c>
      <c r="I50" s="226">
        <v>23.73</v>
      </c>
      <c r="J50" s="226">
        <v>18.72</v>
      </c>
      <c r="K50" s="226">
        <v>5</v>
      </c>
      <c r="L50" s="226">
        <v>2.81</v>
      </c>
      <c r="M50" s="226">
        <v>5</v>
      </c>
      <c r="N50" s="226">
        <v>2.81</v>
      </c>
      <c r="O50" s="226">
        <v>13.33</v>
      </c>
      <c r="P50" s="226">
        <v>41.59</v>
      </c>
      <c r="Q50" s="226">
        <v>47.04</v>
      </c>
      <c r="R50" s="93"/>
    </row>
    <row r="51" spans="1:18" x14ac:dyDescent="0.2">
      <c r="A51" s="105" t="s">
        <v>96</v>
      </c>
      <c r="B51" s="96">
        <v>314</v>
      </c>
      <c r="C51" s="226">
        <v>2</v>
      </c>
      <c r="D51" s="226">
        <v>1.21</v>
      </c>
      <c r="E51" s="226">
        <v>43.95</v>
      </c>
      <c r="F51" s="226">
        <v>28.98</v>
      </c>
      <c r="G51" s="226">
        <v>10.83</v>
      </c>
      <c r="H51" s="226">
        <v>10.83</v>
      </c>
      <c r="I51" s="226">
        <v>20.38</v>
      </c>
      <c r="J51" s="226">
        <v>13.69</v>
      </c>
      <c r="K51" s="226">
        <v>5.16</v>
      </c>
      <c r="L51" s="226">
        <v>2.74</v>
      </c>
      <c r="M51" s="226">
        <v>5.16</v>
      </c>
      <c r="N51" s="226">
        <v>2.74</v>
      </c>
      <c r="O51" s="226">
        <v>12.03</v>
      </c>
      <c r="P51" s="226">
        <v>40.61</v>
      </c>
      <c r="Q51" s="226">
        <v>52.38</v>
      </c>
      <c r="R51" s="93"/>
    </row>
    <row r="52" spans="1:18" x14ac:dyDescent="0.2">
      <c r="A52" s="164" t="s">
        <v>97</v>
      </c>
      <c r="B52" s="575"/>
      <c r="C52" s="575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93"/>
    </row>
    <row r="53" spans="1:18" x14ac:dyDescent="0.2">
      <c r="A53" s="105" t="s">
        <v>98</v>
      </c>
      <c r="B53" s="96">
        <v>8</v>
      </c>
      <c r="C53" s="226">
        <v>2.13</v>
      </c>
      <c r="D53" s="226">
        <v>0.99</v>
      </c>
      <c r="E53" s="226">
        <v>25</v>
      </c>
      <c r="F53" s="226">
        <v>37.5</v>
      </c>
      <c r="G53" s="226">
        <v>0</v>
      </c>
      <c r="H53" s="226">
        <v>12.5</v>
      </c>
      <c r="I53" s="226">
        <v>50</v>
      </c>
      <c r="J53" s="226">
        <v>0</v>
      </c>
      <c r="K53" s="226">
        <v>6.14</v>
      </c>
      <c r="L53" s="226">
        <v>2.27</v>
      </c>
      <c r="M53" s="224"/>
      <c r="N53" s="268"/>
      <c r="O53" s="226">
        <v>14.29</v>
      </c>
      <c r="P53" s="226">
        <v>12.5</v>
      </c>
      <c r="Q53" s="226">
        <v>0</v>
      </c>
      <c r="R53" s="93"/>
    </row>
    <row r="54" spans="1:18" x14ac:dyDescent="0.2">
      <c r="A54" s="105" t="s">
        <v>99</v>
      </c>
      <c r="B54" s="96">
        <v>166</v>
      </c>
      <c r="C54" s="226">
        <v>2.3199999999999998</v>
      </c>
      <c r="D54" s="226">
        <v>1.69</v>
      </c>
      <c r="E54" s="226">
        <v>37.950000000000003</v>
      </c>
      <c r="F54" s="226">
        <v>36.14</v>
      </c>
      <c r="G54" s="226">
        <v>13.86</v>
      </c>
      <c r="H54" s="226">
        <v>13.25</v>
      </c>
      <c r="I54" s="226">
        <v>31.33</v>
      </c>
      <c r="J54" s="226">
        <v>13.86</v>
      </c>
      <c r="K54" s="226">
        <v>5.48</v>
      </c>
      <c r="L54" s="226">
        <v>2.66</v>
      </c>
      <c r="M54" s="224"/>
      <c r="N54" s="268"/>
      <c r="O54" s="226">
        <v>13.29</v>
      </c>
      <c r="P54" s="226">
        <v>34.69</v>
      </c>
      <c r="Q54" s="226">
        <v>56.67</v>
      </c>
      <c r="R54" s="93"/>
    </row>
    <row r="55" spans="1:18" x14ac:dyDescent="0.2">
      <c r="A55" s="105" t="s">
        <v>100</v>
      </c>
      <c r="B55" s="96">
        <v>568</v>
      </c>
      <c r="C55" s="226">
        <v>2.16</v>
      </c>
      <c r="D55" s="226">
        <v>1.35</v>
      </c>
      <c r="E55" s="226">
        <v>39.96</v>
      </c>
      <c r="F55" s="226">
        <v>32.39</v>
      </c>
      <c r="G55" s="226">
        <v>10.039999999999999</v>
      </c>
      <c r="H55" s="226">
        <v>10.56</v>
      </c>
      <c r="I55" s="226">
        <v>25.35</v>
      </c>
      <c r="J55" s="226">
        <v>16.2</v>
      </c>
      <c r="K55" s="226">
        <v>4.9000000000000004</v>
      </c>
      <c r="L55" s="226">
        <v>2.81</v>
      </c>
      <c r="M55" s="224"/>
      <c r="N55" s="268"/>
      <c r="O55" s="226">
        <v>18.16</v>
      </c>
      <c r="P55" s="226">
        <v>46.22</v>
      </c>
      <c r="Q55" s="226">
        <v>43.8</v>
      </c>
      <c r="R55" s="93"/>
    </row>
    <row r="56" spans="1:18" x14ac:dyDescent="0.2">
      <c r="A56" s="105" t="s">
        <v>101</v>
      </c>
      <c r="B56" s="96">
        <v>716</v>
      </c>
      <c r="C56" s="226">
        <v>1.95</v>
      </c>
      <c r="D56" s="226">
        <v>1.26</v>
      </c>
      <c r="E56" s="226">
        <v>44.83</v>
      </c>
      <c r="F56" s="226">
        <v>25.84</v>
      </c>
      <c r="G56" s="226">
        <v>4.8899999999999997</v>
      </c>
      <c r="H56" s="226">
        <v>11.59</v>
      </c>
      <c r="I56" s="226">
        <v>18.72</v>
      </c>
      <c r="J56" s="226">
        <v>19.55</v>
      </c>
      <c r="K56" s="226">
        <v>5</v>
      </c>
      <c r="L56" s="226">
        <v>2.82</v>
      </c>
      <c r="M56" s="224"/>
      <c r="N56" s="268"/>
      <c r="O56" s="226">
        <v>8.81</v>
      </c>
      <c r="P56" s="226">
        <v>39.51</v>
      </c>
      <c r="Q56" s="226">
        <v>50.3</v>
      </c>
      <c r="R56" s="93"/>
    </row>
    <row r="57" spans="1:18" x14ac:dyDescent="0.2">
      <c r="A57" s="164" t="s">
        <v>102</v>
      </c>
      <c r="B57" s="624"/>
      <c r="C57" s="624"/>
      <c r="D57" s="625"/>
      <c r="E57" s="625"/>
      <c r="F57" s="625"/>
      <c r="G57" s="625"/>
      <c r="H57" s="625"/>
      <c r="I57" s="625"/>
      <c r="J57" s="625"/>
      <c r="K57" s="576"/>
      <c r="L57" s="576"/>
      <c r="M57" s="576"/>
      <c r="N57" s="576"/>
      <c r="O57" s="576"/>
      <c r="P57" s="576"/>
      <c r="Q57" s="576"/>
      <c r="R57" s="93"/>
    </row>
    <row r="58" spans="1:18" x14ac:dyDescent="0.2">
      <c r="A58" s="105" t="s">
        <v>103</v>
      </c>
      <c r="B58" s="96">
        <v>393</v>
      </c>
      <c r="C58" s="226">
        <v>2.17</v>
      </c>
      <c r="D58" s="226">
        <v>1.4</v>
      </c>
      <c r="E58" s="226">
        <v>41.22</v>
      </c>
      <c r="F58" s="226">
        <v>31.55</v>
      </c>
      <c r="G58" s="226">
        <v>8.4</v>
      </c>
      <c r="H58" s="226">
        <v>14.25</v>
      </c>
      <c r="I58" s="226">
        <v>27.99</v>
      </c>
      <c r="J58" s="226">
        <v>17.809999999999999</v>
      </c>
      <c r="K58" s="226">
        <v>5.13</v>
      </c>
      <c r="L58" s="226">
        <v>2.79</v>
      </c>
      <c r="M58" s="226">
        <v>5.13</v>
      </c>
      <c r="N58" s="226">
        <v>2.79</v>
      </c>
      <c r="O58" s="226">
        <v>14.21</v>
      </c>
      <c r="P58" s="226">
        <v>45.15</v>
      </c>
      <c r="Q58" s="226">
        <v>43.59</v>
      </c>
      <c r="R58" s="93"/>
    </row>
    <row r="59" spans="1:18" x14ac:dyDescent="0.2">
      <c r="A59" s="105" t="s">
        <v>104</v>
      </c>
      <c r="B59" s="96">
        <v>661</v>
      </c>
      <c r="C59" s="226">
        <v>2.0699999999999998</v>
      </c>
      <c r="D59" s="226">
        <v>1.27</v>
      </c>
      <c r="E59" s="226">
        <v>40.700000000000003</v>
      </c>
      <c r="F59" s="226">
        <v>31.01</v>
      </c>
      <c r="G59" s="226">
        <v>7.11</v>
      </c>
      <c r="H59" s="226">
        <v>10.89</v>
      </c>
      <c r="I59" s="226">
        <v>22.84</v>
      </c>
      <c r="J59" s="226">
        <v>18.760000000000002</v>
      </c>
      <c r="K59" s="226">
        <v>4.96</v>
      </c>
      <c r="L59" s="226">
        <v>2.78</v>
      </c>
      <c r="M59" s="226">
        <v>4.96</v>
      </c>
      <c r="N59" s="226">
        <v>2.78</v>
      </c>
      <c r="O59" s="226">
        <v>12.54</v>
      </c>
      <c r="P59" s="226">
        <v>37.89</v>
      </c>
      <c r="Q59" s="226">
        <v>50.32</v>
      </c>
      <c r="R59" s="93"/>
    </row>
    <row r="60" spans="1:18" x14ac:dyDescent="0.2">
      <c r="A60" s="105" t="s">
        <v>105</v>
      </c>
      <c r="B60" s="96">
        <v>108</v>
      </c>
      <c r="C60" s="226">
        <v>1.88</v>
      </c>
      <c r="D60" s="226">
        <v>1.51</v>
      </c>
      <c r="E60" s="226">
        <v>55.56</v>
      </c>
      <c r="F60" s="226">
        <v>19.440000000000001</v>
      </c>
      <c r="G60" s="226">
        <v>7.41</v>
      </c>
      <c r="H60" s="226">
        <v>11.11</v>
      </c>
      <c r="I60" s="226">
        <v>12.96</v>
      </c>
      <c r="J60" s="226">
        <v>13.89</v>
      </c>
      <c r="K60" s="226">
        <v>4.99</v>
      </c>
      <c r="L60" s="226">
        <v>2.92</v>
      </c>
      <c r="M60" s="226">
        <v>4.99</v>
      </c>
      <c r="N60" s="226">
        <v>2.92</v>
      </c>
      <c r="O60" s="226">
        <v>3</v>
      </c>
      <c r="P60" s="226">
        <v>27.08</v>
      </c>
      <c r="Q60" s="226">
        <v>25</v>
      </c>
      <c r="R60" s="93"/>
    </row>
    <row r="61" spans="1:18" x14ac:dyDescent="0.2">
      <c r="A61" s="164" t="s">
        <v>106</v>
      </c>
      <c r="B61" s="624"/>
      <c r="C61" s="575"/>
      <c r="D61" s="576"/>
      <c r="E61" s="625"/>
      <c r="F61" s="625"/>
      <c r="G61" s="625"/>
      <c r="H61" s="625"/>
      <c r="I61" s="625"/>
      <c r="J61" s="625"/>
      <c r="K61" s="576"/>
      <c r="L61" s="576"/>
      <c r="M61" s="576"/>
      <c r="N61" s="576"/>
      <c r="O61" s="576"/>
      <c r="P61" s="576"/>
      <c r="Q61" s="576"/>
      <c r="R61" s="93"/>
    </row>
    <row r="62" spans="1:18" x14ac:dyDescent="0.2">
      <c r="A62" s="105" t="s">
        <v>107</v>
      </c>
      <c r="B62" s="96">
        <v>1304</v>
      </c>
      <c r="C62" s="226">
        <v>2.11</v>
      </c>
      <c r="D62" s="226">
        <v>1.37</v>
      </c>
      <c r="E62" s="226">
        <v>41.03</v>
      </c>
      <c r="F62" s="226">
        <v>30.29</v>
      </c>
      <c r="G62" s="226">
        <v>8.2100000000000009</v>
      </c>
      <c r="H62" s="226">
        <v>11.73</v>
      </c>
      <c r="I62" s="226">
        <v>23.08</v>
      </c>
      <c r="J62" s="226">
        <v>17.87</v>
      </c>
      <c r="K62" s="226">
        <v>4.9000000000000004</v>
      </c>
      <c r="L62" s="226">
        <v>2.85</v>
      </c>
      <c r="M62" s="226">
        <v>4.9000000000000004</v>
      </c>
      <c r="N62" s="226">
        <v>2.85</v>
      </c>
      <c r="O62" s="226">
        <v>13.7</v>
      </c>
      <c r="P62" s="226">
        <v>44.6</v>
      </c>
      <c r="Q62" s="226">
        <v>48.62</v>
      </c>
      <c r="R62" s="93"/>
    </row>
    <row r="63" spans="1:18" x14ac:dyDescent="0.2">
      <c r="A63" s="105" t="s">
        <v>108</v>
      </c>
      <c r="B63" s="96">
        <v>143</v>
      </c>
      <c r="C63" s="226">
        <v>1.88</v>
      </c>
      <c r="D63" s="226">
        <v>1.21</v>
      </c>
      <c r="E63" s="226">
        <v>47.55</v>
      </c>
      <c r="F63" s="226">
        <v>24.48</v>
      </c>
      <c r="G63" s="226">
        <v>5.59</v>
      </c>
      <c r="H63" s="226">
        <v>9.7899999999999991</v>
      </c>
      <c r="I63" s="226">
        <v>23.08</v>
      </c>
      <c r="J63" s="226">
        <v>16.079999999999998</v>
      </c>
      <c r="K63" s="226">
        <v>6.09</v>
      </c>
      <c r="L63" s="226">
        <v>2.0299999999999998</v>
      </c>
      <c r="M63" s="226">
        <v>6.09</v>
      </c>
      <c r="N63" s="226">
        <v>2.0299999999999998</v>
      </c>
      <c r="O63" s="226">
        <v>8.2100000000000009</v>
      </c>
      <c r="P63" s="226">
        <v>14.29</v>
      </c>
      <c r="Q63" s="226">
        <v>14.29</v>
      </c>
      <c r="R63" s="93"/>
    </row>
    <row r="64" spans="1:18" x14ac:dyDescent="0.2">
      <c r="A64" s="164" t="s">
        <v>243</v>
      </c>
      <c r="B64" s="624"/>
      <c r="C64" s="575"/>
      <c r="D64" s="576"/>
      <c r="E64" s="625"/>
      <c r="F64" s="625"/>
      <c r="G64" s="625"/>
      <c r="H64" s="625"/>
      <c r="I64" s="625"/>
      <c r="J64" s="625"/>
      <c r="K64" s="625"/>
      <c r="L64" s="576"/>
      <c r="M64" s="576"/>
      <c r="N64" s="576"/>
      <c r="O64" s="576"/>
      <c r="P64" s="576"/>
      <c r="Q64" s="576"/>
      <c r="R64" s="93"/>
    </row>
    <row r="65" spans="1:18" x14ac:dyDescent="0.2">
      <c r="A65" s="111" t="s">
        <v>133</v>
      </c>
      <c r="B65" s="112">
        <v>1184</v>
      </c>
      <c r="C65" s="113">
        <v>2.14</v>
      </c>
      <c r="D65" s="113">
        <v>1.39</v>
      </c>
      <c r="E65" s="104">
        <v>39.1</v>
      </c>
      <c r="F65" s="104">
        <v>33.950000000000003</v>
      </c>
      <c r="G65" s="104">
        <v>8.61</v>
      </c>
      <c r="H65" s="104">
        <v>10.47</v>
      </c>
      <c r="I65" s="110">
        <v>24.75</v>
      </c>
      <c r="J65" s="110">
        <v>17.739999999999998</v>
      </c>
      <c r="K65" s="226">
        <v>4.79</v>
      </c>
      <c r="L65" s="226">
        <v>2.86</v>
      </c>
      <c r="M65" s="252">
        <v>4.79</v>
      </c>
      <c r="N65" s="252">
        <v>2.86</v>
      </c>
      <c r="O65" s="110">
        <v>15.61</v>
      </c>
      <c r="P65" s="139">
        <v>44.65</v>
      </c>
      <c r="Q65" s="139">
        <v>47.92</v>
      </c>
      <c r="R65" s="93"/>
    </row>
    <row r="66" spans="1:18" x14ac:dyDescent="0.2">
      <c r="A66" s="111" t="s">
        <v>134</v>
      </c>
      <c r="B66" s="112">
        <v>66</v>
      </c>
      <c r="C66" s="113">
        <v>2.1800000000000002</v>
      </c>
      <c r="D66" s="113">
        <v>1.48</v>
      </c>
      <c r="E66" s="104">
        <v>45.45</v>
      </c>
      <c r="F66" s="104">
        <v>19.7</v>
      </c>
      <c r="G66" s="104">
        <v>4.55</v>
      </c>
      <c r="H66" s="104">
        <v>16.670000000000002</v>
      </c>
      <c r="I66" s="110">
        <v>24.24</v>
      </c>
      <c r="J66" s="110">
        <v>21.21</v>
      </c>
      <c r="K66" s="226">
        <v>6.31</v>
      </c>
      <c r="L66" s="226">
        <v>1.89</v>
      </c>
      <c r="M66" s="252">
        <v>6.31</v>
      </c>
      <c r="N66" s="252">
        <v>1.89</v>
      </c>
      <c r="O66" s="110">
        <v>3.33</v>
      </c>
      <c r="P66" s="139">
        <v>35.19</v>
      </c>
      <c r="Q66" s="139">
        <v>35.29</v>
      </c>
      <c r="R66" s="93"/>
    </row>
    <row r="67" spans="1:18" x14ac:dyDescent="0.2">
      <c r="A67" s="111" t="s">
        <v>135</v>
      </c>
      <c r="B67" s="112">
        <v>13</v>
      </c>
      <c r="C67" s="113">
        <v>1.92</v>
      </c>
      <c r="D67" s="113">
        <v>1.1200000000000001</v>
      </c>
      <c r="E67" s="104">
        <v>53.85</v>
      </c>
      <c r="F67" s="104">
        <v>0</v>
      </c>
      <c r="G67" s="104">
        <v>0</v>
      </c>
      <c r="H67" s="104">
        <v>7.69</v>
      </c>
      <c r="I67" s="110">
        <v>30.77</v>
      </c>
      <c r="J67" s="110">
        <v>23.08</v>
      </c>
      <c r="K67" s="226">
        <v>6.25</v>
      </c>
      <c r="L67" s="226">
        <v>2.0499999999999998</v>
      </c>
      <c r="M67" s="252">
        <v>6.25</v>
      </c>
      <c r="N67" s="252">
        <v>2.0499999999999998</v>
      </c>
      <c r="O67" s="110">
        <v>0</v>
      </c>
      <c r="P67" s="139">
        <v>18.18</v>
      </c>
      <c r="Q67" s="139">
        <v>0</v>
      </c>
      <c r="R67" s="93"/>
    </row>
    <row r="68" spans="1:18" x14ac:dyDescent="0.2">
      <c r="A68" s="111" t="s">
        <v>136</v>
      </c>
      <c r="B68" s="112">
        <v>11</v>
      </c>
      <c r="C68" s="113">
        <v>2.1800000000000002</v>
      </c>
      <c r="D68" s="113">
        <v>1.6</v>
      </c>
      <c r="E68" s="104">
        <v>45.45</v>
      </c>
      <c r="F68" s="104">
        <v>9.09</v>
      </c>
      <c r="G68" s="104">
        <v>18.18</v>
      </c>
      <c r="H68" s="104">
        <v>18.18</v>
      </c>
      <c r="I68" s="110">
        <v>18.18</v>
      </c>
      <c r="J68" s="110">
        <v>0</v>
      </c>
      <c r="K68" s="226">
        <v>7</v>
      </c>
      <c r="L68" s="226">
        <v>0</v>
      </c>
      <c r="M68" s="252">
        <v>7</v>
      </c>
      <c r="N68" s="252">
        <v>0</v>
      </c>
      <c r="O68" s="110">
        <v>0</v>
      </c>
      <c r="P68" s="139">
        <v>42.86</v>
      </c>
      <c r="Q68" s="139">
        <v>100</v>
      </c>
      <c r="R68" s="93"/>
    </row>
    <row r="69" spans="1:18" x14ac:dyDescent="0.2">
      <c r="A69" s="111" t="s">
        <v>137</v>
      </c>
      <c r="B69" s="112">
        <v>61</v>
      </c>
      <c r="C69" s="113">
        <v>1.44</v>
      </c>
      <c r="D69" s="113">
        <v>0.74</v>
      </c>
      <c r="E69" s="104">
        <v>65.569999999999993</v>
      </c>
      <c r="F69" s="104">
        <v>3.28</v>
      </c>
      <c r="G69" s="104">
        <v>3.28</v>
      </c>
      <c r="H69" s="104">
        <v>14.75</v>
      </c>
      <c r="I69" s="110">
        <v>3.28</v>
      </c>
      <c r="J69" s="110">
        <v>16.39</v>
      </c>
      <c r="K69" s="226">
        <v>5.72</v>
      </c>
      <c r="L69" s="226">
        <v>2.54</v>
      </c>
      <c r="M69" s="252">
        <v>5.72</v>
      </c>
      <c r="N69" s="252">
        <v>2.54</v>
      </c>
      <c r="O69" s="110">
        <v>0</v>
      </c>
      <c r="P69" s="139">
        <v>7.27</v>
      </c>
      <c r="Q69" s="139">
        <v>0</v>
      </c>
      <c r="R69" s="93"/>
    </row>
    <row r="70" spans="1:18" x14ac:dyDescent="0.2">
      <c r="A70" s="108" t="s">
        <v>247</v>
      </c>
      <c r="B70" s="112">
        <v>124</v>
      </c>
      <c r="C70" s="113">
        <v>1.72</v>
      </c>
      <c r="D70" s="113">
        <v>1.0900000000000001</v>
      </c>
      <c r="E70" s="104">
        <v>54.84</v>
      </c>
      <c r="F70" s="104">
        <v>11.29</v>
      </c>
      <c r="G70" s="104">
        <v>4.84</v>
      </c>
      <c r="H70" s="104">
        <v>16.13</v>
      </c>
      <c r="I70" s="110">
        <v>14.52</v>
      </c>
      <c r="J70" s="110">
        <v>15.32</v>
      </c>
      <c r="K70" s="226">
        <v>5.99</v>
      </c>
      <c r="L70" s="226">
        <v>2.35</v>
      </c>
      <c r="M70" s="252">
        <v>5.99</v>
      </c>
      <c r="N70" s="252">
        <v>2.35</v>
      </c>
      <c r="O70" s="110">
        <v>1.92</v>
      </c>
      <c r="P70" s="139">
        <v>32.69</v>
      </c>
      <c r="Q70" s="139">
        <v>57.69</v>
      </c>
      <c r="R70" s="93"/>
    </row>
    <row r="71" spans="1:18" x14ac:dyDescent="0.2">
      <c r="A71" s="555" t="s">
        <v>379</v>
      </c>
      <c r="B71" s="142"/>
      <c r="C71" s="275"/>
      <c r="D71" s="275"/>
      <c r="K71" s="275"/>
      <c r="L71" s="275"/>
      <c r="M71" s="276"/>
      <c r="N71" s="276"/>
      <c r="O71" s="276"/>
      <c r="P71" s="275"/>
      <c r="Q71" s="275"/>
      <c r="R71" s="93"/>
    </row>
    <row r="72" spans="1:18" x14ac:dyDescent="0.2">
      <c r="A72" s="620"/>
      <c r="B72" s="620"/>
      <c r="C72" s="620"/>
      <c r="D72" s="620"/>
      <c r="K72" s="125"/>
      <c r="L72" s="125"/>
      <c r="M72" s="125"/>
      <c r="N72" s="125"/>
      <c r="O72" s="125"/>
      <c r="P72" s="125"/>
      <c r="Q72" s="125"/>
      <c r="R72" s="93"/>
    </row>
    <row r="73" spans="1:18" x14ac:dyDescent="0.2">
      <c r="A73" s="93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93"/>
    </row>
    <row r="78" spans="1:18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8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8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</sheetData>
  <mergeCells count="10">
    <mergeCell ref="A2:A3"/>
    <mergeCell ref="A7:A8"/>
    <mergeCell ref="C2:D2"/>
    <mergeCell ref="E2:J2"/>
    <mergeCell ref="K2:L2"/>
    <mergeCell ref="M2:N2"/>
    <mergeCell ref="C7:D7"/>
    <mergeCell ref="K7:L7"/>
    <mergeCell ref="M7:N7"/>
    <mergeCell ref="E7:J7"/>
  </mergeCells>
  <pageMargins left="0.7" right="0.7" top="0.75" bottom="0.75" header="0.3" footer="0.3"/>
  <pageSetup paperSize="28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73"/>
  <sheetViews>
    <sheetView showGridLines="0" zoomScale="115" zoomScaleNormal="115" workbookViewId="0">
      <pane ySplit="10" topLeftCell="A11" activePane="bottomLeft" state="frozen"/>
      <selection sqref="A1:XFD1048576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28515625" style="3" customWidth="1"/>
    <col min="3" max="3" width="11.7109375" style="3" customWidth="1"/>
    <col min="4" max="4" width="9.42578125" style="3" customWidth="1"/>
    <col min="5" max="9" width="9.42578125" style="19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3" ht="22.5" customHeight="1" x14ac:dyDescent="0.2">
      <c r="A1" s="123" t="s">
        <v>437</v>
      </c>
      <c r="B1" s="123"/>
      <c r="C1" s="123"/>
      <c r="D1" s="93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45" customHeight="1" x14ac:dyDescent="0.2">
      <c r="A2" s="749" t="s">
        <v>167</v>
      </c>
      <c r="B2" s="760" t="s">
        <v>126</v>
      </c>
      <c r="C2" s="760" t="s">
        <v>235</v>
      </c>
      <c r="D2" s="769" t="s">
        <v>184</v>
      </c>
      <c r="E2" s="771" t="s">
        <v>185</v>
      </c>
      <c r="F2" s="772"/>
      <c r="G2" s="772"/>
      <c r="H2" s="773"/>
      <c r="I2" s="771" t="s">
        <v>186</v>
      </c>
      <c r="J2" s="772"/>
      <c r="K2" s="772"/>
      <c r="L2" s="772"/>
      <c r="M2" s="772"/>
    </row>
    <row r="3" spans="1:13" ht="17.25" customHeight="1" x14ac:dyDescent="0.2">
      <c r="A3" s="750"/>
      <c r="B3" s="761"/>
      <c r="C3" s="761"/>
      <c r="D3" s="768"/>
      <c r="E3" s="157" t="s">
        <v>98</v>
      </c>
      <c r="F3" s="158" t="s">
        <v>99</v>
      </c>
      <c r="G3" s="158" t="s">
        <v>100</v>
      </c>
      <c r="H3" s="159" t="s">
        <v>101</v>
      </c>
      <c r="I3" s="771"/>
      <c r="J3" s="765"/>
      <c r="K3" s="765"/>
      <c r="L3" s="765"/>
      <c r="M3" s="765"/>
    </row>
    <row r="4" spans="1:13" x14ac:dyDescent="0.2">
      <c r="A4" s="751"/>
      <c r="B4" s="160" t="s">
        <v>2</v>
      </c>
      <c r="C4" s="160" t="s">
        <v>0</v>
      </c>
      <c r="D4" s="160" t="s">
        <v>0</v>
      </c>
      <c r="E4" s="162" t="s">
        <v>0</v>
      </c>
      <c r="F4" s="161" t="s">
        <v>0</v>
      </c>
      <c r="G4" s="161" t="s">
        <v>0</v>
      </c>
      <c r="H4" s="163" t="s">
        <v>0</v>
      </c>
      <c r="I4" s="162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</row>
    <row r="5" spans="1:13" x14ac:dyDescent="0.2">
      <c r="A5" s="164" t="s">
        <v>173</v>
      </c>
      <c r="B5" s="164"/>
      <c r="C5" s="164"/>
      <c r="D5" s="167"/>
      <c r="E5" s="168"/>
      <c r="F5" s="168"/>
      <c r="G5" s="168"/>
      <c r="H5" s="168"/>
      <c r="I5" s="169"/>
      <c r="J5" s="170"/>
      <c r="K5" s="170"/>
      <c r="L5" s="170"/>
      <c r="M5" s="170"/>
    </row>
    <row r="6" spans="1:13" x14ac:dyDescent="0.2">
      <c r="A6" s="7" t="s">
        <v>174</v>
      </c>
      <c r="B6" s="34">
        <v>3916</v>
      </c>
      <c r="C6" s="21">
        <v>15.12</v>
      </c>
      <c r="D6" s="21">
        <v>20.55</v>
      </c>
      <c r="E6" s="20">
        <v>1.78</v>
      </c>
      <c r="F6" s="20">
        <v>26.34</v>
      </c>
      <c r="G6" s="20">
        <v>44.12</v>
      </c>
      <c r="H6" s="20">
        <v>27.76</v>
      </c>
      <c r="I6" s="25">
        <v>34.85</v>
      </c>
      <c r="J6" s="25">
        <v>8.5399999999999991</v>
      </c>
      <c r="K6" s="25">
        <v>29</v>
      </c>
      <c r="L6" s="25">
        <v>34</v>
      </c>
      <c r="M6" s="25">
        <v>40</v>
      </c>
    </row>
    <row r="7" spans="1:13" x14ac:dyDescent="0.2">
      <c r="A7" s="518" t="s">
        <v>175</v>
      </c>
      <c r="B7" s="34">
        <v>1152</v>
      </c>
      <c r="C7" s="21">
        <v>16.940000000000001</v>
      </c>
      <c r="D7" s="21">
        <v>17.34</v>
      </c>
      <c r="E7" s="20">
        <v>2.39</v>
      </c>
      <c r="F7" s="20">
        <v>25.55</v>
      </c>
      <c r="G7" s="20">
        <v>44.21</v>
      </c>
      <c r="H7" s="20">
        <v>27.85</v>
      </c>
      <c r="I7" s="25">
        <v>34.76</v>
      </c>
      <c r="J7" s="25">
        <v>8.57</v>
      </c>
      <c r="K7" s="25">
        <v>29</v>
      </c>
      <c r="L7" s="25">
        <v>34</v>
      </c>
      <c r="M7" s="25">
        <v>40</v>
      </c>
    </row>
    <row r="8" spans="1:13" ht="14.45" customHeight="1" x14ac:dyDescent="0.2">
      <c r="A8" s="770" t="s">
        <v>169</v>
      </c>
      <c r="B8" s="760" t="s">
        <v>128</v>
      </c>
      <c r="C8" s="769" t="s">
        <v>237</v>
      </c>
      <c r="D8" s="767" t="s">
        <v>184</v>
      </c>
      <c r="E8" s="762" t="s">
        <v>185</v>
      </c>
      <c r="F8" s="763"/>
      <c r="G8" s="763"/>
      <c r="H8" s="766"/>
      <c r="I8" s="762" t="s">
        <v>186</v>
      </c>
      <c r="J8" s="763"/>
      <c r="K8" s="763"/>
      <c r="L8" s="763"/>
      <c r="M8" s="763"/>
    </row>
    <row r="9" spans="1:13" ht="42" customHeight="1" x14ac:dyDescent="0.2">
      <c r="A9" s="770"/>
      <c r="B9" s="761"/>
      <c r="C9" s="768"/>
      <c r="D9" s="768"/>
      <c r="E9" s="157" t="s">
        <v>98</v>
      </c>
      <c r="F9" s="158" t="s">
        <v>99</v>
      </c>
      <c r="G9" s="158" t="s">
        <v>100</v>
      </c>
      <c r="H9" s="159" t="s">
        <v>101</v>
      </c>
      <c r="I9" s="764"/>
      <c r="J9" s="765"/>
      <c r="K9" s="765"/>
      <c r="L9" s="765"/>
      <c r="M9" s="765"/>
    </row>
    <row r="10" spans="1:13" x14ac:dyDescent="0.2">
      <c r="A10" s="770"/>
      <c r="B10" s="160" t="s">
        <v>2</v>
      </c>
      <c r="C10" s="191" t="s">
        <v>0</v>
      </c>
      <c r="D10" s="160" t="s">
        <v>0</v>
      </c>
      <c r="E10" s="162" t="s">
        <v>0</v>
      </c>
      <c r="F10" s="161" t="s">
        <v>0</v>
      </c>
      <c r="G10" s="161" t="s">
        <v>0</v>
      </c>
      <c r="H10" s="163" t="s">
        <v>0</v>
      </c>
      <c r="I10" s="162" t="s">
        <v>187</v>
      </c>
      <c r="J10" s="161" t="s">
        <v>188</v>
      </c>
      <c r="K10" s="161" t="s">
        <v>189</v>
      </c>
      <c r="L10" s="161" t="s">
        <v>190</v>
      </c>
      <c r="M10" s="161" t="s">
        <v>191</v>
      </c>
    </row>
    <row r="11" spans="1:13" x14ac:dyDescent="0.2">
      <c r="A11" s="164" t="s">
        <v>375</v>
      </c>
      <c r="B11" s="556"/>
      <c r="C11" s="569"/>
      <c r="D11" s="570"/>
      <c r="E11" s="571"/>
      <c r="F11" s="560"/>
      <c r="G11" s="560"/>
      <c r="H11" s="572"/>
      <c r="I11" s="573"/>
      <c r="J11" s="562"/>
      <c r="K11" s="562"/>
      <c r="L11" s="562"/>
      <c r="M11" s="562"/>
    </row>
    <row r="12" spans="1:13" x14ac:dyDescent="0.2">
      <c r="A12" s="95">
        <v>2015</v>
      </c>
      <c r="B12" s="171">
        <v>825</v>
      </c>
      <c r="C12" s="262">
        <v>20.3</v>
      </c>
      <c r="D12" s="97">
        <v>17.579999999999998</v>
      </c>
      <c r="E12" s="220">
        <v>4.54</v>
      </c>
      <c r="F12" s="97">
        <v>38.04</v>
      </c>
      <c r="G12" s="97">
        <v>36.81</v>
      </c>
      <c r="H12" s="265">
        <v>20.61</v>
      </c>
      <c r="I12" s="97">
        <v>32.14</v>
      </c>
      <c r="J12" s="97">
        <v>8.65</v>
      </c>
      <c r="K12" s="171">
        <v>25</v>
      </c>
      <c r="L12" s="171">
        <v>31</v>
      </c>
      <c r="M12" s="171">
        <v>38</v>
      </c>
    </row>
    <row r="13" spans="1:13" x14ac:dyDescent="0.2">
      <c r="A13" s="95">
        <v>2016</v>
      </c>
      <c r="B13" s="171">
        <v>819</v>
      </c>
      <c r="C13" s="262">
        <v>21.15</v>
      </c>
      <c r="D13" s="97">
        <v>17.7</v>
      </c>
      <c r="E13" s="220">
        <v>2.08</v>
      </c>
      <c r="F13" s="97">
        <v>33.86</v>
      </c>
      <c r="G13" s="97">
        <v>40.950000000000003</v>
      </c>
      <c r="H13" s="265">
        <v>23.11</v>
      </c>
      <c r="I13" s="97">
        <v>33.340000000000003</v>
      </c>
      <c r="J13" s="97">
        <v>8.43</v>
      </c>
      <c r="K13" s="171">
        <v>27</v>
      </c>
      <c r="L13" s="171">
        <v>32</v>
      </c>
      <c r="M13" s="171">
        <v>39</v>
      </c>
    </row>
    <row r="14" spans="1:13" x14ac:dyDescent="0.2">
      <c r="A14" s="95">
        <v>2017</v>
      </c>
      <c r="B14" s="171">
        <v>1025</v>
      </c>
      <c r="C14" s="262">
        <v>26.21</v>
      </c>
      <c r="D14" s="97">
        <v>19.12</v>
      </c>
      <c r="E14" s="220">
        <v>1.46</v>
      </c>
      <c r="F14" s="97">
        <v>33.659999999999997</v>
      </c>
      <c r="G14" s="97">
        <v>42.54</v>
      </c>
      <c r="H14" s="265">
        <v>22.34</v>
      </c>
      <c r="I14" s="97">
        <v>33.520000000000003</v>
      </c>
      <c r="J14" s="97">
        <v>8.4499999999999993</v>
      </c>
      <c r="K14" s="171">
        <v>27</v>
      </c>
      <c r="L14" s="171">
        <v>33</v>
      </c>
      <c r="M14" s="171">
        <v>38</v>
      </c>
    </row>
    <row r="15" spans="1:13" x14ac:dyDescent="0.2">
      <c r="A15" s="95">
        <v>2018</v>
      </c>
      <c r="B15" s="171">
        <v>1125</v>
      </c>
      <c r="C15" s="262">
        <v>28.05</v>
      </c>
      <c r="D15" s="97">
        <v>18.420000000000002</v>
      </c>
      <c r="E15" s="220">
        <v>1.1599999999999999</v>
      </c>
      <c r="F15" s="97">
        <v>32.590000000000003</v>
      </c>
      <c r="G15" s="97">
        <v>40.96</v>
      </c>
      <c r="H15" s="265">
        <v>25.29</v>
      </c>
      <c r="I15" s="97">
        <v>33.99</v>
      </c>
      <c r="J15" s="97">
        <v>8.3699999999999992</v>
      </c>
      <c r="K15" s="171">
        <v>28</v>
      </c>
      <c r="L15" s="171">
        <v>33</v>
      </c>
      <c r="M15" s="171">
        <v>40</v>
      </c>
    </row>
    <row r="16" spans="1:13" x14ac:dyDescent="0.2">
      <c r="A16" s="95">
        <v>2019</v>
      </c>
      <c r="B16" s="171">
        <v>1297</v>
      </c>
      <c r="C16" s="262">
        <v>29.61</v>
      </c>
      <c r="D16" s="97">
        <v>18.5</v>
      </c>
      <c r="E16" s="220">
        <v>1.62</v>
      </c>
      <c r="F16" s="97">
        <v>29.63</v>
      </c>
      <c r="G16" s="97">
        <v>43.13</v>
      </c>
      <c r="H16" s="265">
        <v>25.62</v>
      </c>
      <c r="I16" s="97">
        <v>34.5</v>
      </c>
      <c r="J16" s="97">
        <v>8.26</v>
      </c>
      <c r="K16" s="171">
        <v>28</v>
      </c>
      <c r="L16" s="171">
        <v>34</v>
      </c>
      <c r="M16" s="171">
        <v>40</v>
      </c>
    </row>
    <row r="17" spans="1:13" x14ac:dyDescent="0.2">
      <c r="A17" s="185">
        <v>2020</v>
      </c>
      <c r="B17" s="171">
        <v>1178</v>
      </c>
      <c r="C17" s="262">
        <v>29.54</v>
      </c>
      <c r="D17" s="97">
        <v>19.73</v>
      </c>
      <c r="E17" s="220">
        <v>1.62</v>
      </c>
      <c r="F17" s="97">
        <v>27.68</v>
      </c>
      <c r="G17" s="97">
        <v>45.57</v>
      </c>
      <c r="H17" s="265">
        <v>25.13</v>
      </c>
      <c r="I17" s="97">
        <v>34.6</v>
      </c>
      <c r="J17" s="97">
        <v>8.6999999999999993</v>
      </c>
      <c r="K17" s="171">
        <v>28</v>
      </c>
      <c r="L17" s="171">
        <v>34</v>
      </c>
      <c r="M17" s="171">
        <v>40</v>
      </c>
    </row>
    <row r="18" spans="1:13" x14ac:dyDescent="0.2">
      <c r="A18" s="185">
        <v>2021</v>
      </c>
      <c r="B18" s="171">
        <v>1227</v>
      </c>
      <c r="C18" s="262">
        <v>30.08</v>
      </c>
      <c r="D18" s="97">
        <v>21.08</v>
      </c>
      <c r="E18" s="220">
        <v>1.72</v>
      </c>
      <c r="F18" s="97">
        <v>25.66</v>
      </c>
      <c r="G18" s="97">
        <v>43.69</v>
      </c>
      <c r="H18" s="265">
        <v>28.93</v>
      </c>
      <c r="I18" s="97">
        <v>35.18</v>
      </c>
      <c r="J18" s="97">
        <v>8.8800000000000008</v>
      </c>
      <c r="K18" s="171">
        <v>29</v>
      </c>
      <c r="L18" s="171">
        <v>34</v>
      </c>
      <c r="M18" s="171">
        <v>41</v>
      </c>
    </row>
    <row r="19" spans="1:13" s="694" customFormat="1" ht="23.25" customHeight="1" x14ac:dyDescent="0.2">
      <c r="A19" s="669" t="s">
        <v>381</v>
      </c>
      <c r="B19" s="692"/>
      <c r="C19" s="696"/>
      <c r="D19" s="697" t="s">
        <v>518</v>
      </c>
      <c r="E19" s="698" t="s">
        <v>519</v>
      </c>
      <c r="F19" s="697" t="s">
        <v>520</v>
      </c>
      <c r="G19" s="697" t="s">
        <v>521</v>
      </c>
      <c r="H19" s="699" t="s">
        <v>522</v>
      </c>
      <c r="I19" s="697" t="s">
        <v>523</v>
      </c>
      <c r="J19" s="692"/>
      <c r="K19" s="692"/>
      <c r="L19" s="692"/>
      <c r="M19" s="692"/>
    </row>
    <row r="20" spans="1:13" x14ac:dyDescent="0.2">
      <c r="A20" s="164" t="s">
        <v>70</v>
      </c>
      <c r="B20" s="563"/>
      <c r="C20" s="574"/>
      <c r="D20" s="565"/>
      <c r="E20" s="575"/>
      <c r="F20" s="567"/>
      <c r="G20" s="567"/>
      <c r="H20" s="576"/>
      <c r="I20" s="567"/>
      <c r="J20" s="565"/>
      <c r="K20" s="568"/>
      <c r="L20" s="568"/>
      <c r="M20" s="568"/>
    </row>
    <row r="21" spans="1:13" x14ac:dyDescent="0.2">
      <c r="A21" s="200" t="s">
        <v>296</v>
      </c>
      <c r="B21" s="201">
        <v>2173</v>
      </c>
      <c r="C21" s="577">
        <v>29.4</v>
      </c>
      <c r="D21" s="203">
        <v>22.29</v>
      </c>
      <c r="E21" s="222">
        <v>1.75</v>
      </c>
      <c r="F21" s="203">
        <v>26.55</v>
      </c>
      <c r="G21" s="203">
        <v>43.21</v>
      </c>
      <c r="H21" s="578">
        <v>28.49</v>
      </c>
      <c r="I21" s="203">
        <v>34.979999999999997</v>
      </c>
      <c r="J21" s="203">
        <v>8.73</v>
      </c>
      <c r="K21" s="201">
        <v>29</v>
      </c>
      <c r="L21" s="201">
        <v>34</v>
      </c>
      <c r="M21" s="201">
        <v>41</v>
      </c>
    </row>
    <row r="22" spans="1:13" x14ac:dyDescent="0.2">
      <c r="A22" s="200" t="s">
        <v>71</v>
      </c>
      <c r="B22" s="201">
        <v>1352</v>
      </c>
      <c r="C22" s="577">
        <v>25.38</v>
      </c>
      <c r="D22" s="203">
        <v>21.9</v>
      </c>
      <c r="E22" s="222">
        <v>2.0099999999999998</v>
      </c>
      <c r="F22" s="203">
        <v>32.340000000000003</v>
      </c>
      <c r="G22" s="203">
        <v>44.39</v>
      </c>
      <c r="H22" s="578">
        <v>21.26</v>
      </c>
      <c r="I22" s="203">
        <v>33.29</v>
      </c>
      <c r="J22" s="203">
        <v>8.01</v>
      </c>
      <c r="K22" s="201">
        <v>27</v>
      </c>
      <c r="L22" s="201">
        <v>33</v>
      </c>
      <c r="M22" s="201">
        <v>38</v>
      </c>
    </row>
    <row r="23" spans="1:13" x14ac:dyDescent="0.2">
      <c r="A23" s="108" t="s">
        <v>72</v>
      </c>
      <c r="B23" s="178">
        <v>247</v>
      </c>
      <c r="C23" s="261">
        <v>23.17</v>
      </c>
      <c r="D23" s="104">
        <v>23.89</v>
      </c>
      <c r="E23" s="223">
        <v>0</v>
      </c>
      <c r="F23" s="104">
        <v>27.94</v>
      </c>
      <c r="G23" s="104">
        <v>38.46</v>
      </c>
      <c r="H23" s="267">
        <v>33.6</v>
      </c>
      <c r="I23" s="104">
        <v>35.71</v>
      </c>
      <c r="J23" s="104">
        <v>8.98</v>
      </c>
      <c r="K23" s="178">
        <v>28</v>
      </c>
      <c r="L23" s="178">
        <v>35</v>
      </c>
      <c r="M23" s="178">
        <v>42</v>
      </c>
    </row>
    <row r="24" spans="1:13" x14ac:dyDescent="0.2">
      <c r="A24" s="108" t="s">
        <v>73</v>
      </c>
      <c r="B24" s="178">
        <v>231</v>
      </c>
      <c r="C24" s="261">
        <v>28.17</v>
      </c>
      <c r="D24" s="104">
        <v>21.65</v>
      </c>
      <c r="E24" s="223">
        <v>1.73</v>
      </c>
      <c r="F24" s="104">
        <v>29.87</v>
      </c>
      <c r="G24" s="104">
        <v>45.45</v>
      </c>
      <c r="H24" s="267">
        <v>22.94</v>
      </c>
      <c r="I24" s="104">
        <v>33.659999999999997</v>
      </c>
      <c r="J24" s="104">
        <v>8.18</v>
      </c>
      <c r="K24" s="178">
        <v>28</v>
      </c>
      <c r="L24" s="178">
        <v>32</v>
      </c>
      <c r="M24" s="178">
        <v>39</v>
      </c>
    </row>
    <row r="25" spans="1:13" x14ac:dyDescent="0.2">
      <c r="A25" s="108" t="s">
        <v>74</v>
      </c>
      <c r="B25" s="178">
        <v>345</v>
      </c>
      <c r="C25" s="261">
        <v>24.71</v>
      </c>
      <c r="D25" s="104">
        <v>24.26</v>
      </c>
      <c r="E25" s="223">
        <v>2.0299999999999998</v>
      </c>
      <c r="F25" s="104">
        <v>42.03</v>
      </c>
      <c r="G25" s="104">
        <v>41.45</v>
      </c>
      <c r="H25" s="267">
        <v>14.49</v>
      </c>
      <c r="I25" s="104">
        <v>31.58</v>
      </c>
      <c r="J25" s="104">
        <v>7.38</v>
      </c>
      <c r="K25" s="178">
        <v>26</v>
      </c>
      <c r="L25" s="178">
        <v>30</v>
      </c>
      <c r="M25" s="178">
        <v>36</v>
      </c>
    </row>
    <row r="26" spans="1:13" x14ac:dyDescent="0.2">
      <c r="A26" s="108" t="s">
        <v>75</v>
      </c>
      <c r="B26" s="178">
        <v>290</v>
      </c>
      <c r="C26" s="261">
        <v>26.58</v>
      </c>
      <c r="D26" s="104">
        <v>19.72</v>
      </c>
      <c r="E26" s="223">
        <v>3.1</v>
      </c>
      <c r="F26" s="104">
        <v>28.97</v>
      </c>
      <c r="G26" s="104">
        <v>50</v>
      </c>
      <c r="H26" s="267">
        <v>17.93</v>
      </c>
      <c r="I26" s="104">
        <v>32.880000000000003</v>
      </c>
      <c r="J26" s="104">
        <v>7.17</v>
      </c>
      <c r="K26" s="178">
        <v>28</v>
      </c>
      <c r="L26" s="178">
        <v>33</v>
      </c>
      <c r="M26" s="178">
        <v>38</v>
      </c>
    </row>
    <row r="27" spans="1:13" x14ac:dyDescent="0.2">
      <c r="A27" s="108" t="s">
        <v>76</v>
      </c>
      <c r="B27" s="178">
        <v>239</v>
      </c>
      <c r="C27" s="261">
        <v>25.03</v>
      </c>
      <c r="D27" s="104">
        <v>19.329999999999998</v>
      </c>
      <c r="E27" s="223">
        <v>3.02</v>
      </c>
      <c r="F27" s="104">
        <v>29.31</v>
      </c>
      <c r="G27" s="104">
        <v>46.98</v>
      </c>
      <c r="H27" s="267">
        <v>20.69</v>
      </c>
      <c r="I27" s="104">
        <v>33.39</v>
      </c>
      <c r="J27" s="104">
        <v>8.0500000000000007</v>
      </c>
      <c r="K27" s="178">
        <v>28</v>
      </c>
      <c r="L27" s="178">
        <v>33</v>
      </c>
      <c r="M27" s="178">
        <v>38</v>
      </c>
    </row>
    <row r="28" spans="1:13" x14ac:dyDescent="0.2">
      <c r="A28" s="200" t="s">
        <v>77</v>
      </c>
      <c r="B28" s="201">
        <v>558</v>
      </c>
      <c r="C28" s="577">
        <v>41.39</v>
      </c>
      <c r="D28" s="203">
        <v>23.88</v>
      </c>
      <c r="E28" s="222">
        <v>1.61</v>
      </c>
      <c r="F28" s="203">
        <v>20.43</v>
      </c>
      <c r="G28" s="203">
        <v>43.55</v>
      </c>
      <c r="H28" s="578">
        <v>34.409999999999997</v>
      </c>
      <c r="I28" s="203">
        <v>36.43</v>
      </c>
      <c r="J28" s="203">
        <v>8.7799999999999994</v>
      </c>
      <c r="K28" s="201">
        <v>30</v>
      </c>
      <c r="L28" s="201">
        <v>36</v>
      </c>
      <c r="M28" s="201">
        <v>42</v>
      </c>
    </row>
    <row r="29" spans="1:13" x14ac:dyDescent="0.2">
      <c r="A29" s="108" t="s">
        <v>78</v>
      </c>
      <c r="B29" s="178">
        <v>219</v>
      </c>
      <c r="C29" s="261">
        <v>41.71</v>
      </c>
      <c r="D29" s="104">
        <v>25.11</v>
      </c>
      <c r="E29" s="223">
        <v>2.74</v>
      </c>
      <c r="F29" s="104">
        <v>16.89</v>
      </c>
      <c r="G29" s="104">
        <v>37.9</v>
      </c>
      <c r="H29" s="267">
        <v>42.47</v>
      </c>
      <c r="I29" s="104">
        <v>37.42</v>
      </c>
      <c r="J29" s="104">
        <v>9.43</v>
      </c>
      <c r="K29" s="178">
        <v>31</v>
      </c>
      <c r="L29" s="178">
        <v>38</v>
      </c>
      <c r="M29" s="178">
        <v>43</v>
      </c>
    </row>
    <row r="30" spans="1:13" x14ac:dyDescent="0.2">
      <c r="A30" s="108" t="s">
        <v>79</v>
      </c>
      <c r="B30" s="178">
        <v>225</v>
      </c>
      <c r="C30" s="261">
        <v>42.45</v>
      </c>
      <c r="D30" s="104">
        <v>19.64</v>
      </c>
      <c r="E30" s="223">
        <v>0</v>
      </c>
      <c r="F30" s="104">
        <v>22.22</v>
      </c>
      <c r="G30" s="104">
        <v>44</v>
      </c>
      <c r="H30" s="267">
        <v>33.78</v>
      </c>
      <c r="I30" s="104">
        <v>36.76</v>
      </c>
      <c r="J30" s="104">
        <v>8.64</v>
      </c>
      <c r="K30" s="178">
        <v>30</v>
      </c>
      <c r="L30" s="178">
        <v>36</v>
      </c>
      <c r="M30" s="178">
        <v>43</v>
      </c>
    </row>
    <row r="31" spans="1:13" x14ac:dyDescent="0.2">
      <c r="A31" s="108" t="s">
        <v>80</v>
      </c>
      <c r="B31" s="178">
        <v>4</v>
      </c>
      <c r="C31" s="261">
        <v>23.53</v>
      </c>
      <c r="D31" s="104">
        <v>50</v>
      </c>
      <c r="E31" s="223">
        <v>25</v>
      </c>
      <c r="F31" s="104">
        <v>50</v>
      </c>
      <c r="G31" s="104">
        <v>0</v>
      </c>
      <c r="H31" s="267">
        <v>25</v>
      </c>
      <c r="I31" s="104">
        <v>28</v>
      </c>
      <c r="J31" s="104">
        <v>9.56</v>
      </c>
      <c r="K31" s="178">
        <v>22</v>
      </c>
      <c r="L31" s="178">
        <v>26.5</v>
      </c>
      <c r="M31" s="178">
        <v>34</v>
      </c>
    </row>
    <row r="32" spans="1:13" x14ac:dyDescent="0.2">
      <c r="A32" s="108" t="s">
        <v>81</v>
      </c>
      <c r="B32" s="178">
        <v>103</v>
      </c>
      <c r="C32" s="261">
        <v>40.71</v>
      </c>
      <c r="D32" s="104">
        <v>29.13</v>
      </c>
      <c r="E32" s="223">
        <v>1.94</v>
      </c>
      <c r="F32" s="104">
        <v>24.27</v>
      </c>
      <c r="G32" s="104">
        <v>53.4</v>
      </c>
      <c r="H32" s="267">
        <v>20.39</v>
      </c>
      <c r="I32" s="104">
        <v>34</v>
      </c>
      <c r="J32" s="104">
        <v>7.24</v>
      </c>
      <c r="K32" s="178">
        <v>29</v>
      </c>
      <c r="L32" s="178">
        <v>34</v>
      </c>
      <c r="M32" s="178">
        <v>38</v>
      </c>
    </row>
    <row r="33" spans="1:13" x14ac:dyDescent="0.2">
      <c r="A33" s="108" t="s">
        <v>82</v>
      </c>
      <c r="B33" s="178">
        <v>7</v>
      </c>
      <c r="C33" s="261">
        <v>30.43</v>
      </c>
      <c r="D33" s="104">
        <v>28.57</v>
      </c>
      <c r="E33" s="223">
        <v>0</v>
      </c>
      <c r="F33" s="104">
        <v>0</v>
      </c>
      <c r="G33" s="104">
        <v>85.71</v>
      </c>
      <c r="H33" s="267">
        <v>14.29</v>
      </c>
      <c r="I33" s="104">
        <v>35.57</v>
      </c>
      <c r="J33" s="104">
        <v>3.69</v>
      </c>
      <c r="K33" s="178">
        <v>32</v>
      </c>
      <c r="L33" s="178">
        <v>36</v>
      </c>
      <c r="M33" s="178">
        <v>38</v>
      </c>
    </row>
    <row r="34" spans="1:13" x14ac:dyDescent="0.2">
      <c r="A34" s="205" t="s">
        <v>83</v>
      </c>
      <c r="B34" s="201">
        <v>263</v>
      </c>
      <c r="C34" s="577">
        <v>36.78</v>
      </c>
      <c r="D34" s="203">
        <v>20.91</v>
      </c>
      <c r="E34" s="222">
        <v>0.76</v>
      </c>
      <c r="F34" s="203">
        <v>9.89</v>
      </c>
      <c r="G34" s="203">
        <v>36.5</v>
      </c>
      <c r="H34" s="578">
        <v>52.85</v>
      </c>
      <c r="I34" s="203">
        <v>40.57</v>
      </c>
      <c r="J34" s="203">
        <v>9.23</v>
      </c>
      <c r="K34" s="201">
        <v>35</v>
      </c>
      <c r="L34" s="201">
        <v>41</v>
      </c>
      <c r="M34" s="201">
        <v>47</v>
      </c>
    </row>
    <row r="35" spans="1:13" x14ac:dyDescent="0.2">
      <c r="A35" s="164" t="s">
        <v>239</v>
      </c>
      <c r="B35" s="563"/>
      <c r="C35" s="574"/>
      <c r="D35" s="565"/>
      <c r="E35" s="575"/>
      <c r="F35" s="567"/>
      <c r="G35" s="567"/>
      <c r="H35" s="576"/>
      <c r="I35" s="567"/>
      <c r="J35" s="565"/>
      <c r="K35" s="568"/>
      <c r="L35" s="568"/>
      <c r="M35" s="568"/>
    </row>
    <row r="36" spans="1:13" x14ac:dyDescent="0.2">
      <c r="A36" s="105" t="s">
        <v>241</v>
      </c>
      <c r="B36" s="274">
        <v>2675</v>
      </c>
      <c r="C36" s="262">
        <v>24.346955492855194</v>
      </c>
      <c r="D36" s="110">
        <v>13.981308411214954</v>
      </c>
      <c r="E36" s="252">
        <v>1.4579439252336448</v>
      </c>
      <c r="F36" s="110">
        <v>29.943925233644858</v>
      </c>
      <c r="G36" s="110">
        <v>36.934579439252332</v>
      </c>
      <c r="H36" s="277">
        <v>31.66355140186916</v>
      </c>
      <c r="I36" s="151">
        <v>35</v>
      </c>
      <c r="J36" s="106"/>
      <c r="K36" s="179"/>
      <c r="L36" s="179"/>
      <c r="M36" s="179"/>
    </row>
    <row r="37" spans="1:13" x14ac:dyDescent="0.2">
      <c r="A37" s="105" t="s">
        <v>288</v>
      </c>
      <c r="B37" s="178">
        <v>3154</v>
      </c>
      <c r="C37" s="261">
        <v>7.4032345140013609</v>
      </c>
      <c r="D37" s="110">
        <v>10.596446700507615</v>
      </c>
      <c r="E37" s="252">
        <v>3.7131069501745473</v>
      </c>
      <c r="F37" s="110">
        <v>30.371310695017456</v>
      </c>
      <c r="G37" s="110">
        <v>40.717232624563628</v>
      </c>
      <c r="H37" s="277">
        <v>25.198349730244367</v>
      </c>
      <c r="I37" s="151">
        <v>34</v>
      </c>
      <c r="J37" s="131"/>
      <c r="K37" s="180"/>
      <c r="L37" s="180"/>
      <c r="M37" s="180"/>
    </row>
    <row r="38" spans="1:13" x14ac:dyDescent="0.2">
      <c r="A38" s="105" t="s">
        <v>290</v>
      </c>
      <c r="B38" s="293">
        <v>75</v>
      </c>
      <c r="C38" s="674">
        <v>19.685039370078741</v>
      </c>
      <c r="D38" s="110">
        <v>26.666666666666668</v>
      </c>
      <c r="E38" s="252">
        <v>4</v>
      </c>
      <c r="F38" s="110">
        <v>17.333333333333336</v>
      </c>
      <c r="G38" s="110">
        <v>44</v>
      </c>
      <c r="H38" s="277">
        <v>34.666666666666671</v>
      </c>
      <c r="I38" s="151">
        <v>38</v>
      </c>
      <c r="J38" s="114"/>
      <c r="K38" s="182"/>
      <c r="L38" s="182"/>
      <c r="M38" s="182"/>
    </row>
    <row r="39" spans="1:13" x14ac:dyDescent="0.2">
      <c r="A39" s="105" t="s">
        <v>292</v>
      </c>
      <c r="B39" s="178">
        <v>5327</v>
      </c>
      <c r="C39" s="261">
        <v>9.8856845934008835</v>
      </c>
      <c r="D39" s="110">
        <v>22.245166134785059</v>
      </c>
      <c r="E39" s="252">
        <v>1.8661639962299716</v>
      </c>
      <c r="F39" s="110">
        <v>23.374175306314797</v>
      </c>
      <c r="G39" s="110">
        <v>41.281809613572101</v>
      </c>
      <c r="H39" s="277">
        <v>33.477851083883131</v>
      </c>
      <c r="I39" s="151">
        <v>36</v>
      </c>
      <c r="J39" s="131"/>
      <c r="K39" s="180"/>
      <c r="L39" s="180"/>
      <c r="M39" s="180"/>
    </row>
    <row r="40" spans="1:13" x14ac:dyDescent="0.2">
      <c r="A40" s="105" t="s">
        <v>294</v>
      </c>
      <c r="B40" s="293">
        <v>24473</v>
      </c>
      <c r="C40" s="674">
        <v>20.998575669692656</v>
      </c>
      <c r="D40" s="110">
        <v>18.808482817799206</v>
      </c>
      <c r="E40" s="252">
        <v>3.6325746741306744</v>
      </c>
      <c r="F40" s="110">
        <v>34.053855269072038</v>
      </c>
      <c r="G40" s="110">
        <v>40.452743840150369</v>
      </c>
      <c r="H40" s="277">
        <v>21.860826216646917</v>
      </c>
      <c r="I40" s="151">
        <v>33</v>
      </c>
      <c r="J40" s="114"/>
      <c r="K40" s="182"/>
      <c r="L40" s="182"/>
      <c r="M40" s="182"/>
    </row>
    <row r="41" spans="1:13" x14ac:dyDescent="0.2">
      <c r="A41" s="164" t="s">
        <v>84</v>
      </c>
      <c r="B41" s="563"/>
      <c r="C41" s="574"/>
      <c r="D41" s="565"/>
      <c r="E41" s="575"/>
      <c r="F41" s="567"/>
      <c r="G41" s="567"/>
      <c r="H41" s="576"/>
      <c r="I41" s="567"/>
      <c r="J41" s="565"/>
      <c r="K41" s="568"/>
      <c r="L41" s="568"/>
      <c r="M41" s="568"/>
    </row>
    <row r="42" spans="1:13" x14ac:dyDescent="0.2">
      <c r="A42" s="205" t="s">
        <v>85</v>
      </c>
      <c r="B42" s="207">
        <v>1025</v>
      </c>
      <c r="C42" s="579">
        <v>25.02</v>
      </c>
      <c r="D42" s="209">
        <v>20.04</v>
      </c>
      <c r="E42" s="225">
        <v>1.86</v>
      </c>
      <c r="F42" s="203">
        <v>26.2</v>
      </c>
      <c r="G42" s="203">
        <v>43.3</v>
      </c>
      <c r="H42" s="580">
        <v>28.64</v>
      </c>
      <c r="I42" s="209">
        <v>35.159999999999997</v>
      </c>
      <c r="J42" s="203">
        <v>8.92</v>
      </c>
      <c r="K42" s="201">
        <v>29</v>
      </c>
      <c r="L42" s="201">
        <v>34</v>
      </c>
      <c r="M42" s="207">
        <v>41</v>
      </c>
    </row>
    <row r="43" spans="1:13" x14ac:dyDescent="0.2">
      <c r="A43" s="105" t="s">
        <v>86</v>
      </c>
      <c r="B43" s="171">
        <v>543</v>
      </c>
      <c r="C43" s="259">
        <v>23.55</v>
      </c>
      <c r="D43" s="97">
        <v>22.37</v>
      </c>
      <c r="E43" s="220">
        <v>2.2200000000000002</v>
      </c>
      <c r="F43" s="97">
        <v>25.51</v>
      </c>
      <c r="G43" s="97">
        <v>41.22</v>
      </c>
      <c r="H43" s="265">
        <v>31.05</v>
      </c>
      <c r="I43" s="97">
        <v>35.54</v>
      </c>
      <c r="J43" s="97">
        <v>9.26</v>
      </c>
      <c r="K43" s="171">
        <v>29</v>
      </c>
      <c r="L43" s="171">
        <v>34</v>
      </c>
      <c r="M43" s="171">
        <v>42</v>
      </c>
    </row>
    <row r="44" spans="1:13" x14ac:dyDescent="0.2">
      <c r="A44" s="105" t="s">
        <v>87</v>
      </c>
      <c r="B44" s="171">
        <v>419</v>
      </c>
      <c r="C44" s="259">
        <v>34.46</v>
      </c>
      <c r="D44" s="97">
        <v>17.36</v>
      </c>
      <c r="E44" s="220">
        <v>1.43</v>
      </c>
      <c r="F44" s="97">
        <v>27.21</v>
      </c>
      <c r="G44" s="97">
        <v>46.54</v>
      </c>
      <c r="H44" s="265">
        <v>24.82</v>
      </c>
      <c r="I44" s="97">
        <v>34.57</v>
      </c>
      <c r="J44" s="97">
        <v>8.2799999999999994</v>
      </c>
      <c r="K44" s="171">
        <v>28</v>
      </c>
      <c r="L44" s="171">
        <v>34</v>
      </c>
      <c r="M44" s="171">
        <v>39</v>
      </c>
    </row>
    <row r="45" spans="1:13" x14ac:dyDescent="0.2">
      <c r="A45" s="105" t="s">
        <v>88</v>
      </c>
      <c r="B45" s="171">
        <v>63</v>
      </c>
      <c r="C45" s="259">
        <v>10.98</v>
      </c>
      <c r="D45" s="97">
        <v>17.46</v>
      </c>
      <c r="E45" s="220">
        <v>1.59</v>
      </c>
      <c r="F45" s="97">
        <v>25.4</v>
      </c>
      <c r="G45" s="97">
        <v>39.68</v>
      </c>
      <c r="H45" s="265">
        <v>33.33</v>
      </c>
      <c r="I45" s="97">
        <v>35.869999999999997</v>
      </c>
      <c r="J45" s="97">
        <v>9.89</v>
      </c>
      <c r="K45" s="171">
        <v>29</v>
      </c>
      <c r="L45" s="171">
        <v>35</v>
      </c>
      <c r="M45" s="171">
        <v>43</v>
      </c>
    </row>
    <row r="46" spans="1:13" x14ac:dyDescent="0.2">
      <c r="A46" s="205" t="s">
        <v>89</v>
      </c>
      <c r="B46" s="201">
        <v>1148</v>
      </c>
      <c r="C46" s="577">
        <v>34.840000000000003</v>
      </c>
      <c r="D46" s="203">
        <v>24.28</v>
      </c>
      <c r="E46" s="222">
        <v>1.66</v>
      </c>
      <c r="F46" s="203">
        <v>26.86</v>
      </c>
      <c r="G46" s="203">
        <v>43.13</v>
      </c>
      <c r="H46" s="578">
        <v>28.35</v>
      </c>
      <c r="I46" s="203">
        <v>34.82</v>
      </c>
      <c r="J46" s="203">
        <v>8.5500000000000007</v>
      </c>
      <c r="K46" s="201">
        <v>29</v>
      </c>
      <c r="L46" s="201">
        <v>34</v>
      </c>
      <c r="M46" s="201">
        <v>40</v>
      </c>
    </row>
    <row r="47" spans="1:13" x14ac:dyDescent="0.2">
      <c r="A47" s="105" t="s">
        <v>90</v>
      </c>
      <c r="B47" s="171">
        <v>251</v>
      </c>
      <c r="C47" s="259">
        <v>47</v>
      </c>
      <c r="D47" s="97">
        <v>19.920000000000002</v>
      </c>
      <c r="E47" s="220">
        <v>1.2</v>
      </c>
      <c r="F47" s="97">
        <v>26.69</v>
      </c>
      <c r="G47" s="97">
        <v>45.82</v>
      </c>
      <c r="H47" s="265">
        <v>26.29</v>
      </c>
      <c r="I47" s="97">
        <v>34.78</v>
      </c>
      <c r="J47" s="97">
        <v>8.52</v>
      </c>
      <c r="K47" s="171">
        <v>29</v>
      </c>
      <c r="L47" s="171">
        <v>34</v>
      </c>
      <c r="M47" s="171">
        <v>40</v>
      </c>
    </row>
    <row r="48" spans="1:13" x14ac:dyDescent="0.2">
      <c r="A48" s="105" t="s">
        <v>91</v>
      </c>
      <c r="B48" s="171">
        <v>93</v>
      </c>
      <c r="C48" s="259">
        <v>52.84</v>
      </c>
      <c r="D48" s="97">
        <v>17.2</v>
      </c>
      <c r="E48" s="220">
        <v>0</v>
      </c>
      <c r="F48" s="97">
        <v>20.43</v>
      </c>
      <c r="G48" s="97">
        <v>50.54</v>
      </c>
      <c r="H48" s="265">
        <v>29.03</v>
      </c>
      <c r="I48" s="97">
        <v>36.06</v>
      </c>
      <c r="J48" s="97">
        <v>7.83</v>
      </c>
      <c r="K48" s="171">
        <v>31</v>
      </c>
      <c r="L48" s="171">
        <v>36</v>
      </c>
      <c r="M48" s="171">
        <v>40</v>
      </c>
    </row>
    <row r="49" spans="1:13" x14ac:dyDescent="0.2">
      <c r="A49" s="105" t="s">
        <v>92</v>
      </c>
      <c r="B49" s="171">
        <v>342</v>
      </c>
      <c r="C49" s="259">
        <v>29.21</v>
      </c>
      <c r="D49" s="97">
        <v>30.97</v>
      </c>
      <c r="E49" s="220">
        <v>2.0499999999999998</v>
      </c>
      <c r="F49" s="97">
        <v>31.38</v>
      </c>
      <c r="G49" s="97">
        <v>42.23</v>
      </c>
      <c r="H49" s="265">
        <v>24.34</v>
      </c>
      <c r="I49" s="97">
        <v>33.840000000000003</v>
      </c>
      <c r="J49" s="97">
        <v>8.5</v>
      </c>
      <c r="K49" s="171">
        <v>28</v>
      </c>
      <c r="L49" s="171">
        <v>33</v>
      </c>
      <c r="M49" s="171">
        <v>39</v>
      </c>
    </row>
    <row r="50" spans="1:13" x14ac:dyDescent="0.2">
      <c r="A50" s="105" t="s">
        <v>93</v>
      </c>
      <c r="B50" s="171">
        <v>462</v>
      </c>
      <c r="C50" s="259">
        <v>32.67</v>
      </c>
      <c r="D50" s="97">
        <v>23.16</v>
      </c>
      <c r="E50" s="220">
        <v>1.97</v>
      </c>
      <c r="F50" s="97">
        <v>24.89</v>
      </c>
      <c r="G50" s="97">
        <v>40.83</v>
      </c>
      <c r="H50" s="265">
        <v>32.31</v>
      </c>
      <c r="I50" s="97">
        <v>35.33</v>
      </c>
      <c r="J50" s="97">
        <v>8.69</v>
      </c>
      <c r="K50" s="171">
        <v>29</v>
      </c>
      <c r="L50" s="171">
        <v>35</v>
      </c>
      <c r="M50" s="171">
        <v>41</v>
      </c>
    </row>
    <row r="51" spans="1:13" x14ac:dyDescent="0.2">
      <c r="A51" s="164" t="s">
        <v>94</v>
      </c>
      <c r="B51" s="563"/>
      <c r="C51" s="574"/>
      <c r="D51" s="565"/>
      <c r="E51" s="575"/>
      <c r="F51" s="567"/>
      <c r="G51" s="567"/>
      <c r="H51" s="576"/>
      <c r="I51" s="567"/>
      <c r="J51" s="565"/>
      <c r="K51" s="568"/>
      <c r="L51" s="568"/>
      <c r="M51" s="568"/>
    </row>
    <row r="52" spans="1:13" x14ac:dyDescent="0.2">
      <c r="A52" s="105" t="s">
        <v>95</v>
      </c>
      <c r="B52" s="184">
        <v>1677</v>
      </c>
      <c r="C52" s="263">
        <v>30.25</v>
      </c>
      <c r="D52" s="106"/>
      <c r="E52" s="226">
        <v>1.32</v>
      </c>
      <c r="F52" s="97">
        <v>26.71</v>
      </c>
      <c r="G52" s="97">
        <v>42.87</v>
      </c>
      <c r="H52" s="269">
        <v>29.1</v>
      </c>
      <c r="I52" s="113">
        <v>35.119999999999997</v>
      </c>
      <c r="J52" s="97">
        <v>8.64</v>
      </c>
      <c r="K52" s="171">
        <v>29</v>
      </c>
      <c r="L52" s="171">
        <v>34</v>
      </c>
      <c r="M52" s="184">
        <v>41</v>
      </c>
    </row>
    <row r="53" spans="1:13" x14ac:dyDescent="0.2">
      <c r="A53" s="105" t="s">
        <v>96</v>
      </c>
      <c r="B53" s="171">
        <v>481</v>
      </c>
      <c r="C53" s="259">
        <v>26.78</v>
      </c>
      <c r="D53" s="131"/>
      <c r="E53" s="220">
        <v>3.12</v>
      </c>
      <c r="F53" s="97">
        <v>25.78</v>
      </c>
      <c r="G53" s="97">
        <v>44.49</v>
      </c>
      <c r="H53" s="265">
        <v>26.61</v>
      </c>
      <c r="I53" s="97">
        <v>34.6</v>
      </c>
      <c r="J53" s="97">
        <v>9.06</v>
      </c>
      <c r="K53" s="171">
        <v>28</v>
      </c>
      <c r="L53" s="171">
        <v>34</v>
      </c>
      <c r="M53" s="171">
        <v>40</v>
      </c>
    </row>
    <row r="54" spans="1:13" x14ac:dyDescent="0.2">
      <c r="A54" s="164" t="s">
        <v>97</v>
      </c>
      <c r="B54" s="563"/>
      <c r="C54" s="574"/>
      <c r="D54" s="565"/>
      <c r="E54" s="575"/>
      <c r="F54" s="567"/>
      <c r="G54" s="567"/>
      <c r="H54" s="576"/>
      <c r="I54" s="567"/>
      <c r="J54" s="565"/>
      <c r="K54" s="568"/>
      <c r="L54" s="568"/>
      <c r="M54" s="568"/>
    </row>
    <row r="55" spans="1:13" x14ac:dyDescent="0.2">
      <c r="A55" s="105" t="s">
        <v>98</v>
      </c>
      <c r="B55" s="184">
        <v>38</v>
      </c>
      <c r="C55" s="263">
        <v>7.13</v>
      </c>
      <c r="D55" s="113">
        <v>40.54</v>
      </c>
      <c r="E55" s="224"/>
      <c r="F55" s="106"/>
      <c r="G55" s="106"/>
      <c r="H55" s="268"/>
      <c r="I55" s="106"/>
      <c r="J55" s="106"/>
      <c r="K55" s="179"/>
      <c r="L55" s="179"/>
      <c r="M55" s="179"/>
    </row>
    <row r="56" spans="1:13" x14ac:dyDescent="0.2">
      <c r="A56" s="105" t="s">
        <v>99</v>
      </c>
      <c r="B56" s="171">
        <v>575</v>
      </c>
      <c r="C56" s="259">
        <v>29.72</v>
      </c>
      <c r="D56" s="97">
        <v>21.75</v>
      </c>
      <c r="E56" s="278"/>
      <c r="F56" s="131"/>
      <c r="G56" s="131"/>
      <c r="H56" s="279"/>
      <c r="I56" s="131"/>
      <c r="J56" s="131"/>
      <c r="K56" s="180"/>
      <c r="L56" s="180"/>
      <c r="M56" s="180"/>
    </row>
    <row r="57" spans="1:13" x14ac:dyDescent="0.2">
      <c r="A57" s="105" t="s">
        <v>100</v>
      </c>
      <c r="B57" s="171">
        <v>936</v>
      </c>
      <c r="C57" s="259">
        <v>35.33</v>
      </c>
      <c r="D57" s="97">
        <v>23.01</v>
      </c>
      <c r="E57" s="278"/>
      <c r="F57" s="131"/>
      <c r="G57" s="131"/>
      <c r="H57" s="279"/>
      <c r="I57" s="131"/>
      <c r="J57" s="131"/>
      <c r="K57" s="180"/>
      <c r="L57" s="180"/>
      <c r="M57" s="180"/>
    </row>
    <row r="58" spans="1:13" x14ac:dyDescent="0.2">
      <c r="A58" s="105" t="s">
        <v>101</v>
      </c>
      <c r="B58" s="171">
        <v>617</v>
      </c>
      <c r="C58" s="259">
        <v>27.52</v>
      </c>
      <c r="D58" s="97">
        <v>20.85</v>
      </c>
      <c r="E58" s="278"/>
      <c r="F58" s="131"/>
      <c r="G58" s="131"/>
      <c r="H58" s="279"/>
      <c r="I58" s="131"/>
      <c r="J58" s="131"/>
      <c r="K58" s="180"/>
      <c r="L58" s="180"/>
      <c r="M58" s="180"/>
    </row>
    <row r="59" spans="1:13" x14ac:dyDescent="0.2">
      <c r="A59" s="164" t="s">
        <v>102</v>
      </c>
      <c r="B59" s="563"/>
      <c r="C59" s="574"/>
      <c r="D59" s="565"/>
      <c r="E59" s="575"/>
      <c r="F59" s="567"/>
      <c r="G59" s="567"/>
      <c r="H59" s="576"/>
      <c r="I59" s="567"/>
      <c r="J59" s="565"/>
      <c r="K59" s="568"/>
      <c r="L59" s="568"/>
      <c r="M59" s="568"/>
    </row>
    <row r="60" spans="1:13" x14ac:dyDescent="0.2">
      <c r="A60" s="105" t="s">
        <v>103</v>
      </c>
      <c r="B60" s="184">
        <v>422</v>
      </c>
      <c r="C60" s="263">
        <v>24.09</v>
      </c>
      <c r="D60" s="113">
        <v>23.15</v>
      </c>
      <c r="E60" s="226">
        <v>3.33</v>
      </c>
      <c r="F60" s="97">
        <v>28.81</v>
      </c>
      <c r="G60" s="97">
        <v>40</v>
      </c>
      <c r="H60" s="269">
        <v>27.86</v>
      </c>
      <c r="I60" s="113">
        <v>34.520000000000003</v>
      </c>
      <c r="J60" s="97">
        <v>9.51</v>
      </c>
      <c r="K60" s="171">
        <v>27</v>
      </c>
      <c r="L60" s="171">
        <v>33</v>
      </c>
      <c r="M60" s="184">
        <v>41</v>
      </c>
    </row>
    <row r="61" spans="1:13" x14ac:dyDescent="0.2">
      <c r="A61" s="105" t="s">
        <v>104</v>
      </c>
      <c r="B61" s="171">
        <v>1167</v>
      </c>
      <c r="C61" s="259">
        <v>30.39</v>
      </c>
      <c r="D61" s="97">
        <v>22.13</v>
      </c>
      <c r="E61" s="220">
        <v>1.89</v>
      </c>
      <c r="F61" s="97">
        <v>29.47</v>
      </c>
      <c r="G61" s="97">
        <v>42.61</v>
      </c>
      <c r="H61" s="265">
        <v>26.03</v>
      </c>
      <c r="I61" s="97">
        <v>34.31</v>
      </c>
      <c r="J61" s="97">
        <v>8.57</v>
      </c>
      <c r="K61" s="171">
        <v>28</v>
      </c>
      <c r="L61" s="171">
        <v>34</v>
      </c>
      <c r="M61" s="171">
        <v>40</v>
      </c>
    </row>
    <row r="62" spans="1:13" x14ac:dyDescent="0.2">
      <c r="A62" s="105" t="s">
        <v>105</v>
      </c>
      <c r="B62" s="171">
        <v>207</v>
      </c>
      <c r="C62" s="259">
        <v>33.6</v>
      </c>
      <c r="D62" s="97">
        <v>27.18</v>
      </c>
      <c r="E62" s="220">
        <v>0</v>
      </c>
      <c r="F62" s="97">
        <v>18.93</v>
      </c>
      <c r="G62" s="97">
        <v>43.69</v>
      </c>
      <c r="H62" s="265">
        <v>37.380000000000003</v>
      </c>
      <c r="I62" s="97">
        <v>37.14</v>
      </c>
      <c r="J62" s="97">
        <v>8.35</v>
      </c>
      <c r="K62" s="171">
        <v>31</v>
      </c>
      <c r="L62" s="171">
        <v>36</v>
      </c>
      <c r="M62" s="171">
        <v>42</v>
      </c>
    </row>
    <row r="63" spans="1:13" x14ac:dyDescent="0.2">
      <c r="A63" s="164" t="s">
        <v>106</v>
      </c>
      <c r="B63" s="563"/>
      <c r="C63" s="574"/>
      <c r="D63" s="565"/>
      <c r="E63" s="575"/>
      <c r="F63" s="567"/>
      <c r="G63" s="567"/>
      <c r="H63" s="576"/>
      <c r="I63" s="567"/>
      <c r="J63" s="565"/>
      <c r="K63" s="568"/>
      <c r="L63" s="568"/>
      <c r="M63" s="568"/>
    </row>
    <row r="64" spans="1:13" x14ac:dyDescent="0.2">
      <c r="A64" s="105" t="s">
        <v>107</v>
      </c>
      <c r="B64" s="184">
        <v>1495</v>
      </c>
      <c r="C64" s="263">
        <v>29.59</v>
      </c>
      <c r="D64" s="113">
        <v>23.01</v>
      </c>
      <c r="E64" s="226">
        <v>1.1399999999999999</v>
      </c>
      <c r="F64" s="97">
        <v>23.49</v>
      </c>
      <c r="G64" s="97">
        <v>43.56</v>
      </c>
      <c r="H64" s="269">
        <v>31.81</v>
      </c>
      <c r="I64" s="113">
        <v>35.78</v>
      </c>
      <c r="J64" s="97">
        <v>8.57</v>
      </c>
      <c r="K64" s="171">
        <v>30</v>
      </c>
      <c r="L64" s="171">
        <v>35</v>
      </c>
      <c r="M64" s="184">
        <v>41</v>
      </c>
    </row>
    <row r="65" spans="1:13" x14ac:dyDescent="0.2">
      <c r="A65" s="105" t="s">
        <v>108</v>
      </c>
      <c r="B65" s="171">
        <v>620</v>
      </c>
      <c r="C65" s="259">
        <v>40.28</v>
      </c>
      <c r="D65" s="97">
        <v>21.46</v>
      </c>
      <c r="E65" s="220">
        <v>3.24</v>
      </c>
      <c r="F65" s="97">
        <v>34.47</v>
      </c>
      <c r="G65" s="97">
        <v>42.39</v>
      </c>
      <c r="H65" s="265">
        <v>19.899999999999999</v>
      </c>
      <c r="I65" s="97">
        <v>32.880000000000003</v>
      </c>
      <c r="J65" s="97">
        <v>8.66</v>
      </c>
      <c r="K65" s="171">
        <v>26</v>
      </c>
      <c r="L65" s="171">
        <v>32</v>
      </c>
      <c r="M65" s="171">
        <v>38</v>
      </c>
    </row>
    <row r="66" spans="1:13" x14ac:dyDescent="0.2">
      <c r="A66" s="164" t="s">
        <v>243</v>
      </c>
      <c r="B66" s="563"/>
      <c r="C66" s="574"/>
      <c r="D66" s="565"/>
      <c r="E66" s="575"/>
      <c r="F66" s="567"/>
      <c r="G66" s="567"/>
      <c r="H66" s="576"/>
      <c r="I66" s="567"/>
      <c r="J66" s="565"/>
      <c r="K66" s="568"/>
      <c r="L66" s="568"/>
      <c r="M66" s="568"/>
    </row>
    <row r="67" spans="1:13" x14ac:dyDescent="0.2">
      <c r="A67" s="111" t="s">
        <v>139</v>
      </c>
      <c r="B67" s="109">
        <v>878</v>
      </c>
      <c r="C67" s="262">
        <v>10.56</v>
      </c>
      <c r="D67" s="110">
        <v>23.15</v>
      </c>
      <c r="E67" s="252">
        <v>1.94</v>
      </c>
      <c r="F67" s="252">
        <v>27.71</v>
      </c>
      <c r="G67" s="252">
        <v>40.36</v>
      </c>
      <c r="H67" s="252">
        <v>29.99</v>
      </c>
      <c r="I67" s="252">
        <v>34.880000000000003</v>
      </c>
      <c r="J67" s="252">
        <v>8.9</v>
      </c>
      <c r="K67" s="252">
        <v>28</v>
      </c>
      <c r="L67" s="252">
        <v>34</v>
      </c>
      <c r="M67" s="252">
        <v>41</v>
      </c>
    </row>
    <row r="68" spans="1:13" x14ac:dyDescent="0.2">
      <c r="A68" s="111" t="s">
        <v>18</v>
      </c>
      <c r="B68" s="109">
        <v>505</v>
      </c>
      <c r="C68" s="262">
        <v>7.72</v>
      </c>
      <c r="D68" s="110">
        <v>25</v>
      </c>
      <c r="E68" s="252">
        <v>1.59</v>
      </c>
      <c r="F68" s="252">
        <v>18.649999999999999</v>
      </c>
      <c r="G68" s="252">
        <v>44.25</v>
      </c>
      <c r="H68" s="252">
        <v>35.520000000000003</v>
      </c>
      <c r="I68" s="252">
        <v>36.86</v>
      </c>
      <c r="J68" s="252">
        <v>8.76</v>
      </c>
      <c r="K68" s="252">
        <v>30</v>
      </c>
      <c r="L68" s="252">
        <v>36</v>
      </c>
      <c r="M68" s="252">
        <v>43</v>
      </c>
    </row>
    <row r="69" spans="1:13" x14ac:dyDescent="0.2">
      <c r="A69" s="111" t="s">
        <v>140</v>
      </c>
      <c r="B69" s="109">
        <v>6</v>
      </c>
      <c r="C69" s="262">
        <v>0.18</v>
      </c>
      <c r="D69" s="110">
        <v>0</v>
      </c>
      <c r="E69" s="252">
        <v>0</v>
      </c>
      <c r="F69" s="252">
        <v>33.33</v>
      </c>
      <c r="G69" s="252">
        <v>50</v>
      </c>
      <c r="H69" s="252">
        <v>16.670000000000002</v>
      </c>
      <c r="I69" s="252">
        <v>35.5</v>
      </c>
      <c r="J69" s="252">
        <v>8.73</v>
      </c>
      <c r="K69" s="252">
        <v>29</v>
      </c>
      <c r="L69" s="252">
        <v>34.5</v>
      </c>
      <c r="M69" s="252">
        <v>39</v>
      </c>
    </row>
    <row r="70" spans="1:13" x14ac:dyDescent="0.2">
      <c r="A70" s="111" t="s">
        <v>249</v>
      </c>
      <c r="B70" s="109">
        <v>784</v>
      </c>
      <c r="C70" s="262">
        <v>11.08</v>
      </c>
      <c r="D70" s="110">
        <v>19.739999999999998</v>
      </c>
      <c r="E70" s="252">
        <v>1.67</v>
      </c>
      <c r="F70" s="252">
        <v>30.3</v>
      </c>
      <c r="G70" s="252">
        <v>45.7</v>
      </c>
      <c r="H70" s="252">
        <v>22.34</v>
      </c>
      <c r="I70" s="252">
        <v>33.880000000000003</v>
      </c>
      <c r="J70" s="252">
        <v>8.31</v>
      </c>
      <c r="K70" s="252">
        <v>28</v>
      </c>
      <c r="L70" s="252">
        <v>33</v>
      </c>
      <c r="M70" s="252">
        <v>39</v>
      </c>
    </row>
    <row r="71" spans="1:13" x14ac:dyDescent="0.2">
      <c r="A71" s="140"/>
      <c r="B71" s="185"/>
      <c r="C71" s="185"/>
      <c r="D71" s="185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">
      <c r="A72" s="140"/>
      <c r="B72" s="185"/>
      <c r="C72" s="185"/>
      <c r="D72" s="185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3" x14ac:dyDescent="0.2">
      <c r="A73" s="739"/>
      <c r="B73" s="739"/>
      <c r="C73" s="739"/>
      <c r="D73" s="739"/>
      <c r="E73" s="739"/>
      <c r="F73" s="3"/>
      <c r="G73" s="3"/>
      <c r="H73" s="3"/>
      <c r="I73" s="3"/>
      <c r="J73" s="3"/>
      <c r="K73" s="3"/>
      <c r="L73" s="3"/>
      <c r="M73" s="3"/>
    </row>
  </sheetData>
  <mergeCells count="13">
    <mergeCell ref="A2:A4"/>
    <mergeCell ref="B2:B3"/>
    <mergeCell ref="D2:D3"/>
    <mergeCell ref="E2:H2"/>
    <mergeCell ref="I2:M3"/>
    <mergeCell ref="C2:C3"/>
    <mergeCell ref="D8:D9"/>
    <mergeCell ref="E8:H8"/>
    <mergeCell ref="I8:M9"/>
    <mergeCell ref="A73:E73"/>
    <mergeCell ref="C8:C9"/>
    <mergeCell ref="B8:B9"/>
    <mergeCell ref="A8:A10"/>
  </mergeCells>
  <pageMargins left="0.7" right="0.7" top="0.75" bottom="0.75" header="0.3" footer="0.3"/>
  <pageSetup paperSize="28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71"/>
  <sheetViews>
    <sheetView showGridLines="0" zoomScale="115" zoomScaleNormal="115" workbookViewId="0">
      <pane ySplit="8" topLeftCell="A9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42578125" style="3" bestFit="1" customWidth="1"/>
    <col min="3" max="7" width="10.7109375" style="3" customWidth="1"/>
    <col min="8" max="16384" width="8.85546875" style="3"/>
  </cols>
  <sheetData>
    <row r="1" spans="1:8" ht="22.5" customHeight="1" x14ac:dyDescent="0.2">
      <c r="A1" s="123" t="s">
        <v>438</v>
      </c>
      <c r="B1" s="123"/>
      <c r="C1" s="93"/>
      <c r="D1" s="93"/>
      <c r="E1" s="93"/>
      <c r="F1" s="93"/>
      <c r="G1" s="93"/>
      <c r="H1" s="93"/>
    </row>
    <row r="2" spans="1:8" ht="61.5" customHeight="1" x14ac:dyDescent="0.2">
      <c r="A2" s="749" t="s">
        <v>167</v>
      </c>
      <c r="B2" s="583" t="s">
        <v>126</v>
      </c>
      <c r="C2" s="583" t="s">
        <v>207</v>
      </c>
      <c r="D2" s="583" t="s">
        <v>208</v>
      </c>
      <c r="E2" s="583" t="s">
        <v>209</v>
      </c>
      <c r="F2" s="583" t="s">
        <v>210</v>
      </c>
      <c r="G2" s="583" t="s">
        <v>211</v>
      </c>
    </row>
    <row r="3" spans="1:8" x14ac:dyDescent="0.2">
      <c r="A3" s="751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8" x14ac:dyDescent="0.2">
      <c r="A4" s="556" t="s">
        <v>173</v>
      </c>
      <c r="B4" s="581"/>
      <c r="C4" s="582"/>
      <c r="D4" s="582"/>
      <c r="E4" s="582"/>
      <c r="F4" s="582"/>
      <c r="G4" s="582"/>
    </row>
    <row r="5" spans="1:8" x14ac:dyDescent="0.2">
      <c r="A5" s="108" t="s">
        <v>174</v>
      </c>
      <c r="B5" s="171">
        <v>3916</v>
      </c>
      <c r="C5" s="145">
        <v>39.06</v>
      </c>
      <c r="D5" s="145">
        <v>15.1</v>
      </c>
      <c r="E5" s="145">
        <v>22.33</v>
      </c>
      <c r="F5" s="145">
        <v>22.89</v>
      </c>
      <c r="G5" s="145">
        <v>23.79</v>
      </c>
      <c r="H5" s="93"/>
    </row>
    <row r="6" spans="1:8" x14ac:dyDescent="0.2">
      <c r="A6" s="108" t="s">
        <v>175</v>
      </c>
      <c r="B6" s="171">
        <v>1152</v>
      </c>
      <c r="C6" s="145">
        <v>39.700000000000003</v>
      </c>
      <c r="D6" s="145">
        <v>12.95</v>
      </c>
      <c r="E6" s="145">
        <v>24.65</v>
      </c>
      <c r="F6" s="145">
        <v>23.3</v>
      </c>
      <c r="G6" s="145">
        <v>26.94</v>
      </c>
      <c r="H6" s="93"/>
    </row>
    <row r="7" spans="1:8" ht="47.25" customHeight="1" x14ac:dyDescent="0.2">
      <c r="A7" s="770" t="s">
        <v>169</v>
      </c>
      <c r="B7" s="534" t="s">
        <v>128</v>
      </c>
      <c r="C7" s="531" t="s">
        <v>202</v>
      </c>
      <c r="D7" s="533" t="s">
        <v>203</v>
      </c>
      <c r="E7" s="533" t="s">
        <v>204</v>
      </c>
      <c r="F7" s="533" t="s">
        <v>205</v>
      </c>
      <c r="G7" s="533" t="s">
        <v>206</v>
      </c>
      <c r="H7" s="93"/>
    </row>
    <row r="8" spans="1:8" x14ac:dyDescent="0.2">
      <c r="A8" s="770"/>
      <c r="B8" s="160" t="s">
        <v>2</v>
      </c>
      <c r="C8" s="195" t="s">
        <v>0</v>
      </c>
      <c r="D8" s="195" t="s">
        <v>0</v>
      </c>
      <c r="E8" s="195" t="s">
        <v>0</v>
      </c>
      <c r="F8" s="195" t="s">
        <v>0</v>
      </c>
      <c r="G8" s="195" t="s">
        <v>0</v>
      </c>
      <c r="H8" s="93"/>
    </row>
    <row r="9" spans="1:8" x14ac:dyDescent="0.2">
      <c r="A9" s="164" t="s">
        <v>375</v>
      </c>
      <c r="B9" s="164"/>
      <c r="C9" s="196"/>
      <c r="D9" s="196"/>
      <c r="E9" s="196"/>
      <c r="F9" s="196"/>
      <c r="G9" s="196"/>
      <c r="H9" s="93"/>
    </row>
    <row r="10" spans="1:8" x14ac:dyDescent="0.2">
      <c r="A10" s="95">
        <v>2015</v>
      </c>
      <c r="B10" s="171">
        <v>825</v>
      </c>
      <c r="C10" s="145">
        <v>32.270000000000003</v>
      </c>
      <c r="D10" s="145">
        <v>11.08</v>
      </c>
      <c r="E10" s="145">
        <v>20.66</v>
      </c>
      <c r="F10" s="145">
        <v>21.32</v>
      </c>
      <c r="G10" s="145">
        <v>29.24</v>
      </c>
      <c r="H10" s="93"/>
    </row>
    <row r="11" spans="1:8" ht="10.15" customHeight="1" x14ac:dyDescent="0.2">
      <c r="A11" s="95">
        <v>2016</v>
      </c>
      <c r="B11" s="171">
        <v>819</v>
      </c>
      <c r="C11" s="145">
        <v>37.06</v>
      </c>
      <c r="D11" s="145">
        <v>14.74</v>
      </c>
      <c r="E11" s="145">
        <v>21.53</v>
      </c>
      <c r="F11" s="145">
        <v>26.16</v>
      </c>
      <c r="G11" s="145">
        <v>28.29</v>
      </c>
      <c r="H11" s="93"/>
    </row>
    <row r="12" spans="1:8" x14ac:dyDescent="0.2">
      <c r="A12" s="95">
        <v>2017</v>
      </c>
      <c r="B12" s="171">
        <v>1025</v>
      </c>
      <c r="C12" s="145">
        <v>33.700000000000003</v>
      </c>
      <c r="D12" s="145">
        <v>15.08</v>
      </c>
      <c r="E12" s="145">
        <v>22.65</v>
      </c>
      <c r="F12" s="145">
        <v>26.45</v>
      </c>
      <c r="G12" s="145">
        <v>22.59</v>
      </c>
      <c r="H12" s="93"/>
    </row>
    <row r="13" spans="1:8" x14ac:dyDescent="0.2">
      <c r="A13" s="95">
        <v>2018</v>
      </c>
      <c r="B13" s="171">
        <v>1125</v>
      </c>
      <c r="C13" s="145">
        <v>36.79</v>
      </c>
      <c r="D13" s="145">
        <v>14.97</v>
      </c>
      <c r="E13" s="145">
        <v>24.59</v>
      </c>
      <c r="F13" s="145">
        <v>23.84</v>
      </c>
      <c r="G13" s="145">
        <v>25.87</v>
      </c>
      <c r="H13" s="93"/>
    </row>
    <row r="14" spans="1:8" x14ac:dyDescent="0.2">
      <c r="A14" s="95">
        <v>2019</v>
      </c>
      <c r="B14" s="171">
        <v>1297</v>
      </c>
      <c r="C14" s="145">
        <v>37.409999999999997</v>
      </c>
      <c r="D14" s="145">
        <v>13.66</v>
      </c>
      <c r="E14" s="145">
        <v>20.02</v>
      </c>
      <c r="F14" s="145">
        <v>25.71</v>
      </c>
      <c r="G14" s="145">
        <v>22</v>
      </c>
      <c r="H14" s="93"/>
    </row>
    <row r="15" spans="1:8" x14ac:dyDescent="0.2">
      <c r="A15" s="185">
        <v>2020</v>
      </c>
      <c r="B15" s="171">
        <v>1178</v>
      </c>
      <c r="C15" s="145">
        <v>37.880000000000003</v>
      </c>
      <c r="D15" s="145">
        <v>16.12</v>
      </c>
      <c r="E15" s="145">
        <v>22.43</v>
      </c>
      <c r="F15" s="145">
        <v>25.1</v>
      </c>
      <c r="G15" s="145">
        <v>23.24</v>
      </c>
      <c r="H15" s="93"/>
    </row>
    <row r="16" spans="1:8" x14ac:dyDescent="0.2">
      <c r="A16" s="185">
        <v>2021</v>
      </c>
      <c r="B16" s="171">
        <v>1227</v>
      </c>
      <c r="C16" s="145">
        <v>37.01</v>
      </c>
      <c r="D16" s="145">
        <v>17.170000000000002</v>
      </c>
      <c r="E16" s="145">
        <v>22.18</v>
      </c>
      <c r="F16" s="145">
        <v>24.76</v>
      </c>
      <c r="G16" s="145">
        <v>23.46</v>
      </c>
      <c r="H16" s="93"/>
    </row>
    <row r="17" spans="1:8" ht="22.5" customHeight="1" x14ac:dyDescent="0.2">
      <c r="A17" s="663" t="s">
        <v>381</v>
      </c>
      <c r="B17" s="658"/>
      <c r="C17" s="700" t="s">
        <v>456</v>
      </c>
      <c r="D17" s="700" t="s">
        <v>524</v>
      </c>
      <c r="E17" s="700" t="s">
        <v>453</v>
      </c>
      <c r="F17" s="700" t="s">
        <v>525</v>
      </c>
      <c r="G17" s="700" t="s">
        <v>526</v>
      </c>
      <c r="H17" s="93"/>
    </row>
    <row r="18" spans="1:8" x14ac:dyDescent="0.2">
      <c r="A18" s="164" t="s">
        <v>70</v>
      </c>
      <c r="B18" s="556"/>
      <c r="C18" s="586"/>
      <c r="D18" s="586"/>
      <c r="E18" s="586"/>
      <c r="F18" s="586"/>
      <c r="G18" s="586"/>
      <c r="H18" s="93"/>
    </row>
    <row r="19" spans="1:8" x14ac:dyDescent="0.2">
      <c r="A19" s="200" t="s">
        <v>296</v>
      </c>
      <c r="B19" s="211">
        <v>2173</v>
      </c>
      <c r="C19" s="204">
        <v>38.090000000000003</v>
      </c>
      <c r="D19" s="204">
        <v>14.54</v>
      </c>
      <c r="E19" s="204">
        <v>20.6</v>
      </c>
      <c r="F19" s="204">
        <v>25.15</v>
      </c>
      <c r="G19" s="204">
        <v>23.11</v>
      </c>
      <c r="H19" s="93"/>
    </row>
    <row r="20" spans="1:8" x14ac:dyDescent="0.2">
      <c r="A20" s="200" t="s">
        <v>71</v>
      </c>
      <c r="B20" s="211">
        <v>1352</v>
      </c>
      <c r="C20" s="204">
        <v>35.6</v>
      </c>
      <c r="D20" s="204">
        <v>9.23</v>
      </c>
      <c r="E20" s="204">
        <v>14.06</v>
      </c>
      <c r="F20" s="204">
        <v>26.38</v>
      </c>
      <c r="G20" s="204">
        <v>21.58</v>
      </c>
      <c r="H20" s="93"/>
    </row>
    <row r="21" spans="1:8" x14ac:dyDescent="0.2">
      <c r="A21" s="108" t="s">
        <v>72</v>
      </c>
      <c r="B21" s="103">
        <v>247</v>
      </c>
      <c r="C21" s="129">
        <v>45.54</v>
      </c>
      <c r="D21" s="129">
        <v>15.28</v>
      </c>
      <c r="E21" s="129">
        <v>23.5</v>
      </c>
      <c r="F21" s="129">
        <v>19.91</v>
      </c>
      <c r="G21" s="129">
        <v>23.81</v>
      </c>
      <c r="H21" s="93"/>
    </row>
    <row r="22" spans="1:8" x14ac:dyDescent="0.2">
      <c r="A22" s="108" t="s">
        <v>73</v>
      </c>
      <c r="B22" s="103">
        <v>231</v>
      </c>
      <c r="C22" s="129">
        <v>28.04</v>
      </c>
      <c r="D22" s="129">
        <v>3.27</v>
      </c>
      <c r="E22" s="129">
        <v>12.95</v>
      </c>
      <c r="F22" s="129">
        <v>23.25</v>
      </c>
      <c r="G22" s="129">
        <v>27</v>
      </c>
      <c r="H22" s="93"/>
    </row>
    <row r="23" spans="1:8" x14ac:dyDescent="0.2">
      <c r="A23" s="108" t="s">
        <v>74</v>
      </c>
      <c r="B23" s="103">
        <v>345</v>
      </c>
      <c r="C23" s="129">
        <v>37.61</v>
      </c>
      <c r="D23" s="129">
        <v>8.76</v>
      </c>
      <c r="E23" s="129">
        <v>8.7899999999999991</v>
      </c>
      <c r="F23" s="129">
        <v>30.88</v>
      </c>
      <c r="G23" s="129">
        <v>17.71</v>
      </c>
      <c r="H23" s="93"/>
    </row>
    <row r="24" spans="1:8" x14ac:dyDescent="0.2">
      <c r="A24" s="108" t="s">
        <v>75</v>
      </c>
      <c r="B24" s="103">
        <v>290</v>
      </c>
      <c r="C24" s="129">
        <v>34.479999999999997</v>
      </c>
      <c r="D24" s="129">
        <v>11.9</v>
      </c>
      <c r="E24" s="129">
        <v>13.14</v>
      </c>
      <c r="F24" s="129">
        <v>25.78</v>
      </c>
      <c r="G24" s="129">
        <v>20.239999999999998</v>
      </c>
      <c r="H24" s="93"/>
    </row>
    <row r="25" spans="1:8" x14ac:dyDescent="0.2">
      <c r="A25" s="108" t="s">
        <v>76</v>
      </c>
      <c r="B25" s="103">
        <v>239</v>
      </c>
      <c r="C25" s="129">
        <v>31.44</v>
      </c>
      <c r="D25" s="129">
        <v>6.25</v>
      </c>
      <c r="E25" s="129">
        <v>14.22</v>
      </c>
      <c r="F25" s="129">
        <v>29.61</v>
      </c>
      <c r="G25" s="129">
        <v>21.74</v>
      </c>
      <c r="H25" s="93"/>
    </row>
    <row r="26" spans="1:8" x14ac:dyDescent="0.2">
      <c r="A26" s="200" t="s">
        <v>77</v>
      </c>
      <c r="B26" s="211">
        <v>558</v>
      </c>
      <c r="C26" s="204">
        <v>41.77</v>
      </c>
      <c r="D26" s="204">
        <v>15.83</v>
      </c>
      <c r="E26" s="204">
        <v>27.89</v>
      </c>
      <c r="F26" s="204">
        <v>24.55</v>
      </c>
      <c r="G26" s="204">
        <v>28.97</v>
      </c>
      <c r="H26" s="93"/>
    </row>
    <row r="27" spans="1:8" x14ac:dyDescent="0.2">
      <c r="A27" s="108" t="s">
        <v>78</v>
      </c>
      <c r="B27" s="103">
        <v>219</v>
      </c>
      <c r="C27" s="129">
        <v>44.5</v>
      </c>
      <c r="D27" s="129">
        <v>18.96</v>
      </c>
      <c r="E27" s="129">
        <v>28.84</v>
      </c>
      <c r="F27" s="129">
        <v>23.85</v>
      </c>
      <c r="G27" s="129">
        <v>33</v>
      </c>
      <c r="H27" s="93"/>
    </row>
    <row r="28" spans="1:8" x14ac:dyDescent="0.2">
      <c r="A28" s="108" t="s">
        <v>79</v>
      </c>
      <c r="B28" s="103">
        <v>225</v>
      </c>
      <c r="C28" s="129">
        <v>35.479999999999997</v>
      </c>
      <c r="D28" s="129">
        <v>16.04</v>
      </c>
      <c r="E28" s="129">
        <v>26.61</v>
      </c>
      <c r="F28" s="129">
        <v>22.97</v>
      </c>
      <c r="G28" s="129">
        <v>30.05</v>
      </c>
      <c r="H28" s="93"/>
    </row>
    <row r="29" spans="1:8" x14ac:dyDescent="0.2">
      <c r="A29" s="108" t="s">
        <v>80</v>
      </c>
      <c r="B29" s="103">
        <v>4</v>
      </c>
      <c r="C29" s="129">
        <v>75</v>
      </c>
      <c r="D29" s="129">
        <v>0</v>
      </c>
      <c r="E29" s="129">
        <v>50</v>
      </c>
      <c r="F29" s="129">
        <v>25</v>
      </c>
      <c r="G29" s="129">
        <v>50</v>
      </c>
      <c r="H29" s="93"/>
    </row>
    <row r="30" spans="1:8" x14ac:dyDescent="0.2">
      <c r="A30" s="108" t="s">
        <v>81</v>
      </c>
      <c r="B30" s="103">
        <v>103</v>
      </c>
      <c r="C30" s="129">
        <v>46.81</v>
      </c>
      <c r="D30" s="129">
        <v>9.7799999999999994</v>
      </c>
      <c r="E30" s="129">
        <v>27.72</v>
      </c>
      <c r="F30" s="129">
        <v>29.13</v>
      </c>
      <c r="G30" s="129">
        <v>17.579999999999998</v>
      </c>
      <c r="H30" s="93"/>
    </row>
    <row r="31" spans="1:8" x14ac:dyDescent="0.2">
      <c r="A31" s="108" t="s">
        <v>82</v>
      </c>
      <c r="B31" s="103">
        <v>7</v>
      </c>
      <c r="C31" s="129">
        <v>40</v>
      </c>
      <c r="D31" s="129">
        <v>0</v>
      </c>
      <c r="E31" s="129">
        <v>28.57</v>
      </c>
      <c r="F31" s="129">
        <v>28.57</v>
      </c>
      <c r="G31" s="129">
        <v>16.670000000000002</v>
      </c>
      <c r="H31" s="93"/>
    </row>
    <row r="32" spans="1:8" x14ac:dyDescent="0.2">
      <c r="A32" s="205" t="s">
        <v>83</v>
      </c>
      <c r="B32" s="211">
        <v>263</v>
      </c>
      <c r="C32" s="204">
        <v>43.52</v>
      </c>
      <c r="D32" s="204">
        <v>41.89</v>
      </c>
      <c r="E32" s="204">
        <v>38.93</v>
      </c>
      <c r="F32" s="204">
        <v>14.75</v>
      </c>
      <c r="G32" s="204">
        <v>17.14</v>
      </c>
      <c r="H32" s="93"/>
    </row>
    <row r="33" spans="1:13" x14ac:dyDescent="0.2">
      <c r="A33" s="164" t="s">
        <v>239</v>
      </c>
      <c r="B33" s="588"/>
      <c r="C33" s="589"/>
      <c r="D33" s="590"/>
      <c r="E33" s="590"/>
      <c r="F33" s="590"/>
      <c r="G33" s="591"/>
      <c r="H33" s="258"/>
      <c r="I33" s="41"/>
      <c r="J33" s="41"/>
      <c r="K33" s="41"/>
      <c r="L33" s="41"/>
      <c r="M33" s="41"/>
    </row>
    <row r="34" spans="1:13" x14ac:dyDescent="0.2">
      <c r="A34" s="105" t="s">
        <v>241</v>
      </c>
      <c r="B34" s="274">
        <v>2675</v>
      </c>
      <c r="C34" s="136">
        <v>50.643086816720263</v>
      </c>
      <c r="D34" s="136">
        <v>3.7938844847112114</v>
      </c>
      <c r="E34" s="146"/>
      <c r="F34" s="136">
        <v>18.678459937565037</v>
      </c>
      <c r="G34" s="136">
        <v>40.348964013086153</v>
      </c>
      <c r="H34" s="258"/>
      <c r="I34" s="41"/>
      <c r="J34" s="41"/>
      <c r="K34" s="41"/>
      <c r="L34" s="41"/>
      <c r="M34" s="41"/>
    </row>
    <row r="35" spans="1:13" x14ac:dyDescent="0.2">
      <c r="A35" s="105" t="s">
        <v>288</v>
      </c>
      <c r="B35" s="178">
        <v>3154</v>
      </c>
      <c r="C35" s="136">
        <v>36.656891495601172</v>
      </c>
      <c r="D35" s="136">
        <v>21.63336229365769</v>
      </c>
      <c r="E35" s="146"/>
      <c r="F35" s="136">
        <v>45.101842870999029</v>
      </c>
      <c r="G35" s="136">
        <v>13.331024930747922</v>
      </c>
      <c r="H35" s="258"/>
      <c r="I35" s="41"/>
      <c r="J35" s="41"/>
      <c r="K35" s="41"/>
      <c r="L35" s="41"/>
      <c r="M35" s="41"/>
    </row>
    <row r="36" spans="1:13" x14ac:dyDescent="0.2">
      <c r="A36" s="105" t="s">
        <v>290</v>
      </c>
      <c r="B36" s="293">
        <v>75</v>
      </c>
      <c r="C36" s="136">
        <v>61.666666666666671</v>
      </c>
      <c r="D36" s="136">
        <v>39.0625</v>
      </c>
      <c r="E36" s="146"/>
      <c r="F36" s="136">
        <v>25.925925925925924</v>
      </c>
      <c r="G36" s="136">
        <v>36.619718309859159</v>
      </c>
      <c r="H36" s="258"/>
      <c r="I36" s="41"/>
      <c r="J36" s="41"/>
      <c r="K36" s="41"/>
      <c r="L36" s="41"/>
      <c r="M36" s="41"/>
    </row>
    <row r="37" spans="1:13" x14ac:dyDescent="0.2">
      <c r="A37" s="105" t="s">
        <v>292</v>
      </c>
      <c r="B37" s="178">
        <v>5327</v>
      </c>
      <c r="C37" s="136">
        <v>39.320154291224682</v>
      </c>
      <c r="D37" s="136">
        <v>20.734194425560844</v>
      </c>
      <c r="E37" s="146"/>
      <c r="F37" s="136">
        <v>40.397350993377486</v>
      </c>
      <c r="G37" s="136">
        <v>3.6779047088325441</v>
      </c>
      <c r="H37" s="258"/>
      <c r="I37" s="41"/>
      <c r="J37" s="41"/>
      <c r="K37" s="41"/>
      <c r="L37" s="41"/>
      <c r="M37" s="41"/>
    </row>
    <row r="38" spans="1:13" x14ac:dyDescent="0.2">
      <c r="A38" s="105" t="s">
        <v>294</v>
      </c>
      <c r="B38" s="293">
        <v>24473</v>
      </c>
      <c r="C38" s="136">
        <v>33.544805709754158</v>
      </c>
      <c r="D38" s="136">
        <v>16.402481047553412</v>
      </c>
      <c r="E38" s="146"/>
      <c r="F38" s="136">
        <v>27.771627392060733</v>
      </c>
      <c r="G38" s="146"/>
      <c r="H38" s="258"/>
      <c r="I38" s="41"/>
      <c r="J38" s="41"/>
      <c r="K38" s="41"/>
      <c r="L38" s="41"/>
      <c r="M38" s="41"/>
    </row>
    <row r="39" spans="1:13" x14ac:dyDescent="0.2">
      <c r="A39" s="164" t="s">
        <v>84</v>
      </c>
      <c r="B39" s="592"/>
      <c r="C39" s="593"/>
      <c r="D39" s="593"/>
      <c r="E39" s="593"/>
      <c r="F39" s="593"/>
      <c r="G39" s="593"/>
      <c r="H39" s="185"/>
      <c r="I39" s="13"/>
      <c r="J39" s="13"/>
      <c r="K39" s="13"/>
      <c r="L39" s="13"/>
    </row>
    <row r="40" spans="1:13" x14ac:dyDescent="0.2">
      <c r="A40" s="205" t="s">
        <v>85</v>
      </c>
      <c r="B40" s="212">
        <v>1025</v>
      </c>
      <c r="C40" s="210">
        <v>35.94</v>
      </c>
      <c r="D40" s="210">
        <v>10.89</v>
      </c>
      <c r="E40" s="210">
        <v>18.66</v>
      </c>
      <c r="F40" s="210">
        <v>28.89</v>
      </c>
      <c r="G40" s="210">
        <v>19.98</v>
      </c>
      <c r="H40" s="93"/>
    </row>
    <row r="41" spans="1:13" x14ac:dyDescent="0.2">
      <c r="A41" s="105" t="s">
        <v>86</v>
      </c>
      <c r="B41" s="96">
        <v>543</v>
      </c>
      <c r="C41" s="145">
        <v>37.78</v>
      </c>
      <c r="D41" s="145">
        <v>8.23</v>
      </c>
      <c r="E41" s="145">
        <v>20.74</v>
      </c>
      <c r="F41" s="145">
        <v>25.78</v>
      </c>
      <c r="G41" s="145">
        <v>26.25</v>
      </c>
      <c r="H41" s="93"/>
    </row>
    <row r="42" spans="1:13" x14ac:dyDescent="0.2">
      <c r="A42" s="105" t="s">
        <v>87</v>
      </c>
      <c r="B42" s="96">
        <v>419</v>
      </c>
      <c r="C42" s="145">
        <v>31.78</v>
      </c>
      <c r="D42" s="145">
        <v>15.25</v>
      </c>
      <c r="E42" s="145">
        <v>16.5</v>
      </c>
      <c r="F42" s="145">
        <v>34.89</v>
      </c>
      <c r="G42" s="145">
        <v>12.89</v>
      </c>
      <c r="H42" s="93"/>
    </row>
    <row r="43" spans="1:13" x14ac:dyDescent="0.2">
      <c r="A43" s="105" t="s">
        <v>88</v>
      </c>
      <c r="B43" s="96">
        <v>63</v>
      </c>
      <c r="C43" s="145">
        <v>45.9</v>
      </c>
      <c r="D43" s="145">
        <v>4.92</v>
      </c>
      <c r="E43" s="145">
        <v>15</v>
      </c>
      <c r="F43" s="145">
        <v>17.739999999999998</v>
      </c>
      <c r="G43" s="145">
        <v>4.76</v>
      </c>
      <c r="H43" s="93"/>
    </row>
    <row r="44" spans="1:13" x14ac:dyDescent="0.2">
      <c r="A44" s="205" t="s">
        <v>89</v>
      </c>
      <c r="B44" s="211">
        <v>1148</v>
      </c>
      <c r="C44" s="204">
        <v>40.06</v>
      </c>
      <c r="D44" s="204">
        <v>17.850000000000001</v>
      </c>
      <c r="E44" s="204">
        <v>22.28</v>
      </c>
      <c r="F44" s="204">
        <v>21.99</v>
      </c>
      <c r="G44" s="204">
        <v>25.67</v>
      </c>
      <c r="H44" s="93"/>
    </row>
    <row r="45" spans="1:13" x14ac:dyDescent="0.2">
      <c r="A45" s="105" t="s">
        <v>90</v>
      </c>
      <c r="B45" s="96">
        <v>251</v>
      </c>
      <c r="C45" s="145">
        <v>32.99</v>
      </c>
      <c r="D45" s="145">
        <v>35.24</v>
      </c>
      <c r="E45" s="145">
        <v>30.99</v>
      </c>
      <c r="F45" s="145">
        <v>15.34</v>
      </c>
      <c r="G45" s="145">
        <v>25.82</v>
      </c>
      <c r="H45" s="93"/>
    </row>
    <row r="46" spans="1:13" x14ac:dyDescent="0.2">
      <c r="A46" s="105" t="s">
        <v>91</v>
      </c>
      <c r="B46" s="96">
        <v>93</v>
      </c>
      <c r="C46" s="145">
        <v>19.149999999999999</v>
      </c>
      <c r="D46" s="145">
        <v>23.53</v>
      </c>
      <c r="E46" s="145">
        <v>32.26</v>
      </c>
      <c r="F46" s="145">
        <v>4.3</v>
      </c>
      <c r="G46" s="145">
        <v>25.56</v>
      </c>
      <c r="H46" s="93"/>
    </row>
    <row r="47" spans="1:13" x14ac:dyDescent="0.2">
      <c r="A47" s="105" t="s">
        <v>92</v>
      </c>
      <c r="B47" s="96">
        <v>342</v>
      </c>
      <c r="C47" s="145">
        <v>43.81</v>
      </c>
      <c r="D47" s="145">
        <v>12.28</v>
      </c>
      <c r="E47" s="145">
        <v>15.73</v>
      </c>
      <c r="F47" s="145">
        <v>31.45</v>
      </c>
      <c r="G47" s="145">
        <v>22.08</v>
      </c>
      <c r="H47" s="93"/>
    </row>
    <row r="48" spans="1:13" x14ac:dyDescent="0.2">
      <c r="A48" s="105" t="s">
        <v>93</v>
      </c>
      <c r="B48" s="96">
        <v>462</v>
      </c>
      <c r="C48" s="145">
        <v>42.66</v>
      </c>
      <c r="D48" s="145">
        <v>12.33</v>
      </c>
      <c r="E48" s="145">
        <v>20.41</v>
      </c>
      <c r="F48" s="145">
        <v>21.37</v>
      </c>
      <c r="G48" s="145">
        <v>28.24</v>
      </c>
      <c r="H48" s="93"/>
    </row>
    <row r="49" spans="1:8" x14ac:dyDescent="0.2">
      <c r="A49" s="164" t="s">
        <v>94</v>
      </c>
      <c r="B49" s="592"/>
      <c r="C49" s="566"/>
      <c r="D49" s="566"/>
      <c r="E49" s="566"/>
      <c r="F49" s="566"/>
      <c r="G49" s="566"/>
      <c r="H49" s="93"/>
    </row>
    <row r="50" spans="1:8" x14ac:dyDescent="0.2">
      <c r="A50" s="105" t="s">
        <v>95</v>
      </c>
      <c r="B50" s="112">
        <v>1677</v>
      </c>
      <c r="C50" s="138">
        <v>39.01</v>
      </c>
      <c r="D50" s="138">
        <v>14.06</v>
      </c>
      <c r="E50" s="138">
        <v>19.34</v>
      </c>
      <c r="F50" s="138">
        <v>23.01</v>
      </c>
      <c r="G50" s="138">
        <v>23.05</v>
      </c>
      <c r="H50" s="93"/>
    </row>
    <row r="51" spans="1:8" x14ac:dyDescent="0.2">
      <c r="A51" s="105" t="s">
        <v>96</v>
      </c>
      <c r="B51" s="96">
        <v>481</v>
      </c>
      <c r="C51" s="145">
        <v>35.479999999999997</v>
      </c>
      <c r="D51" s="145">
        <v>16.399999999999999</v>
      </c>
      <c r="E51" s="145">
        <v>25.33</v>
      </c>
      <c r="F51" s="145">
        <v>31.63</v>
      </c>
      <c r="G51" s="145">
        <v>23.37</v>
      </c>
      <c r="H51" s="93"/>
    </row>
    <row r="52" spans="1:8" x14ac:dyDescent="0.2">
      <c r="A52" s="164" t="s">
        <v>97</v>
      </c>
      <c r="B52" s="592"/>
      <c r="C52" s="566"/>
      <c r="D52" s="566"/>
      <c r="E52" s="566"/>
      <c r="F52" s="566"/>
      <c r="G52" s="566"/>
      <c r="H52" s="93"/>
    </row>
    <row r="53" spans="1:8" x14ac:dyDescent="0.2">
      <c r="A53" s="105" t="s">
        <v>98</v>
      </c>
      <c r="B53" s="112">
        <v>38</v>
      </c>
      <c r="C53" s="138">
        <v>31.58</v>
      </c>
      <c r="D53" s="138">
        <v>21.05</v>
      </c>
      <c r="E53" s="138">
        <v>51.35</v>
      </c>
      <c r="F53" s="138">
        <v>8.11</v>
      </c>
      <c r="G53" s="138">
        <v>36.840000000000003</v>
      </c>
      <c r="H53" s="93"/>
    </row>
    <row r="54" spans="1:8" x14ac:dyDescent="0.2">
      <c r="A54" s="105" t="s">
        <v>99</v>
      </c>
      <c r="B54" s="96">
        <v>575</v>
      </c>
      <c r="C54" s="145">
        <v>31.32</v>
      </c>
      <c r="D54" s="145">
        <v>11.45</v>
      </c>
      <c r="E54" s="145">
        <v>21.21</v>
      </c>
      <c r="F54" s="145">
        <v>13.92</v>
      </c>
      <c r="G54" s="145">
        <v>23.87</v>
      </c>
      <c r="H54" s="93"/>
    </row>
    <row r="55" spans="1:8" x14ac:dyDescent="0.2">
      <c r="A55" s="105" t="s">
        <v>100</v>
      </c>
      <c r="B55" s="96">
        <v>936</v>
      </c>
      <c r="C55" s="145">
        <v>35.86</v>
      </c>
      <c r="D55" s="145">
        <v>13.9</v>
      </c>
      <c r="E55" s="145">
        <v>18.940000000000001</v>
      </c>
      <c r="F55" s="145">
        <v>33.1</v>
      </c>
      <c r="G55" s="145">
        <v>21.79</v>
      </c>
      <c r="H55" s="93"/>
    </row>
    <row r="56" spans="1:8" x14ac:dyDescent="0.2">
      <c r="A56" s="105" t="s">
        <v>101</v>
      </c>
      <c r="B56" s="96">
        <v>617</v>
      </c>
      <c r="C56" s="145">
        <v>49.03</v>
      </c>
      <c r="D56" s="145">
        <v>18.25</v>
      </c>
      <c r="E56" s="145">
        <v>20.54</v>
      </c>
      <c r="F56" s="145">
        <v>25.14</v>
      </c>
      <c r="G56" s="145">
        <v>23.21</v>
      </c>
      <c r="H56" s="93"/>
    </row>
    <row r="57" spans="1:8" x14ac:dyDescent="0.2">
      <c r="A57" s="164" t="s">
        <v>102</v>
      </c>
      <c r="B57" s="592"/>
      <c r="C57" s="566"/>
      <c r="D57" s="566"/>
      <c r="E57" s="566"/>
      <c r="F57" s="566"/>
      <c r="G57" s="566"/>
      <c r="H57" s="93"/>
    </row>
    <row r="58" spans="1:8" x14ac:dyDescent="0.2">
      <c r="A58" s="105" t="s">
        <v>103</v>
      </c>
      <c r="B58" s="112">
        <v>422</v>
      </c>
      <c r="C58" s="138">
        <v>38.340000000000003</v>
      </c>
      <c r="D58" s="138">
        <v>18.829999999999998</v>
      </c>
      <c r="E58" s="138">
        <v>29.9</v>
      </c>
      <c r="F58" s="138">
        <v>20.94</v>
      </c>
      <c r="G58" s="146"/>
      <c r="H58" s="93"/>
    </row>
    <row r="59" spans="1:8" x14ac:dyDescent="0.2">
      <c r="A59" s="105" t="s">
        <v>104</v>
      </c>
      <c r="B59" s="96">
        <v>1167</v>
      </c>
      <c r="C59" s="145">
        <v>38.799999999999997</v>
      </c>
      <c r="D59" s="145">
        <v>13.26</v>
      </c>
      <c r="E59" s="145">
        <v>18.03</v>
      </c>
      <c r="F59" s="145">
        <v>25.26</v>
      </c>
      <c r="G59" s="147"/>
      <c r="H59" s="93"/>
    </row>
    <row r="60" spans="1:8" x14ac:dyDescent="0.2">
      <c r="A60" s="105" t="s">
        <v>105</v>
      </c>
      <c r="B60" s="96">
        <v>207</v>
      </c>
      <c r="C60" s="145">
        <v>32.47</v>
      </c>
      <c r="D60" s="145">
        <v>7.11</v>
      </c>
      <c r="E60" s="145">
        <v>11.82</v>
      </c>
      <c r="F60" s="145">
        <v>28.95</v>
      </c>
      <c r="G60" s="147"/>
      <c r="H60" s="93"/>
    </row>
    <row r="61" spans="1:8" x14ac:dyDescent="0.2">
      <c r="A61" s="164" t="s">
        <v>106</v>
      </c>
      <c r="B61" s="592"/>
      <c r="C61" s="566"/>
      <c r="D61" s="566"/>
      <c r="E61" s="566"/>
      <c r="F61" s="566"/>
      <c r="G61" s="566"/>
      <c r="H61" s="93"/>
    </row>
    <row r="62" spans="1:8" x14ac:dyDescent="0.2">
      <c r="A62" s="105" t="s">
        <v>107</v>
      </c>
      <c r="B62" s="112">
        <v>1495</v>
      </c>
      <c r="C62" s="138">
        <v>40.76</v>
      </c>
      <c r="D62" s="138">
        <v>16.18</v>
      </c>
      <c r="E62" s="138">
        <v>21.97</v>
      </c>
      <c r="F62" s="138">
        <v>21.6</v>
      </c>
      <c r="G62" s="138">
        <v>24.44</v>
      </c>
      <c r="H62" s="93"/>
    </row>
    <row r="63" spans="1:8" x14ac:dyDescent="0.2">
      <c r="A63" s="105" t="s">
        <v>108</v>
      </c>
      <c r="B63" s="96">
        <v>620</v>
      </c>
      <c r="C63" s="145">
        <v>32.369999999999997</v>
      </c>
      <c r="D63" s="145">
        <v>7.85</v>
      </c>
      <c r="E63" s="145">
        <v>15.4</v>
      </c>
      <c r="F63" s="145">
        <v>33.22</v>
      </c>
      <c r="G63" s="145">
        <v>21</v>
      </c>
      <c r="H63" s="93"/>
    </row>
    <row r="64" spans="1:8" x14ac:dyDescent="0.2">
      <c r="A64" s="164" t="s">
        <v>243</v>
      </c>
      <c r="B64" s="592"/>
      <c r="C64" s="566"/>
      <c r="D64" s="566"/>
      <c r="E64" s="566"/>
      <c r="F64" s="566"/>
      <c r="G64" s="566"/>
      <c r="H64" s="93"/>
    </row>
    <row r="65" spans="1:8" x14ac:dyDescent="0.2">
      <c r="A65" s="111" t="s">
        <v>139</v>
      </c>
      <c r="B65" s="112">
        <v>878</v>
      </c>
      <c r="C65" s="138">
        <v>43.02</v>
      </c>
      <c r="D65" s="138">
        <v>13.44</v>
      </c>
      <c r="E65" s="138">
        <v>20.09</v>
      </c>
      <c r="F65" s="138">
        <v>23.24</v>
      </c>
      <c r="G65" s="113">
        <v>24.9</v>
      </c>
      <c r="H65" s="93"/>
    </row>
    <row r="66" spans="1:8" x14ac:dyDescent="0.2">
      <c r="A66" s="111" t="s">
        <v>18</v>
      </c>
      <c r="B66" s="112">
        <v>505</v>
      </c>
      <c r="C66" s="138">
        <v>38.369999999999997</v>
      </c>
      <c r="D66" s="138">
        <v>25.84</v>
      </c>
      <c r="E66" s="138">
        <v>30.04</v>
      </c>
      <c r="F66" s="138">
        <v>21.66</v>
      </c>
      <c r="G66" s="113">
        <v>24.34</v>
      </c>
      <c r="H66" s="93"/>
    </row>
    <row r="67" spans="1:8" x14ac:dyDescent="0.2">
      <c r="A67" s="111" t="s">
        <v>140</v>
      </c>
      <c r="B67" s="112">
        <v>6</v>
      </c>
      <c r="C67" s="138">
        <v>20</v>
      </c>
      <c r="D67" s="138">
        <v>0</v>
      </c>
      <c r="E67" s="138">
        <v>16.670000000000002</v>
      </c>
      <c r="F67" s="138">
        <v>16.670000000000002</v>
      </c>
      <c r="G67" s="113">
        <v>20</v>
      </c>
      <c r="H67" s="93"/>
    </row>
    <row r="68" spans="1:8" x14ac:dyDescent="0.2">
      <c r="A68" s="111" t="s">
        <v>249</v>
      </c>
      <c r="B68" s="112">
        <v>784</v>
      </c>
      <c r="C68" s="138">
        <v>32.47</v>
      </c>
      <c r="D68" s="138">
        <v>8.94</v>
      </c>
      <c r="E68" s="138">
        <v>15</v>
      </c>
      <c r="F68" s="138">
        <v>29.16</v>
      </c>
      <c r="G68" s="113">
        <v>20.28</v>
      </c>
      <c r="H68" s="93"/>
    </row>
    <row r="69" spans="1:8" x14ac:dyDescent="0.2">
      <c r="A69" s="140" t="s">
        <v>379</v>
      </c>
      <c r="B69" s="140"/>
      <c r="C69" s="185"/>
      <c r="D69" s="185"/>
      <c r="E69" s="185"/>
      <c r="F69" s="185"/>
      <c r="G69" s="185"/>
      <c r="H69" s="93"/>
    </row>
    <row r="70" spans="1:8" x14ac:dyDescent="0.2">
      <c r="A70" s="774"/>
      <c r="B70" s="774"/>
      <c r="C70" s="774"/>
      <c r="D70" s="774"/>
      <c r="E70" s="93"/>
      <c r="F70" s="93"/>
      <c r="G70" s="93"/>
      <c r="H70" s="93"/>
    </row>
    <row r="71" spans="1:8" x14ac:dyDescent="0.2">
      <c r="A71" s="93"/>
      <c r="B71" s="93"/>
      <c r="C71" s="93"/>
      <c r="D71" s="93"/>
      <c r="E71" s="93"/>
      <c r="F71" s="93"/>
      <c r="G71" s="93"/>
      <c r="H71" s="93"/>
    </row>
  </sheetData>
  <mergeCells count="3">
    <mergeCell ref="A70:D70"/>
    <mergeCell ref="A2:A3"/>
    <mergeCell ref="A7:A8"/>
  </mergeCells>
  <pageMargins left="0.7" right="0.7" top="0.75" bottom="0.75" header="0.3" footer="0.3"/>
  <pageSetup paperSize="28" scale="4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72"/>
  <sheetViews>
    <sheetView showGridLines="0" zoomScaleNormal="100" workbookViewId="0">
      <pane ySplit="10" topLeftCell="A11" activePane="bottomLeft" state="frozen"/>
      <selection sqref="A1:XFD1048576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6.28515625" style="3" customWidth="1"/>
    <col min="4" max="8" width="10.7109375" style="3" customWidth="1"/>
    <col min="9" max="16384" width="8.85546875" style="3"/>
  </cols>
  <sheetData>
    <row r="1" spans="1:11" ht="22.5" customHeight="1" x14ac:dyDescent="0.2">
      <c r="A1" s="123" t="s">
        <v>439</v>
      </c>
      <c r="B1" s="123"/>
      <c r="C1" s="93"/>
      <c r="D1" s="93"/>
      <c r="E1" s="93"/>
      <c r="F1" s="93"/>
      <c r="G1" s="93"/>
      <c r="H1" s="93"/>
      <c r="I1" s="93"/>
    </row>
    <row r="2" spans="1:11" ht="14.45" customHeight="1" x14ac:dyDescent="0.2">
      <c r="A2" s="770" t="s">
        <v>167</v>
      </c>
      <c r="B2" s="779" t="s">
        <v>126</v>
      </c>
      <c r="C2" s="781" t="s">
        <v>233</v>
      </c>
      <c r="D2" s="781" t="s">
        <v>223</v>
      </c>
      <c r="E2" s="783"/>
      <c r="F2" s="784" t="s">
        <v>224</v>
      </c>
      <c r="G2" s="785"/>
      <c r="H2" s="785"/>
      <c r="I2" s="784" t="s">
        <v>228</v>
      </c>
      <c r="J2" s="785"/>
      <c r="K2" s="785"/>
    </row>
    <row r="3" spans="1:11" ht="35.25" customHeight="1" x14ac:dyDescent="0.2">
      <c r="A3" s="770"/>
      <c r="B3" s="780"/>
      <c r="C3" s="782"/>
      <c r="D3" s="782"/>
      <c r="E3" s="780"/>
      <c r="F3" s="595" t="s">
        <v>225</v>
      </c>
      <c r="G3" s="595" t="s">
        <v>226</v>
      </c>
      <c r="H3" s="595" t="s">
        <v>227</v>
      </c>
      <c r="I3" s="595" t="s">
        <v>229</v>
      </c>
      <c r="J3" s="595" t="s">
        <v>230</v>
      </c>
      <c r="K3" s="595" t="s">
        <v>231</v>
      </c>
    </row>
    <row r="4" spans="1:11" ht="10.15" customHeight="1" x14ac:dyDescent="0.2">
      <c r="A4" s="770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4" t="s">
        <v>0</v>
      </c>
      <c r="H4" s="584" t="s">
        <v>0</v>
      </c>
      <c r="I4" s="584" t="s">
        <v>0</v>
      </c>
      <c r="J4" s="584" t="s">
        <v>0</v>
      </c>
      <c r="K4" s="584" t="s">
        <v>0</v>
      </c>
    </row>
    <row r="5" spans="1:11" s="517" customFormat="1" x14ac:dyDescent="0.2">
      <c r="A5" s="556" t="s">
        <v>173</v>
      </c>
      <c r="B5" s="556"/>
      <c r="C5" s="596"/>
      <c r="D5" s="586"/>
      <c r="E5" s="597"/>
      <c r="F5" s="586"/>
      <c r="G5" s="597"/>
      <c r="H5" s="597"/>
      <c r="I5" s="556"/>
      <c r="J5" s="556"/>
      <c r="K5" s="596"/>
    </row>
    <row r="6" spans="1:11" s="517" customFormat="1" x14ac:dyDescent="0.2">
      <c r="A6" s="108" t="s">
        <v>174</v>
      </c>
      <c r="B6" s="96">
        <v>3916</v>
      </c>
      <c r="C6" s="220">
        <v>29.2</v>
      </c>
      <c r="D6" s="220">
        <v>32.99</v>
      </c>
      <c r="E6" s="220">
        <v>8.4600000000000009</v>
      </c>
      <c r="F6" s="220">
        <v>63.79</v>
      </c>
      <c r="G6" s="220">
        <v>25.23</v>
      </c>
      <c r="H6" s="220">
        <v>10.97</v>
      </c>
      <c r="I6" s="220">
        <v>51.43</v>
      </c>
      <c r="J6" s="220">
        <v>16.96</v>
      </c>
      <c r="K6" s="220">
        <v>31.61</v>
      </c>
    </row>
    <row r="7" spans="1:11" x14ac:dyDescent="0.2">
      <c r="A7" s="108" t="s">
        <v>175</v>
      </c>
      <c r="B7" s="96">
        <v>1152</v>
      </c>
      <c r="C7" s="220">
        <v>45.35</v>
      </c>
      <c r="D7" s="220">
        <v>33.14</v>
      </c>
      <c r="E7" s="220">
        <v>8.1999999999999993</v>
      </c>
      <c r="F7" s="220">
        <v>61.2</v>
      </c>
      <c r="G7" s="220">
        <v>24.17</v>
      </c>
      <c r="H7" s="220">
        <v>14.63</v>
      </c>
      <c r="I7" s="220">
        <v>72.05</v>
      </c>
      <c r="J7" s="220">
        <v>9.5500000000000007</v>
      </c>
      <c r="K7" s="220">
        <v>18.399999999999999</v>
      </c>
    </row>
    <row r="8" spans="1:11" ht="14.45" customHeight="1" x14ac:dyDescent="0.2">
      <c r="A8" s="777" t="s">
        <v>169</v>
      </c>
      <c r="B8" s="775" t="s">
        <v>128</v>
      </c>
      <c r="C8" s="769" t="s">
        <v>222</v>
      </c>
      <c r="D8" s="786" t="s">
        <v>223</v>
      </c>
      <c r="E8" s="775"/>
      <c r="F8" s="764" t="s">
        <v>224</v>
      </c>
      <c r="G8" s="765"/>
      <c r="H8" s="765"/>
      <c r="I8" s="784" t="s">
        <v>228</v>
      </c>
      <c r="J8" s="785"/>
      <c r="K8" s="785"/>
    </row>
    <row r="9" spans="1:11" ht="33.75" x14ac:dyDescent="0.2">
      <c r="A9" s="770"/>
      <c r="B9" s="776"/>
      <c r="C9" s="768"/>
      <c r="D9" s="787"/>
      <c r="E9" s="776"/>
      <c r="F9" s="213" t="s">
        <v>225</v>
      </c>
      <c r="G9" s="214" t="s">
        <v>226</v>
      </c>
      <c r="H9" s="214" t="s">
        <v>227</v>
      </c>
      <c r="I9" s="595" t="s">
        <v>229</v>
      </c>
      <c r="J9" s="595" t="s">
        <v>230</v>
      </c>
      <c r="K9" s="595" t="s">
        <v>231</v>
      </c>
    </row>
    <row r="10" spans="1:11" x14ac:dyDescent="0.2">
      <c r="A10" s="778"/>
      <c r="B10" s="160" t="s">
        <v>2</v>
      </c>
      <c r="C10" s="217" t="s">
        <v>0</v>
      </c>
      <c r="D10" s="195" t="s">
        <v>187</v>
      </c>
      <c r="E10" s="218" t="s">
        <v>188</v>
      </c>
      <c r="F10" s="160" t="s">
        <v>0</v>
      </c>
      <c r="G10" s="160" t="s">
        <v>0</v>
      </c>
      <c r="H10" s="160" t="s">
        <v>0</v>
      </c>
      <c r="I10" s="584" t="s">
        <v>0</v>
      </c>
      <c r="J10" s="584" t="s">
        <v>0</v>
      </c>
      <c r="K10" s="584" t="s">
        <v>0</v>
      </c>
    </row>
    <row r="11" spans="1:11" x14ac:dyDescent="0.2">
      <c r="A11" s="164" t="s">
        <v>375</v>
      </c>
      <c r="B11" s="164"/>
      <c r="C11" s="219"/>
      <c r="D11" s="600"/>
      <c r="E11" s="601"/>
      <c r="F11" s="597"/>
      <c r="G11" s="597"/>
      <c r="H11" s="597"/>
      <c r="I11" s="556"/>
      <c r="J11" s="556"/>
      <c r="K11" s="596"/>
    </row>
    <row r="12" spans="1:11" x14ac:dyDescent="0.2">
      <c r="A12" s="95">
        <v>2015</v>
      </c>
      <c r="B12" s="96">
        <v>825</v>
      </c>
      <c r="C12" s="220">
        <v>35.22</v>
      </c>
      <c r="D12" s="220">
        <v>29.11</v>
      </c>
      <c r="E12" s="265">
        <v>8.19</v>
      </c>
      <c r="F12" s="97">
        <v>61.47</v>
      </c>
      <c r="G12" s="97">
        <v>29.4</v>
      </c>
      <c r="H12" s="97">
        <v>9.1300000000000008</v>
      </c>
      <c r="I12" s="145">
        <v>60.61</v>
      </c>
      <c r="J12" s="145">
        <v>23.76</v>
      </c>
      <c r="K12" s="145">
        <v>15.64</v>
      </c>
    </row>
    <row r="13" spans="1:11" x14ac:dyDescent="0.2">
      <c r="A13" s="95">
        <v>2016</v>
      </c>
      <c r="B13" s="96">
        <v>819</v>
      </c>
      <c r="C13" s="220">
        <v>31.84</v>
      </c>
      <c r="D13" s="220">
        <v>30.81</v>
      </c>
      <c r="E13" s="265">
        <v>7.94</v>
      </c>
      <c r="F13" s="97">
        <v>63.49</v>
      </c>
      <c r="G13" s="97">
        <v>26.61</v>
      </c>
      <c r="H13" s="97">
        <v>9.9</v>
      </c>
      <c r="I13" s="145">
        <v>55.43</v>
      </c>
      <c r="J13" s="145">
        <v>25.52</v>
      </c>
      <c r="K13" s="145">
        <v>19.05</v>
      </c>
    </row>
    <row r="14" spans="1:11" x14ac:dyDescent="0.2">
      <c r="A14" s="95">
        <v>2017</v>
      </c>
      <c r="B14" s="96">
        <v>1025</v>
      </c>
      <c r="C14" s="220">
        <v>32.659999999999997</v>
      </c>
      <c r="D14" s="220">
        <v>31.44</v>
      </c>
      <c r="E14" s="265">
        <v>8.2100000000000009</v>
      </c>
      <c r="F14" s="97">
        <v>59.88</v>
      </c>
      <c r="G14" s="97">
        <v>30.98</v>
      </c>
      <c r="H14" s="97">
        <v>9.14</v>
      </c>
      <c r="I14" s="145">
        <v>52</v>
      </c>
      <c r="J14" s="145">
        <v>26.15</v>
      </c>
      <c r="K14" s="145">
        <v>21.85</v>
      </c>
    </row>
    <row r="15" spans="1:11" x14ac:dyDescent="0.2">
      <c r="A15" s="95">
        <v>2018</v>
      </c>
      <c r="B15" s="96">
        <v>1125</v>
      </c>
      <c r="C15" s="220">
        <v>31.17</v>
      </c>
      <c r="D15" s="220">
        <v>31.38</v>
      </c>
      <c r="E15" s="265">
        <v>7.63</v>
      </c>
      <c r="F15" s="97">
        <v>63</v>
      </c>
      <c r="G15" s="97">
        <v>27.91</v>
      </c>
      <c r="H15" s="97">
        <v>9.09</v>
      </c>
      <c r="I15" s="145">
        <v>55.11</v>
      </c>
      <c r="J15" s="145">
        <v>25.07</v>
      </c>
      <c r="K15" s="145">
        <v>19.82</v>
      </c>
    </row>
    <row r="16" spans="1:11" x14ac:dyDescent="0.2">
      <c r="A16" s="95">
        <v>2019</v>
      </c>
      <c r="B16" s="96">
        <v>1297</v>
      </c>
      <c r="C16" s="220">
        <v>32.79</v>
      </c>
      <c r="D16" s="220">
        <v>32.39</v>
      </c>
      <c r="E16" s="265">
        <v>7.56</v>
      </c>
      <c r="F16" s="97">
        <v>64.17</v>
      </c>
      <c r="G16" s="97">
        <v>28.26</v>
      </c>
      <c r="H16" s="97">
        <v>7.57</v>
      </c>
      <c r="I16" s="145">
        <v>58.06</v>
      </c>
      <c r="J16" s="145">
        <v>22.28</v>
      </c>
      <c r="K16" s="145">
        <v>19.66</v>
      </c>
    </row>
    <row r="17" spans="1:11" x14ac:dyDescent="0.2">
      <c r="A17" s="185">
        <v>2020</v>
      </c>
      <c r="B17" s="96">
        <v>1178</v>
      </c>
      <c r="C17" s="220">
        <v>30.34</v>
      </c>
      <c r="D17" s="220">
        <v>31.34</v>
      </c>
      <c r="E17" s="265">
        <v>7.77</v>
      </c>
      <c r="F17" s="97">
        <v>62.82</v>
      </c>
      <c r="G17" s="97">
        <v>27.38</v>
      </c>
      <c r="H17" s="97">
        <v>9.8000000000000007</v>
      </c>
      <c r="I17" s="145">
        <v>57.98</v>
      </c>
      <c r="J17" s="145">
        <v>20.2</v>
      </c>
      <c r="K17" s="145">
        <v>21.82</v>
      </c>
    </row>
    <row r="18" spans="1:11" x14ac:dyDescent="0.2">
      <c r="A18" s="185">
        <v>2021</v>
      </c>
      <c r="B18" s="96">
        <v>1227</v>
      </c>
      <c r="C18" s="220">
        <v>29.15</v>
      </c>
      <c r="D18" s="220">
        <v>32.880000000000003</v>
      </c>
      <c r="E18" s="265">
        <v>8.89</v>
      </c>
      <c r="F18" s="97">
        <v>64.75</v>
      </c>
      <c r="G18" s="97">
        <v>26.04</v>
      </c>
      <c r="H18" s="97">
        <v>9.2100000000000009</v>
      </c>
      <c r="I18" s="145">
        <v>56.07</v>
      </c>
      <c r="J18" s="145">
        <v>22.17</v>
      </c>
      <c r="K18" s="145">
        <v>21.76</v>
      </c>
    </row>
    <row r="19" spans="1:11" ht="21.75" customHeight="1" x14ac:dyDescent="0.2">
      <c r="A19" s="663" t="s">
        <v>381</v>
      </c>
      <c r="B19" s="658"/>
      <c r="C19" s="691" t="s">
        <v>442</v>
      </c>
      <c r="D19" s="691" t="s">
        <v>486</v>
      </c>
      <c r="E19" s="703"/>
      <c r="F19" s="691" t="s">
        <v>460</v>
      </c>
      <c r="G19" s="691" t="s">
        <v>527</v>
      </c>
      <c r="H19" s="691" t="s">
        <v>449</v>
      </c>
      <c r="I19" s="672"/>
      <c r="J19" s="672"/>
      <c r="K19" s="672"/>
    </row>
    <row r="20" spans="1:11" x14ac:dyDescent="0.2">
      <c r="A20" s="556" t="s">
        <v>70</v>
      </c>
      <c r="B20" s="592"/>
      <c r="C20" s="575"/>
      <c r="D20" s="575"/>
      <c r="E20" s="576"/>
      <c r="F20" s="565"/>
      <c r="G20" s="565"/>
      <c r="H20" s="565"/>
      <c r="I20" s="598"/>
      <c r="J20" s="598"/>
      <c r="K20" s="598"/>
    </row>
    <row r="21" spans="1:11" x14ac:dyDescent="0.2">
      <c r="A21" s="200" t="s">
        <v>296</v>
      </c>
      <c r="B21" s="211">
        <v>2173</v>
      </c>
      <c r="C21" s="222">
        <v>29.31</v>
      </c>
      <c r="D21" s="222">
        <v>32.880000000000003</v>
      </c>
      <c r="E21" s="578">
        <v>8.66</v>
      </c>
      <c r="F21" s="203">
        <v>66.59</v>
      </c>
      <c r="G21" s="203">
        <v>23.13</v>
      </c>
      <c r="H21" s="203">
        <v>10.29</v>
      </c>
      <c r="I21" s="203">
        <v>47.169811320754718</v>
      </c>
      <c r="J21" s="203">
        <v>15.830648872526462</v>
      </c>
      <c r="K21" s="203">
        <v>36.999539806718822</v>
      </c>
    </row>
    <row r="22" spans="1:11" x14ac:dyDescent="0.2">
      <c r="A22" s="200" t="s">
        <v>71</v>
      </c>
      <c r="B22" s="211">
        <v>1352</v>
      </c>
      <c r="C22" s="222">
        <v>30.34</v>
      </c>
      <c r="D22" s="222">
        <v>31.82</v>
      </c>
      <c r="E22" s="578">
        <v>8.0399999999999991</v>
      </c>
      <c r="F22" s="203">
        <v>59.22</v>
      </c>
      <c r="G22" s="203">
        <v>27.03</v>
      </c>
      <c r="H22" s="203">
        <v>13.75</v>
      </c>
      <c r="I22" s="203">
        <v>52.588757396449701</v>
      </c>
      <c r="J22" s="203">
        <v>13.683431952662723</v>
      </c>
      <c r="K22" s="203">
        <v>33.727810650887577</v>
      </c>
    </row>
    <row r="23" spans="1:11" x14ac:dyDescent="0.2">
      <c r="A23" s="108" t="s">
        <v>72</v>
      </c>
      <c r="B23" s="103">
        <v>247</v>
      </c>
      <c r="C23" s="223">
        <v>22.92</v>
      </c>
      <c r="D23" s="223">
        <v>33.159999999999997</v>
      </c>
      <c r="E23" s="267">
        <v>8.75</v>
      </c>
      <c r="F23" s="104">
        <v>42.73</v>
      </c>
      <c r="G23" s="104">
        <v>45</v>
      </c>
      <c r="H23" s="104">
        <v>12.27</v>
      </c>
      <c r="I23" s="104">
        <v>34.008097165991899</v>
      </c>
      <c r="J23" s="104">
        <v>35.627530364372468</v>
      </c>
      <c r="K23" s="104">
        <v>30.364372469635626</v>
      </c>
    </row>
    <row r="24" spans="1:11" x14ac:dyDescent="0.2">
      <c r="A24" s="108" t="s">
        <v>73</v>
      </c>
      <c r="B24" s="103">
        <v>231</v>
      </c>
      <c r="C24" s="223">
        <v>30.87</v>
      </c>
      <c r="D24" s="223">
        <v>31.37</v>
      </c>
      <c r="E24" s="267">
        <v>7.85</v>
      </c>
      <c r="F24" s="104">
        <v>60.45</v>
      </c>
      <c r="G24" s="104">
        <v>30.45</v>
      </c>
      <c r="H24" s="104">
        <v>9.09</v>
      </c>
      <c r="I24" s="104">
        <v>69.696969696969703</v>
      </c>
      <c r="J24" s="104">
        <v>15.584415584415584</v>
      </c>
      <c r="K24" s="104">
        <v>14.71861471861472</v>
      </c>
    </row>
    <row r="25" spans="1:11" x14ac:dyDescent="0.2">
      <c r="A25" s="108" t="s">
        <v>74</v>
      </c>
      <c r="B25" s="103">
        <v>345</v>
      </c>
      <c r="C25" s="223">
        <v>33.24</v>
      </c>
      <c r="D25" s="223">
        <v>30.77</v>
      </c>
      <c r="E25" s="267">
        <v>7.47</v>
      </c>
      <c r="F25" s="104">
        <v>64.97</v>
      </c>
      <c r="G25" s="104">
        <v>23.35</v>
      </c>
      <c r="H25" s="104">
        <v>11.68</v>
      </c>
      <c r="I25" s="104">
        <v>57.391304347826086</v>
      </c>
      <c r="J25" s="104">
        <v>6.9565217391304346</v>
      </c>
      <c r="K25" s="104">
        <v>35.652173913043477</v>
      </c>
    </row>
    <row r="26" spans="1:11" x14ac:dyDescent="0.2">
      <c r="A26" s="108" t="s">
        <v>75</v>
      </c>
      <c r="B26" s="103">
        <v>290</v>
      </c>
      <c r="C26" s="223">
        <v>24.83</v>
      </c>
      <c r="D26" s="223">
        <v>32.21</v>
      </c>
      <c r="E26" s="267">
        <v>8.14</v>
      </c>
      <c r="F26" s="104">
        <v>68.09</v>
      </c>
      <c r="G26" s="104">
        <v>14.54</v>
      </c>
      <c r="H26" s="104">
        <v>17.38</v>
      </c>
      <c r="I26" s="104">
        <v>41.379310344827587</v>
      </c>
      <c r="J26" s="104">
        <v>3.7931034482758621</v>
      </c>
      <c r="K26" s="104">
        <v>54.827586206896548</v>
      </c>
    </row>
    <row r="27" spans="1:11" x14ac:dyDescent="0.2">
      <c r="A27" s="108" t="s">
        <v>76</v>
      </c>
      <c r="B27" s="103">
        <v>239</v>
      </c>
      <c r="C27" s="223">
        <v>40</v>
      </c>
      <c r="D27" s="223">
        <v>32.369999999999997</v>
      </c>
      <c r="E27" s="267">
        <v>8.32</v>
      </c>
      <c r="F27" s="104">
        <v>54.46</v>
      </c>
      <c r="G27" s="104">
        <v>27.23</v>
      </c>
      <c r="H27" s="104">
        <v>18.3</v>
      </c>
      <c r="I27" s="104">
        <v>61.924686192468613</v>
      </c>
      <c r="J27" s="104">
        <v>10.87866108786611</v>
      </c>
      <c r="K27" s="104">
        <v>27.19665271966527</v>
      </c>
    </row>
    <row r="28" spans="1:11" x14ac:dyDescent="0.2">
      <c r="A28" s="200" t="s">
        <v>77</v>
      </c>
      <c r="B28" s="211">
        <v>558</v>
      </c>
      <c r="C28" s="222">
        <v>33.21</v>
      </c>
      <c r="D28" s="222">
        <v>34.93</v>
      </c>
      <c r="E28" s="578">
        <v>9.1199999999999992</v>
      </c>
      <c r="F28" s="203">
        <v>76.36</v>
      </c>
      <c r="G28" s="203">
        <v>18.18</v>
      </c>
      <c r="H28" s="203">
        <v>5.45</v>
      </c>
      <c r="I28" s="203">
        <v>28.136200716845877</v>
      </c>
      <c r="J28" s="203">
        <v>16.308243727598569</v>
      </c>
      <c r="K28" s="203">
        <v>55.555555555555557</v>
      </c>
    </row>
    <row r="29" spans="1:11" x14ac:dyDescent="0.2">
      <c r="A29" s="108" t="s">
        <v>78</v>
      </c>
      <c r="B29" s="103">
        <v>219</v>
      </c>
      <c r="C29" s="223">
        <v>31.05</v>
      </c>
      <c r="D29" s="223">
        <v>34.9</v>
      </c>
      <c r="E29" s="267">
        <v>8.9700000000000006</v>
      </c>
      <c r="F29" s="104">
        <v>86.64</v>
      </c>
      <c r="G29" s="104">
        <v>11.98</v>
      </c>
      <c r="H29" s="104">
        <v>1.38</v>
      </c>
      <c r="I29" s="104">
        <v>12.785388127853881</v>
      </c>
      <c r="J29" s="104">
        <v>14.15525114155251</v>
      </c>
      <c r="K29" s="104">
        <v>73.059360730593596</v>
      </c>
    </row>
    <row r="30" spans="1:11" x14ac:dyDescent="0.2">
      <c r="A30" s="108" t="s">
        <v>79</v>
      </c>
      <c r="B30" s="103">
        <v>225</v>
      </c>
      <c r="C30" s="223">
        <v>35.270000000000003</v>
      </c>
      <c r="D30" s="223">
        <v>36.200000000000003</v>
      </c>
      <c r="E30" s="267">
        <v>9.64</v>
      </c>
      <c r="F30" s="104">
        <v>68.95</v>
      </c>
      <c r="G30" s="104">
        <v>24.2</v>
      </c>
      <c r="H30" s="104">
        <v>6.85</v>
      </c>
      <c r="I30" s="104">
        <v>41.333333333333336</v>
      </c>
      <c r="J30" s="104">
        <v>26.666666666666668</v>
      </c>
      <c r="K30" s="104">
        <v>32</v>
      </c>
    </row>
    <row r="31" spans="1:11" x14ac:dyDescent="0.2">
      <c r="A31" s="108" t="s">
        <v>80</v>
      </c>
      <c r="B31" s="103">
        <v>4</v>
      </c>
      <c r="C31" s="223">
        <v>50</v>
      </c>
      <c r="D31" s="223">
        <v>33.5</v>
      </c>
      <c r="E31" s="267">
        <v>10.61</v>
      </c>
      <c r="F31" s="104">
        <v>50</v>
      </c>
      <c r="G31" s="104">
        <v>50</v>
      </c>
      <c r="H31" s="104">
        <v>0</v>
      </c>
      <c r="I31" s="104">
        <v>0</v>
      </c>
      <c r="J31" s="104">
        <v>0</v>
      </c>
      <c r="K31" s="104">
        <v>100</v>
      </c>
    </row>
    <row r="32" spans="1:11" x14ac:dyDescent="0.2">
      <c r="A32" s="108" t="s">
        <v>81</v>
      </c>
      <c r="B32" s="103">
        <v>103</v>
      </c>
      <c r="C32" s="223">
        <v>34.950000000000003</v>
      </c>
      <c r="D32" s="223">
        <v>32.28</v>
      </c>
      <c r="E32" s="267">
        <v>7.86</v>
      </c>
      <c r="F32" s="104">
        <v>72.819999999999993</v>
      </c>
      <c r="G32" s="104">
        <v>15.53</v>
      </c>
      <c r="H32" s="104">
        <v>11.65</v>
      </c>
      <c r="I32" s="104">
        <v>34.95145631067961</v>
      </c>
      <c r="J32" s="104">
        <v>0</v>
      </c>
      <c r="K32" s="104">
        <v>65.048543689320397</v>
      </c>
    </row>
    <row r="33" spans="1:11" x14ac:dyDescent="0.2">
      <c r="A33" s="108" t="s">
        <v>82</v>
      </c>
      <c r="B33" s="103">
        <v>7</v>
      </c>
      <c r="C33" s="223">
        <v>0</v>
      </c>
      <c r="D33" s="223">
        <v>0</v>
      </c>
      <c r="E33" s="267">
        <v>0</v>
      </c>
      <c r="F33" s="104">
        <v>57.14</v>
      </c>
      <c r="G33" s="104">
        <v>42.86</v>
      </c>
      <c r="H33" s="104">
        <v>0</v>
      </c>
      <c r="I33" s="104">
        <v>0</v>
      </c>
      <c r="J33" s="104">
        <v>0</v>
      </c>
      <c r="K33" s="104">
        <v>100</v>
      </c>
    </row>
    <row r="34" spans="1:11" x14ac:dyDescent="0.2">
      <c r="A34" s="205" t="s">
        <v>83</v>
      </c>
      <c r="B34" s="211">
        <v>263</v>
      </c>
      <c r="C34" s="222">
        <v>13.45</v>
      </c>
      <c r="D34" s="222">
        <v>34.43</v>
      </c>
      <c r="E34" s="578">
        <v>11.22</v>
      </c>
      <c r="F34" s="203">
        <v>82.8</v>
      </c>
      <c r="G34" s="203">
        <v>14</v>
      </c>
      <c r="H34" s="203">
        <v>3.2</v>
      </c>
      <c r="I34" s="203">
        <v>59.695817490494299</v>
      </c>
      <c r="J34" s="203">
        <v>25.85551330798479</v>
      </c>
      <c r="K34" s="203">
        <v>14.448669201520911</v>
      </c>
    </row>
    <row r="35" spans="1:11" x14ac:dyDescent="0.2">
      <c r="A35" s="164" t="s">
        <v>239</v>
      </c>
      <c r="B35" s="198"/>
      <c r="C35" s="575"/>
      <c r="D35" s="575"/>
      <c r="E35" s="576"/>
      <c r="F35" s="565"/>
      <c r="G35" s="565"/>
      <c r="H35" s="565"/>
      <c r="I35" s="597"/>
      <c r="J35" s="598"/>
      <c r="K35" s="598"/>
    </row>
    <row r="36" spans="1:11" x14ac:dyDescent="0.2">
      <c r="A36" s="105" t="s">
        <v>241</v>
      </c>
      <c r="B36" s="106"/>
      <c r="C36" s="224"/>
      <c r="D36" s="252">
        <v>33</v>
      </c>
      <c r="E36" s="268"/>
      <c r="F36" s="110">
        <v>5.3000779423226811</v>
      </c>
      <c r="G36" s="110">
        <v>89.321901792673415</v>
      </c>
      <c r="H36" s="110">
        <v>5.3780202650038973</v>
      </c>
      <c r="I36" s="224"/>
      <c r="J36" s="224"/>
      <c r="K36" s="224"/>
    </row>
    <row r="37" spans="1:11" x14ac:dyDescent="0.2">
      <c r="A37" s="105" t="s">
        <v>288</v>
      </c>
      <c r="B37" s="106"/>
      <c r="C37" s="224"/>
      <c r="D37" s="252" t="s">
        <v>373</v>
      </c>
      <c r="E37" s="268"/>
      <c r="F37" s="110">
        <v>70.730874316939889</v>
      </c>
      <c r="G37" s="110">
        <v>13.900273224043715</v>
      </c>
      <c r="H37" s="110">
        <v>14.617486338797814</v>
      </c>
      <c r="I37" s="224"/>
      <c r="J37" s="224"/>
      <c r="K37" s="224"/>
    </row>
    <row r="38" spans="1:11" x14ac:dyDescent="0.2">
      <c r="A38" s="105" t="s">
        <v>290</v>
      </c>
      <c r="B38" s="106"/>
      <c r="C38" s="224"/>
      <c r="D38" s="252">
        <v>35</v>
      </c>
      <c r="E38" s="268"/>
      <c r="F38" s="110">
        <v>85.483870967741936</v>
      </c>
      <c r="G38" s="110">
        <v>9.67741935483871</v>
      </c>
      <c r="H38" s="110">
        <v>4.838709677419355</v>
      </c>
      <c r="I38" s="224"/>
      <c r="J38" s="224"/>
      <c r="K38" s="224"/>
    </row>
    <row r="39" spans="1:11" x14ac:dyDescent="0.2">
      <c r="A39" s="105" t="s">
        <v>292</v>
      </c>
      <c r="B39" s="106"/>
      <c r="C39" s="224"/>
      <c r="D39" s="252">
        <v>34</v>
      </c>
      <c r="E39" s="268"/>
      <c r="F39" s="110">
        <v>63.185723727693322</v>
      </c>
      <c r="G39" s="110">
        <v>23.727693324520818</v>
      </c>
      <c r="H39" s="110">
        <v>12.866270103547036</v>
      </c>
      <c r="I39" s="224"/>
      <c r="J39" s="224"/>
      <c r="K39" s="224"/>
    </row>
    <row r="40" spans="1:11" x14ac:dyDescent="0.2">
      <c r="A40" s="105" t="s">
        <v>294</v>
      </c>
      <c r="B40" s="106"/>
      <c r="C40" s="224"/>
      <c r="D40" s="252">
        <v>31</v>
      </c>
      <c r="E40" s="268"/>
      <c r="F40" s="110">
        <v>70.598996754204776</v>
      </c>
      <c r="G40" s="110">
        <v>15.15491295367365</v>
      </c>
      <c r="H40" s="110">
        <v>13.797580407199764</v>
      </c>
      <c r="I40" s="224"/>
      <c r="J40" s="224"/>
      <c r="K40" s="224"/>
    </row>
    <row r="41" spans="1:11" x14ac:dyDescent="0.2">
      <c r="A41" s="164" t="s">
        <v>84</v>
      </c>
      <c r="B41" s="198"/>
      <c r="C41" s="575"/>
      <c r="D41" s="575"/>
      <c r="E41" s="576"/>
      <c r="F41" s="565"/>
      <c r="G41" s="565"/>
      <c r="H41" s="565"/>
      <c r="I41" s="597"/>
      <c r="J41" s="598"/>
      <c r="K41" s="598"/>
    </row>
    <row r="42" spans="1:11" x14ac:dyDescent="0.2">
      <c r="A42" s="205" t="s">
        <v>85</v>
      </c>
      <c r="B42" s="212">
        <v>1025</v>
      </c>
      <c r="C42" s="225">
        <v>35.89</v>
      </c>
      <c r="D42" s="225">
        <v>32.79</v>
      </c>
      <c r="E42" s="580">
        <v>8.73</v>
      </c>
      <c r="F42" s="209">
        <v>61.11</v>
      </c>
      <c r="G42" s="209">
        <v>24.09</v>
      </c>
      <c r="H42" s="209">
        <v>14.81</v>
      </c>
      <c r="I42" s="224"/>
      <c r="J42" s="224"/>
      <c r="K42" s="224"/>
    </row>
    <row r="43" spans="1:11" x14ac:dyDescent="0.2">
      <c r="A43" s="105" t="s">
        <v>86</v>
      </c>
      <c r="B43" s="96">
        <v>543</v>
      </c>
      <c r="C43" s="220">
        <v>41.1</v>
      </c>
      <c r="D43" s="220">
        <v>33.39</v>
      </c>
      <c r="E43" s="265">
        <v>9.14</v>
      </c>
      <c r="F43" s="97">
        <v>58.62</v>
      </c>
      <c r="G43" s="97">
        <v>27.2</v>
      </c>
      <c r="H43" s="97">
        <v>14.18</v>
      </c>
      <c r="I43" s="224"/>
      <c r="J43" s="224"/>
      <c r="K43" s="224"/>
    </row>
    <row r="44" spans="1:11" x14ac:dyDescent="0.2">
      <c r="A44" s="105" t="s">
        <v>87</v>
      </c>
      <c r="B44" s="96">
        <v>419</v>
      </c>
      <c r="C44" s="220">
        <v>30.69</v>
      </c>
      <c r="D44" s="220">
        <v>32.06</v>
      </c>
      <c r="E44" s="265">
        <v>7.69</v>
      </c>
      <c r="F44" s="97">
        <v>68.63</v>
      </c>
      <c r="G44" s="97">
        <v>18.87</v>
      </c>
      <c r="H44" s="97">
        <v>12.5</v>
      </c>
      <c r="I44" s="224"/>
      <c r="J44" s="224"/>
      <c r="K44" s="224"/>
    </row>
    <row r="45" spans="1:11" x14ac:dyDescent="0.2">
      <c r="A45" s="105" t="s">
        <v>88</v>
      </c>
      <c r="B45" s="103">
        <v>63</v>
      </c>
      <c r="C45" s="223">
        <v>25</v>
      </c>
      <c r="D45" s="223">
        <v>30</v>
      </c>
      <c r="E45" s="265">
        <v>10.3</v>
      </c>
      <c r="F45" s="97">
        <v>0</v>
      </c>
      <c r="G45" s="97">
        <v>41.38</v>
      </c>
      <c r="H45" s="97">
        <v>58.62</v>
      </c>
      <c r="I45" s="224"/>
      <c r="J45" s="224"/>
      <c r="K45" s="224"/>
    </row>
    <row r="46" spans="1:11" x14ac:dyDescent="0.2">
      <c r="A46" s="205" t="s">
        <v>89</v>
      </c>
      <c r="B46" s="211">
        <v>1148</v>
      </c>
      <c r="C46" s="222">
        <v>23.51</v>
      </c>
      <c r="D46" s="222">
        <v>33.01</v>
      </c>
      <c r="E46" s="578">
        <v>8.57</v>
      </c>
      <c r="F46" s="203">
        <v>71.28</v>
      </c>
      <c r="G46" s="203">
        <v>22.3</v>
      </c>
      <c r="H46" s="203">
        <v>6.42</v>
      </c>
      <c r="I46" s="224"/>
      <c r="J46" s="224"/>
      <c r="K46" s="224"/>
    </row>
    <row r="47" spans="1:11" x14ac:dyDescent="0.2">
      <c r="A47" s="105" t="s">
        <v>90</v>
      </c>
      <c r="B47" s="96">
        <v>251</v>
      </c>
      <c r="C47" s="220">
        <v>14.04</v>
      </c>
      <c r="D47" s="220">
        <v>31.85</v>
      </c>
      <c r="E47" s="265">
        <v>7.59</v>
      </c>
      <c r="F47" s="97">
        <v>53.04</v>
      </c>
      <c r="G47" s="97">
        <v>42.11</v>
      </c>
      <c r="H47" s="97">
        <v>4.8600000000000003</v>
      </c>
      <c r="I47" s="224"/>
      <c r="J47" s="224"/>
      <c r="K47" s="224"/>
    </row>
    <row r="48" spans="1:11" x14ac:dyDescent="0.2">
      <c r="A48" s="105" t="s">
        <v>91</v>
      </c>
      <c r="B48" s="96">
        <v>93</v>
      </c>
      <c r="C48" s="220">
        <v>10.75</v>
      </c>
      <c r="D48" s="220">
        <v>33.4</v>
      </c>
      <c r="E48" s="265">
        <v>7.79</v>
      </c>
      <c r="F48" s="97">
        <v>55.43</v>
      </c>
      <c r="G48" s="97">
        <v>32.61</v>
      </c>
      <c r="H48" s="97">
        <v>11.96</v>
      </c>
      <c r="I48" s="224"/>
      <c r="J48" s="224"/>
      <c r="K48" s="224"/>
    </row>
    <row r="49" spans="1:11" x14ac:dyDescent="0.2">
      <c r="A49" s="105" t="s">
        <v>92</v>
      </c>
      <c r="B49" s="96">
        <v>342</v>
      </c>
      <c r="C49" s="220">
        <v>29.97</v>
      </c>
      <c r="D49" s="220">
        <v>32.97</v>
      </c>
      <c r="E49" s="265">
        <v>9.3000000000000007</v>
      </c>
      <c r="F49" s="97">
        <v>80.42</v>
      </c>
      <c r="G49" s="97">
        <v>16.27</v>
      </c>
      <c r="H49" s="97">
        <v>3.31</v>
      </c>
      <c r="I49" s="224"/>
      <c r="J49" s="224"/>
      <c r="K49" s="224"/>
    </row>
    <row r="50" spans="1:11" x14ac:dyDescent="0.2">
      <c r="A50" s="105" t="s">
        <v>93</v>
      </c>
      <c r="B50" s="96">
        <v>462</v>
      </c>
      <c r="C50" s="220">
        <v>26.2</v>
      </c>
      <c r="D50" s="220">
        <v>33.33</v>
      </c>
      <c r="E50" s="265">
        <v>8.3000000000000007</v>
      </c>
      <c r="F50" s="97">
        <v>77.78</v>
      </c>
      <c r="G50" s="97">
        <v>13.78</v>
      </c>
      <c r="H50" s="97">
        <v>8.44</v>
      </c>
      <c r="I50" s="224"/>
      <c r="J50" s="224"/>
      <c r="K50" s="224"/>
    </row>
    <row r="51" spans="1:11" x14ac:dyDescent="0.2">
      <c r="A51" s="164" t="s">
        <v>94</v>
      </c>
      <c r="B51" s="198"/>
      <c r="C51" s="575"/>
      <c r="D51" s="575"/>
      <c r="E51" s="576"/>
      <c r="F51" s="565"/>
      <c r="G51" s="565"/>
      <c r="H51" s="565"/>
      <c r="I51" s="597"/>
      <c r="J51" s="598"/>
      <c r="K51" s="598"/>
    </row>
    <row r="52" spans="1:11" x14ac:dyDescent="0.2">
      <c r="A52" s="105" t="s">
        <v>95</v>
      </c>
      <c r="B52" s="112">
        <v>1677</v>
      </c>
      <c r="C52" s="226">
        <v>29.69</v>
      </c>
      <c r="D52" s="226">
        <v>33.119999999999997</v>
      </c>
      <c r="E52" s="269">
        <v>8.68</v>
      </c>
      <c r="F52" s="113">
        <v>66.069999999999993</v>
      </c>
      <c r="G52" s="113">
        <v>22.56</v>
      </c>
      <c r="H52" s="113">
        <v>11.37</v>
      </c>
      <c r="I52" s="113">
        <v>48.300536672629697</v>
      </c>
      <c r="J52" s="113">
        <v>16.577221228384019</v>
      </c>
      <c r="K52" s="113">
        <v>35.122242098986284</v>
      </c>
    </row>
    <row r="53" spans="1:11" x14ac:dyDescent="0.2">
      <c r="A53" s="105" t="s">
        <v>96</v>
      </c>
      <c r="B53" s="112">
        <v>481</v>
      </c>
      <c r="C53" s="226">
        <v>27.85</v>
      </c>
      <c r="D53" s="220">
        <v>32.07</v>
      </c>
      <c r="E53" s="265">
        <v>8.67</v>
      </c>
      <c r="F53" s="97">
        <v>69.08</v>
      </c>
      <c r="G53" s="97">
        <v>25.22</v>
      </c>
      <c r="H53" s="97">
        <v>5.7</v>
      </c>
      <c r="I53" s="113">
        <v>42.203742203742209</v>
      </c>
      <c r="J53" s="113">
        <v>13.721413721413722</v>
      </c>
      <c r="K53" s="113">
        <v>44.07484407484408</v>
      </c>
    </row>
    <row r="54" spans="1:11" x14ac:dyDescent="0.2">
      <c r="A54" s="164" t="s">
        <v>97</v>
      </c>
      <c r="B54" s="198"/>
      <c r="C54" s="575"/>
      <c r="D54" s="575"/>
      <c r="E54" s="576"/>
      <c r="F54" s="565"/>
      <c r="G54" s="565"/>
      <c r="H54" s="565"/>
      <c r="I54" s="599"/>
      <c r="J54" s="599"/>
      <c r="K54" s="599"/>
    </row>
    <row r="55" spans="1:11" x14ac:dyDescent="0.2">
      <c r="A55" s="105" t="s">
        <v>98</v>
      </c>
      <c r="B55" s="112">
        <v>38</v>
      </c>
      <c r="C55" s="226">
        <v>54.05</v>
      </c>
      <c r="D55" s="227"/>
      <c r="E55" s="270"/>
      <c r="F55" s="113">
        <v>48.57</v>
      </c>
      <c r="G55" s="113">
        <v>28.57</v>
      </c>
      <c r="H55" s="113">
        <v>22.86</v>
      </c>
      <c r="I55" s="113">
        <v>50</v>
      </c>
      <c r="J55" s="113">
        <v>7.8947368421052628</v>
      </c>
      <c r="K55" s="113">
        <v>42.105263157894733</v>
      </c>
    </row>
    <row r="56" spans="1:11" x14ac:dyDescent="0.2">
      <c r="A56" s="105" t="s">
        <v>99</v>
      </c>
      <c r="B56" s="96">
        <v>575</v>
      </c>
      <c r="C56" s="220">
        <v>37.83</v>
      </c>
      <c r="D56" s="227"/>
      <c r="E56" s="270"/>
      <c r="F56" s="97">
        <v>64.61</v>
      </c>
      <c r="G56" s="97">
        <v>23.59</v>
      </c>
      <c r="H56" s="97">
        <v>11.8</v>
      </c>
      <c r="I56" s="113">
        <v>46.608695652173914</v>
      </c>
      <c r="J56" s="113">
        <v>14.956521739130435</v>
      </c>
      <c r="K56" s="113">
        <v>38.434782608695649</v>
      </c>
    </row>
    <row r="57" spans="1:11" x14ac:dyDescent="0.2">
      <c r="A57" s="105" t="s">
        <v>100</v>
      </c>
      <c r="B57" s="96">
        <v>936</v>
      </c>
      <c r="C57" s="220">
        <v>28.76</v>
      </c>
      <c r="D57" s="227"/>
      <c r="E57" s="270"/>
      <c r="F57" s="97">
        <v>66.67</v>
      </c>
      <c r="G57" s="97">
        <v>22.85</v>
      </c>
      <c r="H57" s="97">
        <v>10.48</v>
      </c>
      <c r="I57" s="113">
        <v>47.32905982905983</v>
      </c>
      <c r="J57" s="113">
        <v>17.307692307692307</v>
      </c>
      <c r="K57" s="113">
        <v>35.363247863247864</v>
      </c>
    </row>
    <row r="58" spans="1:11" x14ac:dyDescent="0.2">
      <c r="A58" s="105" t="s">
        <v>101</v>
      </c>
      <c r="B58" s="96">
        <v>617</v>
      </c>
      <c r="C58" s="220">
        <v>20.6</v>
      </c>
      <c r="D58" s="227"/>
      <c r="E58" s="270"/>
      <c r="F58" s="97">
        <v>69.489999999999995</v>
      </c>
      <c r="G58" s="97">
        <v>22.54</v>
      </c>
      <c r="H58" s="97">
        <v>7.97</v>
      </c>
      <c r="I58" s="113">
        <v>47.487844408427875</v>
      </c>
      <c r="J58" s="113">
        <v>15.07293354943274</v>
      </c>
      <c r="K58" s="113">
        <v>37.439222042139384</v>
      </c>
    </row>
    <row r="59" spans="1:11" x14ac:dyDescent="0.2">
      <c r="A59" s="164" t="s">
        <v>102</v>
      </c>
      <c r="B59" s="198"/>
      <c r="C59" s="575"/>
      <c r="D59" s="575"/>
      <c r="E59" s="576"/>
      <c r="F59" s="565"/>
      <c r="G59" s="565"/>
      <c r="H59" s="565"/>
      <c r="I59" s="598"/>
      <c r="J59" s="598"/>
      <c r="K59" s="598"/>
    </row>
    <row r="60" spans="1:11" x14ac:dyDescent="0.2">
      <c r="A60" s="105" t="s">
        <v>103</v>
      </c>
      <c r="B60" s="112">
        <v>422</v>
      </c>
      <c r="C60" s="226">
        <v>26.97</v>
      </c>
      <c r="D60" s="226">
        <v>32.159999999999997</v>
      </c>
      <c r="E60" s="269">
        <v>9.7899999999999991</v>
      </c>
      <c r="F60" s="113">
        <v>66.34</v>
      </c>
      <c r="G60" s="113">
        <v>23.1</v>
      </c>
      <c r="H60" s="113">
        <v>10.57</v>
      </c>
      <c r="I60" s="113">
        <v>38.862559241706165</v>
      </c>
      <c r="J60" s="113">
        <v>16.587677725118482</v>
      </c>
      <c r="K60" s="113">
        <v>44.549763033175353</v>
      </c>
    </row>
    <row r="61" spans="1:11" x14ac:dyDescent="0.2">
      <c r="A61" s="105" t="s">
        <v>104</v>
      </c>
      <c r="B61" s="96">
        <v>1167</v>
      </c>
      <c r="C61" s="220">
        <v>30.86</v>
      </c>
      <c r="D61" s="220">
        <v>32.31</v>
      </c>
      <c r="E61" s="265">
        <v>8.6</v>
      </c>
      <c r="F61" s="97">
        <v>69.33</v>
      </c>
      <c r="G61" s="97">
        <v>20.53</v>
      </c>
      <c r="H61" s="97">
        <v>10.130000000000001</v>
      </c>
      <c r="I61" s="113">
        <v>46.015424164524418</v>
      </c>
      <c r="J61" s="113">
        <v>15.167095115681233</v>
      </c>
      <c r="K61" s="113">
        <v>38.817480719794347</v>
      </c>
    </row>
    <row r="62" spans="1:11" x14ac:dyDescent="0.2">
      <c r="A62" s="105" t="s">
        <v>105</v>
      </c>
      <c r="B62" s="96">
        <v>207</v>
      </c>
      <c r="C62" s="220">
        <v>33.67</v>
      </c>
      <c r="D62" s="220">
        <v>35.659999999999997</v>
      </c>
      <c r="E62" s="265">
        <v>7.94</v>
      </c>
      <c r="F62" s="97">
        <v>75</v>
      </c>
      <c r="G62" s="97">
        <v>18.5</v>
      </c>
      <c r="H62" s="97">
        <v>6.5</v>
      </c>
      <c r="I62" s="113">
        <v>52.657004830917877</v>
      </c>
      <c r="J62" s="113">
        <v>10.144927536231885</v>
      </c>
      <c r="K62" s="113">
        <v>37.19806763285024</v>
      </c>
    </row>
    <row r="63" spans="1:11" x14ac:dyDescent="0.2">
      <c r="A63" s="164" t="s">
        <v>106</v>
      </c>
      <c r="B63" s="198"/>
      <c r="C63" s="575"/>
      <c r="D63" s="575"/>
      <c r="E63" s="576"/>
      <c r="F63" s="565"/>
      <c r="G63" s="565"/>
      <c r="H63" s="565"/>
      <c r="I63" s="599"/>
      <c r="J63" s="599"/>
      <c r="K63" s="599"/>
    </row>
    <row r="64" spans="1:11" x14ac:dyDescent="0.2">
      <c r="A64" s="105" t="s">
        <v>107</v>
      </c>
      <c r="B64" s="115">
        <v>1495</v>
      </c>
      <c r="C64" s="227"/>
      <c r="D64" s="227"/>
      <c r="E64" s="270"/>
      <c r="F64" s="113">
        <v>66.34</v>
      </c>
      <c r="G64" s="113">
        <v>22.84</v>
      </c>
      <c r="H64" s="113">
        <v>10.82</v>
      </c>
      <c r="I64" s="113">
        <v>42.541806020066893</v>
      </c>
      <c r="J64" s="113">
        <v>19.063545150501675</v>
      </c>
      <c r="K64" s="113">
        <v>38.394648829431439</v>
      </c>
    </row>
    <row r="65" spans="1:11" x14ac:dyDescent="0.2">
      <c r="A65" s="105" t="s">
        <v>108</v>
      </c>
      <c r="B65" s="115">
        <v>620</v>
      </c>
      <c r="C65" s="227"/>
      <c r="D65" s="227"/>
      <c r="E65" s="270"/>
      <c r="F65" s="97">
        <v>65.94</v>
      </c>
      <c r="G65" s="97">
        <v>25.17</v>
      </c>
      <c r="H65" s="97">
        <v>8.89</v>
      </c>
      <c r="I65" s="113">
        <v>57.41935483870968</v>
      </c>
      <c r="J65" s="113">
        <v>6.935483870967742</v>
      </c>
      <c r="K65" s="113">
        <v>35.645161290322577</v>
      </c>
    </row>
    <row r="66" spans="1:11" x14ac:dyDescent="0.2">
      <c r="A66" s="556" t="s">
        <v>243</v>
      </c>
      <c r="B66" s="592"/>
      <c r="C66" s="602"/>
      <c r="D66" s="575"/>
      <c r="E66" s="576"/>
      <c r="F66" s="565"/>
      <c r="G66" s="565"/>
      <c r="H66" s="565"/>
      <c r="I66" s="565"/>
      <c r="J66" s="565"/>
      <c r="K66" s="565"/>
    </row>
    <row r="67" spans="1:11" x14ac:dyDescent="0.2">
      <c r="A67" s="111" t="s">
        <v>139</v>
      </c>
      <c r="B67" s="109">
        <v>878</v>
      </c>
      <c r="C67" s="220">
        <v>30.55</v>
      </c>
      <c r="D67" s="226">
        <v>33.31</v>
      </c>
      <c r="E67" s="269">
        <v>9.3800000000000008</v>
      </c>
      <c r="F67" s="113">
        <v>65.62</v>
      </c>
      <c r="G67" s="113">
        <v>24.73</v>
      </c>
      <c r="H67" s="113">
        <v>9.65</v>
      </c>
      <c r="I67" s="113">
        <v>34.168564920273347</v>
      </c>
      <c r="J67" s="113">
        <v>15.375854214123008</v>
      </c>
      <c r="K67" s="113">
        <v>50.455580865603643</v>
      </c>
    </row>
    <row r="68" spans="1:11" x14ac:dyDescent="0.2">
      <c r="A68" s="111" t="s">
        <v>18</v>
      </c>
      <c r="B68" s="109">
        <v>505</v>
      </c>
      <c r="C68" s="220">
        <v>17.82</v>
      </c>
      <c r="D68" s="226">
        <v>34.200000000000003</v>
      </c>
      <c r="E68" s="269">
        <v>8.64</v>
      </c>
      <c r="F68" s="113">
        <v>70.510000000000005</v>
      </c>
      <c r="G68" s="113">
        <v>22.42</v>
      </c>
      <c r="H68" s="113">
        <v>7.07</v>
      </c>
      <c r="I68" s="113">
        <v>47.524752475247524</v>
      </c>
      <c r="J68" s="113">
        <v>25.14851485148515</v>
      </c>
      <c r="K68" s="113">
        <v>27.32673267326733</v>
      </c>
    </row>
    <row r="69" spans="1:11" x14ac:dyDescent="0.2">
      <c r="A69" s="111" t="s">
        <v>140</v>
      </c>
      <c r="B69" s="109">
        <v>6</v>
      </c>
      <c r="C69" s="220">
        <v>16.670000000000002</v>
      </c>
      <c r="D69" s="226">
        <v>26</v>
      </c>
      <c r="E69" s="269">
        <v>0</v>
      </c>
      <c r="F69" s="113">
        <v>50</v>
      </c>
      <c r="G69" s="113">
        <v>25</v>
      </c>
      <c r="H69" s="113">
        <v>25</v>
      </c>
      <c r="I69" s="113">
        <v>50</v>
      </c>
      <c r="J69" s="113">
        <v>33.333333333333329</v>
      </c>
      <c r="K69" s="113">
        <v>16.666666666666664</v>
      </c>
    </row>
    <row r="70" spans="1:11" x14ac:dyDescent="0.2">
      <c r="A70" s="111" t="s">
        <v>249</v>
      </c>
      <c r="B70" s="141">
        <v>784</v>
      </c>
      <c r="C70" s="220">
        <v>35.15</v>
      </c>
      <c r="D70" s="537">
        <v>32.07</v>
      </c>
      <c r="E70" s="538">
        <v>7.84</v>
      </c>
      <c r="F70" s="275">
        <v>65.16</v>
      </c>
      <c r="G70" s="275">
        <v>21.81</v>
      </c>
      <c r="H70" s="275">
        <v>13.03</v>
      </c>
      <c r="I70" s="113">
        <v>61.479591836734691</v>
      </c>
      <c r="J70" s="113">
        <v>10.204081632653061</v>
      </c>
      <c r="K70" s="113">
        <v>28.316326530612244</v>
      </c>
    </row>
    <row r="71" spans="1:11" x14ac:dyDescent="0.2">
      <c r="A71" s="140" t="s">
        <v>379</v>
      </c>
      <c r="B71" s="142"/>
      <c r="C71" s="275"/>
      <c r="D71" s="275"/>
      <c r="E71" s="275"/>
      <c r="F71" s="275"/>
      <c r="G71" s="275"/>
      <c r="H71" s="275"/>
      <c r="I71" s="93"/>
    </row>
    <row r="72" spans="1:11" x14ac:dyDescent="0.2">
      <c r="A72" s="93"/>
      <c r="B72" s="185"/>
      <c r="C72" s="185"/>
      <c r="D72" s="185"/>
      <c r="E72" s="185"/>
      <c r="F72" s="185"/>
      <c r="G72" s="185"/>
      <c r="H72" s="185"/>
      <c r="I72" s="93"/>
    </row>
  </sheetData>
  <mergeCells count="12">
    <mergeCell ref="A2:A4"/>
    <mergeCell ref="A8:A10"/>
    <mergeCell ref="I8:K8"/>
    <mergeCell ref="B8:B9"/>
    <mergeCell ref="C8:C9"/>
    <mergeCell ref="D8:E9"/>
    <mergeCell ref="F8:H8"/>
    <mergeCell ref="B2:B3"/>
    <mergeCell ref="C2:C3"/>
    <mergeCell ref="D2:E3"/>
    <mergeCell ref="F2:H2"/>
    <mergeCell ref="I2:K2"/>
  </mergeCells>
  <pageMargins left="0.7" right="0.7" top="0.75" bottom="0.75" header="0.3" footer="0.3"/>
  <pageSetup paperSize="28" scale="4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73"/>
  <sheetViews>
    <sheetView showGridLines="0" zoomScaleNormal="100" workbookViewId="0">
      <pane ySplit="8" topLeftCell="A9" activePane="bottomLeft" state="frozen"/>
      <selection sqref="A1:XFD1048576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2.5703125" style="19" customWidth="1"/>
    <col min="3" max="3" width="10.7109375" style="19" customWidth="1"/>
    <col min="4" max="4" width="7.140625" style="19" customWidth="1"/>
    <col min="5" max="11" width="9.7109375" style="19" customWidth="1"/>
    <col min="12" max="12" width="8.5703125" style="19" customWidth="1"/>
    <col min="13" max="13" width="6.7109375" style="19" customWidth="1"/>
    <col min="14" max="14" width="9.7109375" style="19" customWidth="1"/>
    <col min="15" max="16" width="10.7109375" style="19" customWidth="1"/>
    <col min="17" max="17" width="10.28515625" style="3" customWidth="1"/>
    <col min="18" max="16384" width="8.85546875" style="3"/>
  </cols>
  <sheetData>
    <row r="1" spans="1:18" ht="22.5" customHeight="1" x14ac:dyDescent="0.2">
      <c r="A1" s="123" t="s">
        <v>424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93"/>
    </row>
    <row r="2" spans="1:18" ht="50.45" customHeight="1" x14ac:dyDescent="0.2">
      <c r="A2" s="749" t="s">
        <v>167</v>
      </c>
      <c r="B2" s="230" t="s">
        <v>126</v>
      </c>
      <c r="C2" s="786" t="s">
        <v>257</v>
      </c>
      <c r="D2" s="760"/>
      <c r="E2" s="787" t="s">
        <v>259</v>
      </c>
      <c r="F2" s="776"/>
      <c r="G2" s="776"/>
      <c r="H2" s="776"/>
      <c r="I2" s="776"/>
      <c r="J2" s="761"/>
      <c r="K2" s="786" t="s">
        <v>268</v>
      </c>
      <c r="L2" s="775"/>
      <c r="M2" s="786" t="s">
        <v>270</v>
      </c>
      <c r="N2" s="760"/>
      <c r="O2" s="541" t="s">
        <v>280</v>
      </c>
      <c r="P2" s="539" t="s">
        <v>273</v>
      </c>
      <c r="Q2" s="541" t="s">
        <v>276</v>
      </c>
    </row>
    <row r="3" spans="1:18" s="43" customFormat="1" ht="39.75" customHeight="1" x14ac:dyDescent="0.25">
      <c r="A3" s="751"/>
      <c r="B3" s="233" t="s">
        <v>2</v>
      </c>
      <c r="C3" s="234" t="s">
        <v>187</v>
      </c>
      <c r="D3" s="235" t="s">
        <v>188</v>
      </c>
      <c r="E3" s="236" t="s">
        <v>261</v>
      </c>
      <c r="F3" s="236" t="s">
        <v>263</v>
      </c>
      <c r="G3" s="236" t="s">
        <v>146</v>
      </c>
      <c r="H3" s="236" t="s">
        <v>266</v>
      </c>
      <c r="I3" s="236" t="s">
        <v>165</v>
      </c>
      <c r="J3" s="236" t="s">
        <v>158</v>
      </c>
      <c r="K3" s="233" t="s">
        <v>187</v>
      </c>
      <c r="L3" s="230" t="s">
        <v>188</v>
      </c>
      <c r="M3" s="234" t="s">
        <v>187</v>
      </c>
      <c r="N3" s="235" t="s">
        <v>188</v>
      </c>
      <c r="O3" s="235" t="s">
        <v>0</v>
      </c>
      <c r="P3" s="237" t="s">
        <v>0</v>
      </c>
      <c r="Q3" s="234" t="s">
        <v>0</v>
      </c>
    </row>
    <row r="4" spans="1:18" x14ac:dyDescent="0.2">
      <c r="A4" s="556" t="s">
        <v>173</v>
      </c>
      <c r="B4" s="198"/>
      <c r="C4" s="238"/>
      <c r="D4" s="239"/>
      <c r="E4" s="240"/>
      <c r="F4" s="241"/>
      <c r="G4" s="242"/>
      <c r="H4" s="243"/>
      <c r="I4" s="168"/>
      <c r="J4" s="168"/>
      <c r="K4" s="170"/>
      <c r="L4" s="170"/>
      <c r="M4" s="170"/>
      <c r="N4" s="170"/>
      <c r="O4" s="170"/>
      <c r="P4" s="244"/>
      <c r="Q4" s="170"/>
    </row>
    <row r="5" spans="1:18" x14ac:dyDescent="0.2">
      <c r="A5" s="108" t="s">
        <v>174</v>
      </c>
      <c r="B5" s="96">
        <v>3916</v>
      </c>
      <c r="C5" s="97">
        <v>2.0299999999999998</v>
      </c>
      <c r="D5" s="97">
        <v>1.24</v>
      </c>
      <c r="E5" s="97">
        <v>36.450000000000003</v>
      </c>
      <c r="F5" s="104">
        <v>10.16</v>
      </c>
      <c r="G5" s="104">
        <v>10.67</v>
      </c>
      <c r="H5" s="104">
        <v>9.89</v>
      </c>
      <c r="I5" s="104">
        <v>31.76</v>
      </c>
      <c r="J5" s="104">
        <v>34.72</v>
      </c>
      <c r="K5" s="104">
        <v>3.6</v>
      </c>
      <c r="L5" s="97">
        <v>2.84</v>
      </c>
      <c r="M5" s="97">
        <v>21.74</v>
      </c>
      <c r="N5" s="97">
        <v>7.16</v>
      </c>
      <c r="O5" s="97">
        <v>4.71</v>
      </c>
      <c r="P5" s="97">
        <v>10.42</v>
      </c>
      <c r="Q5" s="97">
        <v>33.19</v>
      </c>
    </row>
    <row r="6" spans="1:18" x14ac:dyDescent="0.2">
      <c r="A6" s="108" t="s">
        <v>175</v>
      </c>
      <c r="B6" s="96">
        <v>1152</v>
      </c>
      <c r="C6" s="97">
        <v>1.97</v>
      </c>
      <c r="D6" s="97">
        <v>1.1499999999999999</v>
      </c>
      <c r="E6" s="97">
        <v>38.68</v>
      </c>
      <c r="F6" s="104">
        <v>9.59</v>
      </c>
      <c r="G6" s="104">
        <v>8.92</v>
      </c>
      <c r="H6" s="104">
        <v>8.4</v>
      </c>
      <c r="I6" s="104">
        <v>29.57</v>
      </c>
      <c r="J6" s="104">
        <v>32.270000000000003</v>
      </c>
      <c r="K6" s="104">
        <v>2.86</v>
      </c>
      <c r="L6" s="97">
        <v>2.68</v>
      </c>
      <c r="M6" s="97">
        <v>21.58</v>
      </c>
      <c r="N6" s="97">
        <v>6.91</v>
      </c>
      <c r="O6" s="97">
        <v>3.79</v>
      </c>
      <c r="P6" s="97">
        <v>8.49</v>
      </c>
      <c r="Q6" s="97">
        <v>43.08</v>
      </c>
    </row>
    <row r="7" spans="1:18" ht="68.25" customHeight="1" x14ac:dyDescent="0.2">
      <c r="A7" s="770" t="s">
        <v>169</v>
      </c>
      <c r="B7" s="230" t="s">
        <v>128</v>
      </c>
      <c r="C7" s="786" t="s">
        <v>257</v>
      </c>
      <c r="D7" s="760"/>
      <c r="E7" s="787" t="s">
        <v>259</v>
      </c>
      <c r="F7" s="776"/>
      <c r="G7" s="776"/>
      <c r="H7" s="776"/>
      <c r="I7" s="776"/>
      <c r="J7" s="761"/>
      <c r="K7" s="786" t="s">
        <v>268</v>
      </c>
      <c r="L7" s="775"/>
      <c r="M7" s="786" t="s">
        <v>270</v>
      </c>
      <c r="N7" s="760"/>
      <c r="O7" s="230" t="s">
        <v>282</v>
      </c>
      <c r="P7" s="230" t="s">
        <v>272</v>
      </c>
      <c r="Q7" s="230" t="s">
        <v>278</v>
      </c>
      <c r="R7" s="93"/>
    </row>
    <row r="8" spans="1:18" s="43" customFormat="1" ht="21" customHeight="1" x14ac:dyDescent="0.25">
      <c r="A8" s="770"/>
      <c r="B8" s="233" t="s">
        <v>2</v>
      </c>
      <c r="C8" s="234" t="s">
        <v>187</v>
      </c>
      <c r="D8" s="235" t="s">
        <v>188</v>
      </c>
      <c r="E8" s="236" t="s">
        <v>261</v>
      </c>
      <c r="F8" s="236" t="s">
        <v>263</v>
      </c>
      <c r="G8" s="236" t="s">
        <v>146</v>
      </c>
      <c r="H8" s="236" t="s">
        <v>266</v>
      </c>
      <c r="I8" s="236" t="s">
        <v>165</v>
      </c>
      <c r="J8" s="236" t="s">
        <v>158</v>
      </c>
      <c r="K8" s="233" t="s">
        <v>187</v>
      </c>
      <c r="L8" s="230" t="s">
        <v>188</v>
      </c>
      <c r="M8" s="234" t="s">
        <v>187</v>
      </c>
      <c r="N8" s="235" t="s">
        <v>188</v>
      </c>
      <c r="O8" s="235" t="s">
        <v>0</v>
      </c>
      <c r="P8" s="235" t="s">
        <v>0</v>
      </c>
      <c r="Q8" s="235" t="s">
        <v>0</v>
      </c>
      <c r="R8" s="126"/>
    </row>
    <row r="9" spans="1:18" x14ac:dyDescent="0.2">
      <c r="A9" s="164" t="s">
        <v>375</v>
      </c>
      <c r="B9" s="592"/>
      <c r="C9" s="560"/>
      <c r="D9" s="626"/>
      <c r="E9" s="627"/>
      <c r="F9" s="628"/>
      <c r="G9" s="612"/>
      <c r="H9" s="629"/>
      <c r="I9" s="560"/>
      <c r="J9" s="560"/>
      <c r="K9" s="562"/>
      <c r="L9" s="562"/>
      <c r="M9" s="562"/>
      <c r="N9" s="562"/>
      <c r="O9" s="562"/>
      <c r="P9" s="611"/>
      <c r="Q9" s="562"/>
      <c r="R9" s="93"/>
    </row>
    <row r="10" spans="1:18" x14ac:dyDescent="0.2">
      <c r="A10" s="95">
        <v>2015</v>
      </c>
      <c r="B10" s="96">
        <v>825</v>
      </c>
      <c r="C10" s="97">
        <v>2.12</v>
      </c>
      <c r="D10" s="97">
        <v>1.1000000000000001</v>
      </c>
      <c r="E10" s="127">
        <v>31.64</v>
      </c>
      <c r="F10" s="127">
        <v>10.67</v>
      </c>
      <c r="G10" s="127">
        <v>12.85</v>
      </c>
      <c r="H10" s="127">
        <v>11.39</v>
      </c>
      <c r="I10" s="97">
        <v>34.299999999999997</v>
      </c>
      <c r="J10" s="97">
        <v>33.090000000000003</v>
      </c>
      <c r="K10" s="97">
        <v>3.8</v>
      </c>
      <c r="L10" s="149">
        <v>2.76</v>
      </c>
      <c r="M10" s="97">
        <v>20.51</v>
      </c>
      <c r="N10" s="97">
        <v>6.35</v>
      </c>
      <c r="O10" s="97">
        <v>7.94</v>
      </c>
      <c r="P10" s="127">
        <v>15.94</v>
      </c>
      <c r="Q10" s="97">
        <v>35.42</v>
      </c>
      <c r="R10" s="93"/>
    </row>
    <row r="11" spans="1:18" x14ac:dyDescent="0.2">
      <c r="A11" s="95">
        <v>2016</v>
      </c>
      <c r="B11" s="96">
        <v>819</v>
      </c>
      <c r="C11" s="97">
        <v>2.14</v>
      </c>
      <c r="D11" s="97">
        <v>1.24</v>
      </c>
      <c r="E11" s="127">
        <v>35.65</v>
      </c>
      <c r="F11" s="127">
        <v>11.48</v>
      </c>
      <c r="G11" s="127">
        <v>10.74</v>
      </c>
      <c r="H11" s="127">
        <v>9.77</v>
      </c>
      <c r="I11" s="97">
        <v>31.87</v>
      </c>
      <c r="J11" s="97">
        <v>34.92</v>
      </c>
      <c r="K11" s="97">
        <v>4.01</v>
      </c>
      <c r="L11" s="149">
        <v>2.8</v>
      </c>
      <c r="M11" s="97">
        <v>21.4</v>
      </c>
      <c r="N11" s="97">
        <v>6.85</v>
      </c>
      <c r="O11" s="97">
        <v>4.93</v>
      </c>
      <c r="P11" s="127">
        <v>15.46</v>
      </c>
      <c r="Q11" s="97">
        <v>49.06</v>
      </c>
      <c r="R11" s="93"/>
    </row>
    <row r="12" spans="1:18" x14ac:dyDescent="0.2">
      <c r="A12" s="95">
        <v>2017</v>
      </c>
      <c r="B12" s="96">
        <v>1025</v>
      </c>
      <c r="C12" s="97">
        <v>2.31</v>
      </c>
      <c r="D12" s="97">
        <v>1.39</v>
      </c>
      <c r="E12" s="127">
        <v>31.51</v>
      </c>
      <c r="F12" s="127">
        <v>10.050000000000001</v>
      </c>
      <c r="G12" s="127">
        <v>13.76</v>
      </c>
      <c r="H12" s="127">
        <v>10.54</v>
      </c>
      <c r="I12" s="97">
        <v>39.020000000000003</v>
      </c>
      <c r="J12" s="97">
        <v>38.630000000000003</v>
      </c>
      <c r="K12" s="97">
        <v>4.01</v>
      </c>
      <c r="L12" s="149">
        <v>2.8</v>
      </c>
      <c r="M12" s="97">
        <v>20.86</v>
      </c>
      <c r="N12" s="97">
        <v>6.71</v>
      </c>
      <c r="O12" s="97">
        <v>5.15</v>
      </c>
      <c r="P12" s="127">
        <v>14.3</v>
      </c>
      <c r="Q12" s="97">
        <v>44.07</v>
      </c>
      <c r="R12" s="93"/>
    </row>
    <row r="13" spans="1:18" x14ac:dyDescent="0.2">
      <c r="A13" s="95">
        <v>2018</v>
      </c>
      <c r="B13" s="96">
        <v>1125</v>
      </c>
      <c r="C13" s="97">
        <v>2.2000000000000002</v>
      </c>
      <c r="D13" s="97">
        <v>1.25</v>
      </c>
      <c r="E13" s="127">
        <v>33.42</v>
      </c>
      <c r="F13" s="127">
        <v>11.11</v>
      </c>
      <c r="G13" s="127">
        <v>10.76</v>
      </c>
      <c r="H13" s="127">
        <v>10.76</v>
      </c>
      <c r="I13" s="97">
        <v>34.49</v>
      </c>
      <c r="J13" s="97">
        <v>38.04</v>
      </c>
      <c r="K13" s="97">
        <v>3.95</v>
      </c>
      <c r="L13" s="149">
        <v>2.77</v>
      </c>
      <c r="M13" s="97">
        <v>21.41</v>
      </c>
      <c r="N13" s="97">
        <v>6.67</v>
      </c>
      <c r="O13" s="97">
        <v>5.23</v>
      </c>
      <c r="P13" s="127">
        <v>15.72</v>
      </c>
      <c r="Q13" s="97">
        <v>53.75</v>
      </c>
      <c r="R13" s="93"/>
    </row>
    <row r="14" spans="1:18" x14ac:dyDescent="0.2">
      <c r="A14" s="95">
        <v>2019</v>
      </c>
      <c r="B14" s="96">
        <v>1297</v>
      </c>
      <c r="C14" s="97">
        <v>2.0099999999999998</v>
      </c>
      <c r="D14" s="97">
        <v>1.2</v>
      </c>
      <c r="E14" s="127">
        <v>41.02</v>
      </c>
      <c r="F14" s="127">
        <v>10.33</v>
      </c>
      <c r="G14" s="127">
        <v>8.64</v>
      </c>
      <c r="H14" s="127">
        <v>8.48</v>
      </c>
      <c r="I14" s="97">
        <v>28.6</v>
      </c>
      <c r="J14" s="97">
        <v>33.54</v>
      </c>
      <c r="K14" s="97">
        <v>4.05</v>
      </c>
      <c r="L14" s="149">
        <v>2.77</v>
      </c>
      <c r="M14" s="97">
        <v>21.06</v>
      </c>
      <c r="N14" s="97">
        <v>6.92</v>
      </c>
      <c r="O14" s="97">
        <v>3.95</v>
      </c>
      <c r="P14" s="127">
        <v>14.55</v>
      </c>
      <c r="Q14" s="97">
        <v>48.35</v>
      </c>
      <c r="R14" s="93"/>
    </row>
    <row r="15" spans="1:18" x14ac:dyDescent="0.2">
      <c r="A15" s="185">
        <v>2020</v>
      </c>
      <c r="B15" s="96">
        <v>1178</v>
      </c>
      <c r="C15" s="97">
        <v>2.13</v>
      </c>
      <c r="D15" s="97">
        <v>1.26</v>
      </c>
      <c r="E15" s="127">
        <v>34.72</v>
      </c>
      <c r="F15" s="127">
        <v>10.61</v>
      </c>
      <c r="G15" s="127">
        <v>10.36</v>
      </c>
      <c r="H15" s="127">
        <v>9.34</v>
      </c>
      <c r="I15" s="97">
        <v>33.53</v>
      </c>
      <c r="J15" s="97">
        <v>36.159999999999997</v>
      </c>
      <c r="K15" s="97">
        <v>3.93</v>
      </c>
      <c r="L15" s="149">
        <v>2.85</v>
      </c>
      <c r="M15" s="97">
        <v>21.08</v>
      </c>
      <c r="N15" s="97">
        <v>6.84</v>
      </c>
      <c r="O15" s="97">
        <v>4.12</v>
      </c>
      <c r="P15" s="127">
        <v>13.59</v>
      </c>
      <c r="Q15" s="97">
        <v>33.85</v>
      </c>
      <c r="R15" s="93"/>
    </row>
    <row r="16" spans="1:18" x14ac:dyDescent="0.2">
      <c r="A16" s="185">
        <v>2021</v>
      </c>
      <c r="B16" s="96">
        <v>1227</v>
      </c>
      <c r="C16" s="97">
        <v>2.0699999999999998</v>
      </c>
      <c r="D16" s="97">
        <v>1.18</v>
      </c>
      <c r="E16" s="127">
        <v>36.840000000000003</v>
      </c>
      <c r="F16" s="127">
        <v>9.7799999999999994</v>
      </c>
      <c r="G16" s="127">
        <v>10.76</v>
      </c>
      <c r="H16" s="127">
        <v>9.6199999999999992</v>
      </c>
      <c r="I16" s="97">
        <v>29.83</v>
      </c>
      <c r="J16" s="97">
        <v>35.450000000000003</v>
      </c>
      <c r="K16" s="97">
        <v>3.92</v>
      </c>
      <c r="L16" s="149">
        <v>2.81</v>
      </c>
      <c r="M16" s="97">
        <v>21.73</v>
      </c>
      <c r="N16" s="97">
        <v>7.37</v>
      </c>
      <c r="O16" s="97">
        <v>2.98</v>
      </c>
      <c r="P16" s="127">
        <v>11.14</v>
      </c>
      <c r="Q16" s="97">
        <v>30.51</v>
      </c>
      <c r="R16" s="93"/>
    </row>
    <row r="17" spans="1:18" ht="23.25" customHeight="1" x14ac:dyDescent="0.2">
      <c r="A17" s="663" t="s">
        <v>381</v>
      </c>
      <c r="B17" s="658"/>
      <c r="C17" s="695" t="s">
        <v>528</v>
      </c>
      <c r="D17" s="703"/>
      <c r="E17" s="695" t="s">
        <v>529</v>
      </c>
      <c r="F17" s="695" t="s">
        <v>527</v>
      </c>
      <c r="G17" s="695" t="s">
        <v>530</v>
      </c>
      <c r="H17" s="695" t="s">
        <v>531</v>
      </c>
      <c r="I17" s="695" t="s">
        <v>532</v>
      </c>
      <c r="J17" s="695" t="s">
        <v>448</v>
      </c>
      <c r="K17" s="695" t="s">
        <v>455</v>
      </c>
      <c r="L17" s="705"/>
      <c r="M17" s="695" t="s">
        <v>448</v>
      </c>
      <c r="N17" s="705"/>
      <c r="O17" s="685" t="s">
        <v>533</v>
      </c>
      <c r="P17" s="695" t="s">
        <v>534</v>
      </c>
      <c r="Q17" s="695" t="s">
        <v>535</v>
      </c>
      <c r="R17" s="93"/>
    </row>
    <row r="18" spans="1:18" x14ac:dyDescent="0.2">
      <c r="A18" s="164" t="s">
        <v>70</v>
      </c>
      <c r="B18" s="592"/>
      <c r="C18" s="567"/>
      <c r="D18" s="567"/>
      <c r="E18" s="613"/>
      <c r="F18" s="612"/>
      <c r="G18" s="612"/>
      <c r="H18" s="612"/>
      <c r="I18" s="567"/>
      <c r="J18" s="567"/>
      <c r="K18" s="565"/>
      <c r="L18" s="612"/>
      <c r="M18" s="565"/>
      <c r="N18" s="567"/>
      <c r="O18" s="567"/>
      <c r="P18" s="613"/>
      <c r="Q18" s="565"/>
      <c r="R18" s="93"/>
    </row>
    <row r="19" spans="1:18" x14ac:dyDescent="0.2">
      <c r="A19" s="200" t="s">
        <v>296</v>
      </c>
      <c r="B19" s="211">
        <v>2173</v>
      </c>
      <c r="C19" s="203">
        <v>2.0099999999999998</v>
      </c>
      <c r="D19" s="203">
        <v>1.23</v>
      </c>
      <c r="E19" s="203">
        <v>40.869999999999997</v>
      </c>
      <c r="F19" s="203">
        <v>8.3800000000000008</v>
      </c>
      <c r="G19" s="203">
        <v>9.1999999999999993</v>
      </c>
      <c r="H19" s="203">
        <v>9.11</v>
      </c>
      <c r="I19" s="203">
        <v>28.44</v>
      </c>
      <c r="J19" s="203">
        <v>33.729999999999997</v>
      </c>
      <c r="K19" s="203">
        <v>3.9</v>
      </c>
      <c r="L19" s="203">
        <v>2.82</v>
      </c>
      <c r="M19" s="204">
        <v>21.92</v>
      </c>
      <c r="N19" s="203">
        <v>7.46</v>
      </c>
      <c r="O19" s="203">
        <v>2.68</v>
      </c>
      <c r="P19" s="202">
        <v>10.7</v>
      </c>
      <c r="Q19" s="202">
        <v>30.95</v>
      </c>
      <c r="R19" s="93"/>
    </row>
    <row r="20" spans="1:18" x14ac:dyDescent="0.2">
      <c r="A20" s="200" t="s">
        <v>71</v>
      </c>
      <c r="B20" s="211">
        <v>1352</v>
      </c>
      <c r="C20" s="203">
        <v>2.0299999999999998</v>
      </c>
      <c r="D20" s="203">
        <v>1.29</v>
      </c>
      <c r="E20" s="203">
        <v>42.6</v>
      </c>
      <c r="F20" s="203">
        <v>4.4400000000000004</v>
      </c>
      <c r="G20" s="203">
        <v>12.06</v>
      </c>
      <c r="H20" s="203">
        <v>9.91</v>
      </c>
      <c r="I20" s="203">
        <v>29.96</v>
      </c>
      <c r="J20" s="203">
        <v>34.32</v>
      </c>
      <c r="K20" s="203">
        <v>3.74</v>
      </c>
      <c r="L20" s="203">
        <v>2.79</v>
      </c>
      <c r="M20" s="204">
        <v>21.03</v>
      </c>
      <c r="N20" s="203">
        <v>6.7</v>
      </c>
      <c r="O20" s="203">
        <v>2.3199999999999998</v>
      </c>
      <c r="P20" s="202">
        <v>9.52</v>
      </c>
      <c r="Q20" s="202">
        <v>26.98</v>
      </c>
      <c r="R20" s="93"/>
    </row>
    <row r="21" spans="1:18" x14ac:dyDescent="0.2">
      <c r="A21" s="108" t="s">
        <v>72</v>
      </c>
      <c r="B21" s="103">
        <v>247</v>
      </c>
      <c r="C21" s="104">
        <v>2.2799999999999998</v>
      </c>
      <c r="D21" s="104">
        <v>1.28</v>
      </c>
      <c r="E21" s="104">
        <v>27.94</v>
      </c>
      <c r="F21" s="104">
        <v>4.8600000000000003</v>
      </c>
      <c r="G21" s="104">
        <v>11.34</v>
      </c>
      <c r="H21" s="104">
        <v>15.79</v>
      </c>
      <c r="I21" s="104">
        <v>29.55</v>
      </c>
      <c r="J21" s="104">
        <v>51.42</v>
      </c>
      <c r="K21" s="104">
        <v>4.6900000000000004</v>
      </c>
      <c r="L21" s="104">
        <v>2.77</v>
      </c>
      <c r="M21" s="129">
        <v>21.61</v>
      </c>
      <c r="N21" s="104">
        <v>8.0500000000000007</v>
      </c>
      <c r="O21" s="104">
        <v>3.43</v>
      </c>
      <c r="P21" s="130">
        <v>13.3</v>
      </c>
      <c r="Q21" s="130">
        <v>0</v>
      </c>
      <c r="R21" s="93"/>
    </row>
    <row r="22" spans="1:18" x14ac:dyDescent="0.2">
      <c r="A22" s="108" t="s">
        <v>73</v>
      </c>
      <c r="B22" s="103">
        <v>231</v>
      </c>
      <c r="C22" s="104">
        <v>2.2400000000000002</v>
      </c>
      <c r="D22" s="104">
        <v>1.47</v>
      </c>
      <c r="E22" s="104">
        <v>36.36</v>
      </c>
      <c r="F22" s="104">
        <v>3.9</v>
      </c>
      <c r="G22" s="104">
        <v>15.15</v>
      </c>
      <c r="H22" s="104">
        <v>7.79</v>
      </c>
      <c r="I22" s="104">
        <v>38.1</v>
      </c>
      <c r="J22" s="104">
        <v>41.99</v>
      </c>
      <c r="K22" s="104">
        <v>3.5</v>
      </c>
      <c r="L22" s="104">
        <v>2.66</v>
      </c>
      <c r="M22" s="129">
        <v>21.43</v>
      </c>
      <c r="N22" s="104">
        <v>6.6</v>
      </c>
      <c r="O22" s="104">
        <v>2.16</v>
      </c>
      <c r="P22" s="130">
        <v>8.5399999999999991</v>
      </c>
      <c r="Q22" s="130">
        <v>35.71</v>
      </c>
      <c r="R22" s="93"/>
    </row>
    <row r="23" spans="1:18" x14ac:dyDescent="0.2">
      <c r="A23" s="108" t="s">
        <v>74</v>
      </c>
      <c r="B23" s="103">
        <v>345</v>
      </c>
      <c r="C23" s="104">
        <v>1.81</v>
      </c>
      <c r="D23" s="104">
        <v>1.02</v>
      </c>
      <c r="E23" s="104">
        <v>46.38</v>
      </c>
      <c r="F23" s="104">
        <v>2.61</v>
      </c>
      <c r="G23" s="104">
        <v>10.14</v>
      </c>
      <c r="H23" s="104">
        <v>4.3499999999999996</v>
      </c>
      <c r="I23" s="104">
        <v>30.14</v>
      </c>
      <c r="J23" s="104">
        <v>27.83</v>
      </c>
      <c r="K23" s="104">
        <v>3.69</v>
      </c>
      <c r="L23" s="104">
        <v>2.8</v>
      </c>
      <c r="M23" s="129">
        <v>21.23</v>
      </c>
      <c r="N23" s="104">
        <v>6.67</v>
      </c>
      <c r="O23" s="104">
        <v>2.42</v>
      </c>
      <c r="P23" s="130">
        <v>9.09</v>
      </c>
      <c r="Q23" s="130">
        <v>0</v>
      </c>
      <c r="R23" s="93"/>
    </row>
    <row r="24" spans="1:18" x14ac:dyDescent="0.2">
      <c r="A24" s="108" t="s">
        <v>75</v>
      </c>
      <c r="B24" s="103">
        <v>290</v>
      </c>
      <c r="C24" s="104">
        <v>1.84</v>
      </c>
      <c r="D24" s="104">
        <v>1.43</v>
      </c>
      <c r="E24" s="104">
        <v>59.31</v>
      </c>
      <c r="F24" s="104">
        <v>8.2799999999999994</v>
      </c>
      <c r="G24" s="104">
        <v>10.34</v>
      </c>
      <c r="H24" s="104">
        <v>12.76</v>
      </c>
      <c r="I24" s="104">
        <v>19.66</v>
      </c>
      <c r="J24" s="104">
        <v>20.34</v>
      </c>
      <c r="K24" s="104">
        <v>3.59</v>
      </c>
      <c r="L24" s="104">
        <v>2.77</v>
      </c>
      <c r="M24" s="129">
        <v>20.47</v>
      </c>
      <c r="N24" s="104">
        <v>5.88</v>
      </c>
      <c r="O24" s="104">
        <v>2.93</v>
      </c>
      <c r="P24" s="130">
        <v>13.46</v>
      </c>
      <c r="Q24" s="130">
        <v>30</v>
      </c>
      <c r="R24" s="93"/>
    </row>
    <row r="25" spans="1:18" x14ac:dyDescent="0.2">
      <c r="A25" s="108" t="s">
        <v>76</v>
      </c>
      <c r="B25" s="103">
        <v>239</v>
      </c>
      <c r="C25" s="104">
        <v>2.09</v>
      </c>
      <c r="D25" s="104">
        <v>1.21</v>
      </c>
      <c r="E25" s="104">
        <v>38.08</v>
      </c>
      <c r="F25" s="104">
        <v>2.5099999999999998</v>
      </c>
      <c r="G25" s="104">
        <v>14.64</v>
      </c>
      <c r="H25" s="104">
        <v>10.46</v>
      </c>
      <c r="I25" s="104">
        <v>34.729999999999997</v>
      </c>
      <c r="J25" s="104">
        <v>35.56</v>
      </c>
      <c r="K25" s="129">
        <v>3.3</v>
      </c>
      <c r="L25" s="104">
        <v>2.76</v>
      </c>
      <c r="M25" s="129">
        <v>20.5</v>
      </c>
      <c r="N25" s="104">
        <v>6.46</v>
      </c>
      <c r="O25" s="104">
        <v>0.47</v>
      </c>
      <c r="P25" s="130">
        <v>3.15</v>
      </c>
      <c r="Q25" s="130">
        <v>75</v>
      </c>
      <c r="R25" s="93"/>
    </row>
    <row r="26" spans="1:18" x14ac:dyDescent="0.2">
      <c r="A26" s="200" t="s">
        <v>77</v>
      </c>
      <c r="B26" s="211">
        <v>558</v>
      </c>
      <c r="C26" s="203">
        <v>2.0099999999999998</v>
      </c>
      <c r="D26" s="203">
        <v>1.1299999999999999</v>
      </c>
      <c r="E26" s="203">
        <v>38.17</v>
      </c>
      <c r="F26" s="203">
        <v>15.23</v>
      </c>
      <c r="G26" s="203">
        <v>3.94</v>
      </c>
      <c r="H26" s="203">
        <v>6.09</v>
      </c>
      <c r="I26" s="203">
        <v>29.21</v>
      </c>
      <c r="J26" s="203">
        <v>31.72</v>
      </c>
      <c r="K26" s="203">
        <v>4.45</v>
      </c>
      <c r="L26" s="203">
        <v>2.81</v>
      </c>
      <c r="M26" s="204">
        <v>23.39</v>
      </c>
      <c r="N26" s="203">
        <v>8.25</v>
      </c>
      <c r="O26" s="203">
        <v>2.89</v>
      </c>
      <c r="P26" s="202">
        <v>10.11</v>
      </c>
      <c r="Q26" s="202">
        <v>37.25</v>
      </c>
      <c r="R26" s="93"/>
    </row>
    <row r="27" spans="1:18" x14ac:dyDescent="0.2">
      <c r="A27" s="108" t="s">
        <v>78</v>
      </c>
      <c r="B27" s="103">
        <v>219</v>
      </c>
      <c r="C27" s="104">
        <v>2.06</v>
      </c>
      <c r="D27" s="104">
        <v>1.24</v>
      </c>
      <c r="E27" s="104">
        <v>38.81</v>
      </c>
      <c r="F27" s="104">
        <v>18.260000000000002</v>
      </c>
      <c r="G27" s="104">
        <v>5.48</v>
      </c>
      <c r="H27" s="104">
        <v>5.48</v>
      </c>
      <c r="I27" s="104">
        <v>31.51</v>
      </c>
      <c r="J27" s="104">
        <v>32.880000000000003</v>
      </c>
      <c r="K27" s="104">
        <v>5.51</v>
      </c>
      <c r="L27" s="104">
        <v>2.33</v>
      </c>
      <c r="M27" s="129">
        <v>24.36</v>
      </c>
      <c r="N27" s="104">
        <v>8.73</v>
      </c>
      <c r="O27" s="104">
        <v>3.24</v>
      </c>
      <c r="P27" s="130">
        <v>9.81</v>
      </c>
      <c r="Q27" s="130">
        <v>52.63</v>
      </c>
      <c r="R27" s="93"/>
    </row>
    <row r="28" spans="1:18" x14ac:dyDescent="0.2">
      <c r="A28" s="108" t="s">
        <v>79</v>
      </c>
      <c r="B28" s="103">
        <v>225</v>
      </c>
      <c r="C28" s="104">
        <v>1.98</v>
      </c>
      <c r="D28" s="104">
        <v>1.1100000000000001</v>
      </c>
      <c r="E28" s="104">
        <v>39.56</v>
      </c>
      <c r="F28" s="104">
        <v>14.67</v>
      </c>
      <c r="G28" s="104">
        <v>3.11</v>
      </c>
      <c r="H28" s="104">
        <v>6.67</v>
      </c>
      <c r="I28" s="104">
        <v>26.22</v>
      </c>
      <c r="J28" s="104">
        <v>29.33</v>
      </c>
      <c r="K28" s="104">
        <v>3.34</v>
      </c>
      <c r="L28" s="104">
        <v>2.83</v>
      </c>
      <c r="M28" s="129">
        <v>22.8</v>
      </c>
      <c r="N28" s="104">
        <v>7.84</v>
      </c>
      <c r="O28" s="104">
        <v>3.59</v>
      </c>
      <c r="P28" s="130">
        <v>11.82</v>
      </c>
      <c r="Q28" s="130">
        <v>24</v>
      </c>
      <c r="R28" s="93"/>
    </row>
    <row r="29" spans="1:18" x14ac:dyDescent="0.2">
      <c r="A29" s="108" t="s">
        <v>80</v>
      </c>
      <c r="B29" s="103">
        <v>4</v>
      </c>
      <c r="C29" s="104">
        <v>1.75</v>
      </c>
      <c r="D29" s="104">
        <v>0.5</v>
      </c>
      <c r="E29" s="104">
        <v>25</v>
      </c>
      <c r="F29" s="104">
        <v>0</v>
      </c>
      <c r="G29" s="104">
        <v>0</v>
      </c>
      <c r="H29" s="104">
        <v>0</v>
      </c>
      <c r="I29" s="104">
        <v>25</v>
      </c>
      <c r="J29" s="104">
        <v>25</v>
      </c>
      <c r="K29" s="104">
        <v>5.5</v>
      </c>
      <c r="L29" s="104">
        <v>1</v>
      </c>
      <c r="M29" s="129">
        <v>23.25</v>
      </c>
      <c r="N29" s="104">
        <v>11.59</v>
      </c>
      <c r="O29" s="104">
        <v>0</v>
      </c>
      <c r="P29" s="130">
        <v>0</v>
      </c>
      <c r="Q29" s="130">
        <v>0</v>
      </c>
      <c r="R29" s="93"/>
    </row>
    <row r="30" spans="1:18" x14ac:dyDescent="0.2">
      <c r="A30" s="108" t="s">
        <v>81</v>
      </c>
      <c r="B30" s="103">
        <v>103</v>
      </c>
      <c r="C30" s="104">
        <v>1.92</v>
      </c>
      <c r="D30" s="104">
        <v>0.89</v>
      </c>
      <c r="E30" s="104">
        <v>35.92</v>
      </c>
      <c r="F30" s="104">
        <v>11.65</v>
      </c>
      <c r="G30" s="104">
        <v>1.94</v>
      </c>
      <c r="H30" s="104">
        <v>5.83</v>
      </c>
      <c r="I30" s="104">
        <v>31.07</v>
      </c>
      <c r="J30" s="104">
        <v>33.01</v>
      </c>
      <c r="K30" s="104">
        <v>4.7</v>
      </c>
      <c r="L30" s="104">
        <v>2.83</v>
      </c>
      <c r="M30" s="129">
        <v>22.59</v>
      </c>
      <c r="N30" s="104">
        <v>8</v>
      </c>
      <c r="O30" s="104">
        <v>0.97</v>
      </c>
      <c r="P30" s="130">
        <v>6.74</v>
      </c>
      <c r="Q30" s="130">
        <v>50</v>
      </c>
      <c r="R30" s="93"/>
    </row>
    <row r="31" spans="1:18" x14ac:dyDescent="0.2">
      <c r="A31" s="108" t="s">
        <v>82</v>
      </c>
      <c r="B31" s="103">
        <v>7</v>
      </c>
      <c r="C31" s="104">
        <v>2.71</v>
      </c>
      <c r="D31" s="104">
        <v>0.95</v>
      </c>
      <c r="E31" s="104">
        <v>14.29</v>
      </c>
      <c r="F31" s="104">
        <v>0</v>
      </c>
      <c r="G31" s="104">
        <v>14.29</v>
      </c>
      <c r="H31" s="104">
        <v>14.29</v>
      </c>
      <c r="I31" s="104">
        <v>28.57</v>
      </c>
      <c r="J31" s="104">
        <v>57.14</v>
      </c>
      <c r="K31" s="104">
        <v>2.57</v>
      </c>
      <c r="L31" s="104">
        <v>2.62</v>
      </c>
      <c r="M31" s="129">
        <v>23.86</v>
      </c>
      <c r="N31" s="104">
        <v>6.47</v>
      </c>
      <c r="O31" s="104">
        <v>0</v>
      </c>
      <c r="P31" s="130">
        <v>14.29</v>
      </c>
      <c r="Q31" s="130">
        <v>0</v>
      </c>
      <c r="R31" s="93"/>
    </row>
    <row r="32" spans="1:18" x14ac:dyDescent="0.2">
      <c r="A32" s="205" t="s">
        <v>83</v>
      </c>
      <c r="B32" s="211">
        <v>263</v>
      </c>
      <c r="C32" s="203">
        <v>1.96</v>
      </c>
      <c r="D32" s="203">
        <v>1.1000000000000001</v>
      </c>
      <c r="E32" s="203">
        <v>37.64</v>
      </c>
      <c r="F32" s="203">
        <v>14.07</v>
      </c>
      <c r="G32" s="203">
        <v>5.7</v>
      </c>
      <c r="H32" s="203">
        <v>11.41</v>
      </c>
      <c r="I32" s="203">
        <v>19.010000000000002</v>
      </c>
      <c r="J32" s="203">
        <v>34.979999999999997</v>
      </c>
      <c r="K32" s="203">
        <v>3.22</v>
      </c>
      <c r="L32" s="203">
        <v>2.76</v>
      </c>
      <c r="M32" s="204">
        <v>23.86</v>
      </c>
      <c r="N32" s="203">
        <v>9.48</v>
      </c>
      <c r="O32" s="203">
        <v>4.03</v>
      </c>
      <c r="P32" s="202">
        <v>18.43</v>
      </c>
      <c r="Q32" s="202">
        <v>25</v>
      </c>
      <c r="R32" s="93"/>
    </row>
    <row r="33" spans="1:18" x14ac:dyDescent="0.2">
      <c r="A33" s="164" t="s">
        <v>239</v>
      </c>
      <c r="B33" s="614"/>
      <c r="C33" s="567"/>
      <c r="D33" s="567"/>
      <c r="E33" s="613"/>
      <c r="F33" s="612"/>
      <c r="G33" s="612"/>
      <c r="H33" s="612"/>
      <c r="I33" s="567"/>
      <c r="J33" s="567"/>
      <c r="K33" s="565"/>
      <c r="L33" s="612"/>
      <c r="M33" s="565"/>
      <c r="N33" s="567"/>
      <c r="O33" s="567"/>
      <c r="P33" s="613"/>
      <c r="Q33" s="565"/>
      <c r="R33" s="93"/>
    </row>
    <row r="34" spans="1:18" x14ac:dyDescent="0.2">
      <c r="A34" s="105" t="s">
        <v>241</v>
      </c>
      <c r="B34" s="274">
        <v>2675</v>
      </c>
      <c r="C34" s="106"/>
      <c r="D34" s="106"/>
      <c r="E34" s="133"/>
      <c r="F34" s="132"/>
      <c r="G34" s="132"/>
      <c r="H34" s="132"/>
      <c r="I34" s="106"/>
      <c r="J34" s="106"/>
      <c r="K34" s="110">
        <v>4.2342391304347826</v>
      </c>
      <c r="L34" s="132"/>
      <c r="M34" s="151">
        <v>21</v>
      </c>
      <c r="N34" s="132"/>
      <c r="O34" s="151">
        <v>0.35511363636363635</v>
      </c>
      <c r="P34" s="133"/>
      <c r="Q34" s="106"/>
      <c r="R34" s="93"/>
    </row>
    <row r="35" spans="1:18" x14ac:dyDescent="0.2">
      <c r="A35" s="105" t="s">
        <v>288</v>
      </c>
      <c r="B35" s="178">
        <v>3154</v>
      </c>
      <c r="C35" s="131"/>
      <c r="D35" s="131"/>
      <c r="E35" s="134"/>
      <c r="F35" s="181"/>
      <c r="G35" s="181"/>
      <c r="H35" s="132"/>
      <c r="I35" s="106"/>
      <c r="J35" s="106"/>
      <c r="K35" s="110">
        <v>2.1171962616822428</v>
      </c>
      <c r="L35" s="132"/>
      <c r="M35" s="151">
        <v>22</v>
      </c>
      <c r="N35" s="132"/>
      <c r="O35" s="151">
        <v>1.872146118721461</v>
      </c>
      <c r="P35" s="134"/>
      <c r="Q35" s="131"/>
      <c r="R35" s="93"/>
    </row>
    <row r="36" spans="1:18" x14ac:dyDescent="0.2">
      <c r="A36" s="105" t="s">
        <v>290</v>
      </c>
      <c r="B36" s="293">
        <v>75</v>
      </c>
      <c r="C36" s="131"/>
      <c r="D36" s="131"/>
      <c r="E36" s="134"/>
      <c r="F36" s="181"/>
      <c r="G36" s="181"/>
      <c r="H36" s="132"/>
      <c r="I36" s="106"/>
      <c r="J36" s="106"/>
      <c r="K36" s="110">
        <v>5.4571428571428573</v>
      </c>
      <c r="L36" s="132"/>
      <c r="M36" s="151">
        <v>19</v>
      </c>
      <c r="N36" s="132"/>
      <c r="O36" s="151">
        <v>55.882352941176471</v>
      </c>
      <c r="P36" s="134"/>
      <c r="Q36" s="131"/>
      <c r="R36" s="93"/>
    </row>
    <row r="37" spans="1:18" x14ac:dyDescent="0.2">
      <c r="A37" s="105" t="s">
        <v>292</v>
      </c>
      <c r="B37" s="178">
        <v>5327</v>
      </c>
      <c r="C37" s="131"/>
      <c r="D37" s="131"/>
      <c r="E37" s="134"/>
      <c r="F37" s="181"/>
      <c r="G37" s="181"/>
      <c r="H37" s="132"/>
      <c r="I37" s="106"/>
      <c r="J37" s="106"/>
      <c r="K37" s="110">
        <v>4.0251476277743841</v>
      </c>
      <c r="L37" s="132"/>
      <c r="M37" s="151">
        <v>25</v>
      </c>
      <c r="N37" s="132"/>
      <c r="O37" s="151">
        <v>7.2368421052631584</v>
      </c>
      <c r="P37" s="134"/>
      <c r="Q37" s="131"/>
      <c r="R37" s="93"/>
    </row>
    <row r="38" spans="1:18" x14ac:dyDescent="0.2">
      <c r="A38" s="105" t="s">
        <v>294</v>
      </c>
      <c r="B38" s="293">
        <v>24473</v>
      </c>
      <c r="C38" s="114"/>
      <c r="D38" s="114"/>
      <c r="E38" s="135"/>
      <c r="F38" s="183"/>
      <c r="G38" s="183"/>
      <c r="H38" s="132"/>
      <c r="I38" s="106"/>
      <c r="J38" s="106"/>
      <c r="K38" s="110">
        <v>3.5576719887297488</v>
      </c>
      <c r="L38" s="132"/>
      <c r="M38" s="151">
        <v>22</v>
      </c>
      <c r="N38" s="132"/>
      <c r="O38" s="675">
        <v>1.8726130343723051</v>
      </c>
      <c r="P38" s="135"/>
      <c r="Q38" s="114"/>
      <c r="R38" s="93"/>
    </row>
    <row r="39" spans="1:18" x14ac:dyDescent="0.2">
      <c r="A39" s="164" t="s">
        <v>84</v>
      </c>
      <c r="B39" s="592"/>
      <c r="C39" s="567"/>
      <c r="D39" s="567"/>
      <c r="E39" s="613"/>
      <c r="F39" s="612"/>
      <c r="G39" s="612"/>
      <c r="H39" s="612"/>
      <c r="I39" s="567"/>
      <c r="J39" s="567"/>
      <c r="K39" s="565"/>
      <c r="L39" s="612"/>
      <c r="M39" s="565"/>
      <c r="N39" s="567"/>
      <c r="O39" s="567"/>
      <c r="P39" s="613"/>
      <c r="Q39" s="565"/>
      <c r="R39" s="93"/>
    </row>
    <row r="40" spans="1:18" x14ac:dyDescent="0.2">
      <c r="A40" s="205" t="s">
        <v>85</v>
      </c>
      <c r="B40" s="212">
        <v>1025</v>
      </c>
      <c r="C40" s="209">
        <v>1.81</v>
      </c>
      <c r="D40" s="209">
        <v>1.04</v>
      </c>
      <c r="E40" s="203">
        <v>48.2</v>
      </c>
      <c r="F40" s="203">
        <v>8</v>
      </c>
      <c r="G40" s="203">
        <v>7.32</v>
      </c>
      <c r="H40" s="203">
        <v>5.56</v>
      </c>
      <c r="I40" s="209">
        <v>23.71</v>
      </c>
      <c r="J40" s="209">
        <v>28.29</v>
      </c>
      <c r="K40" s="209">
        <v>2.81</v>
      </c>
      <c r="L40" s="209">
        <v>2.62</v>
      </c>
      <c r="M40" s="210">
        <v>21.55</v>
      </c>
      <c r="N40" s="209">
        <v>7.16</v>
      </c>
      <c r="O40" s="209">
        <v>2.38</v>
      </c>
      <c r="P40" s="208">
        <v>9.27</v>
      </c>
      <c r="Q40" s="208">
        <v>30.77</v>
      </c>
      <c r="R40" s="93"/>
    </row>
    <row r="41" spans="1:18" x14ac:dyDescent="0.2">
      <c r="A41" s="105" t="s">
        <v>86</v>
      </c>
      <c r="B41" s="109">
        <v>543</v>
      </c>
      <c r="C41" s="104">
        <v>1.94</v>
      </c>
      <c r="D41" s="104">
        <v>1.1200000000000001</v>
      </c>
      <c r="E41" s="104">
        <v>42.91</v>
      </c>
      <c r="F41" s="104">
        <v>9.76</v>
      </c>
      <c r="G41" s="104">
        <v>9.2100000000000009</v>
      </c>
      <c r="H41" s="104">
        <v>7</v>
      </c>
      <c r="I41" s="104">
        <v>26.15</v>
      </c>
      <c r="J41" s="104">
        <v>31.31</v>
      </c>
      <c r="K41" s="97">
        <v>3.07</v>
      </c>
      <c r="L41" s="97">
        <v>2.65</v>
      </c>
      <c r="M41" s="145">
        <v>22.44</v>
      </c>
      <c r="N41" s="97">
        <v>7.61</v>
      </c>
      <c r="O41" s="97">
        <v>1.75</v>
      </c>
      <c r="P41" s="127">
        <v>8.09</v>
      </c>
      <c r="Q41" s="127">
        <v>30</v>
      </c>
      <c r="R41" s="93"/>
    </row>
    <row r="42" spans="1:18" x14ac:dyDescent="0.2">
      <c r="A42" s="105" t="s">
        <v>87</v>
      </c>
      <c r="B42" s="109">
        <v>419</v>
      </c>
      <c r="C42" s="104">
        <v>1.64</v>
      </c>
      <c r="D42" s="104">
        <v>0.93</v>
      </c>
      <c r="E42" s="104">
        <v>57.28</v>
      </c>
      <c r="F42" s="104">
        <v>6.44</v>
      </c>
      <c r="G42" s="104">
        <v>5.01</v>
      </c>
      <c r="H42" s="104">
        <v>3.82</v>
      </c>
      <c r="I42" s="104">
        <v>20.29</v>
      </c>
      <c r="J42" s="104">
        <v>22.2</v>
      </c>
      <c r="K42" s="97">
        <v>2.62</v>
      </c>
      <c r="L42" s="97">
        <v>2.57</v>
      </c>
      <c r="M42" s="145">
        <v>20.9</v>
      </c>
      <c r="N42" s="97">
        <v>5.98</v>
      </c>
      <c r="O42" s="97">
        <v>3.19</v>
      </c>
      <c r="P42" s="127">
        <v>11.17</v>
      </c>
      <c r="Q42" s="127">
        <v>37.5</v>
      </c>
      <c r="R42" s="93"/>
    </row>
    <row r="43" spans="1:18" x14ac:dyDescent="0.2">
      <c r="A43" s="105" t="s">
        <v>88</v>
      </c>
      <c r="B43" s="109">
        <v>63</v>
      </c>
      <c r="C43" s="104">
        <v>1.84</v>
      </c>
      <c r="D43" s="104">
        <v>0.7</v>
      </c>
      <c r="E43" s="104">
        <v>33.33</v>
      </c>
      <c r="F43" s="104">
        <v>3.17</v>
      </c>
      <c r="G43" s="104">
        <v>6.35</v>
      </c>
      <c r="H43" s="104">
        <v>4.76</v>
      </c>
      <c r="I43" s="104">
        <v>25.4</v>
      </c>
      <c r="J43" s="104">
        <v>42.86</v>
      </c>
      <c r="K43" s="97">
        <v>1.17</v>
      </c>
      <c r="L43" s="97">
        <v>1.91</v>
      </c>
      <c r="M43" s="145">
        <v>17.43</v>
      </c>
      <c r="N43" s="97">
        <v>6.4</v>
      </c>
      <c r="O43" s="97">
        <v>0</v>
      </c>
      <c r="P43" s="127">
        <v>6.67</v>
      </c>
      <c r="Q43" s="127">
        <v>0</v>
      </c>
      <c r="R43" s="93"/>
    </row>
    <row r="44" spans="1:18" x14ac:dyDescent="0.2">
      <c r="A44" s="205" t="s">
        <v>89</v>
      </c>
      <c r="B44" s="212">
        <v>1148</v>
      </c>
      <c r="C44" s="203">
        <v>2.19</v>
      </c>
      <c r="D44" s="203">
        <v>1.35</v>
      </c>
      <c r="E44" s="203">
        <v>34.32</v>
      </c>
      <c r="F44" s="203">
        <v>8.7100000000000009</v>
      </c>
      <c r="G44" s="203">
        <v>10.89</v>
      </c>
      <c r="H44" s="203">
        <v>12.28</v>
      </c>
      <c r="I44" s="209">
        <v>32.67</v>
      </c>
      <c r="J44" s="209">
        <v>38.590000000000003</v>
      </c>
      <c r="K44" s="203">
        <v>4.82</v>
      </c>
      <c r="L44" s="203">
        <v>2.64</v>
      </c>
      <c r="M44" s="204">
        <v>22.23</v>
      </c>
      <c r="N44" s="203">
        <v>7.7</v>
      </c>
      <c r="O44" s="209">
        <v>2.92</v>
      </c>
      <c r="P44" s="202">
        <v>11.95</v>
      </c>
      <c r="Q44" s="202">
        <v>31.03</v>
      </c>
      <c r="R44" s="93"/>
    </row>
    <row r="45" spans="1:18" x14ac:dyDescent="0.2">
      <c r="A45" s="105" t="s">
        <v>90</v>
      </c>
      <c r="B45" s="109">
        <v>251</v>
      </c>
      <c r="C45" s="104">
        <v>2.41</v>
      </c>
      <c r="D45" s="104">
        <v>1.31</v>
      </c>
      <c r="E45" s="104">
        <v>23.51</v>
      </c>
      <c r="F45" s="104">
        <v>11.95</v>
      </c>
      <c r="G45" s="104">
        <v>11.16</v>
      </c>
      <c r="H45" s="104">
        <v>15.94</v>
      </c>
      <c r="I45" s="104">
        <v>38.65</v>
      </c>
      <c r="J45" s="104">
        <v>45.82</v>
      </c>
      <c r="K45" s="97">
        <v>5.39</v>
      </c>
      <c r="L45" s="97">
        <v>2.39</v>
      </c>
      <c r="M45" s="145">
        <v>20.76</v>
      </c>
      <c r="N45" s="97">
        <v>6.66</v>
      </c>
      <c r="O45" s="97">
        <v>4.42</v>
      </c>
      <c r="P45" s="127">
        <v>17.96</v>
      </c>
      <c r="Q45" s="127">
        <v>55.56</v>
      </c>
      <c r="R45" s="93"/>
    </row>
    <row r="46" spans="1:18" x14ac:dyDescent="0.2">
      <c r="A46" s="105" t="s">
        <v>91</v>
      </c>
      <c r="B46" s="109">
        <v>93</v>
      </c>
      <c r="C46" s="104">
        <v>2</v>
      </c>
      <c r="D46" s="104">
        <v>1.45</v>
      </c>
      <c r="E46" s="104">
        <v>44.09</v>
      </c>
      <c r="F46" s="104">
        <v>15.05</v>
      </c>
      <c r="G46" s="104">
        <v>5.38</v>
      </c>
      <c r="H46" s="104">
        <v>7.53</v>
      </c>
      <c r="I46" s="104">
        <v>27.96</v>
      </c>
      <c r="J46" s="104">
        <v>30.11</v>
      </c>
      <c r="K46" s="97">
        <v>1.85</v>
      </c>
      <c r="L46" s="97">
        <v>2.6</v>
      </c>
      <c r="M46" s="145">
        <v>20.16</v>
      </c>
      <c r="N46" s="97">
        <v>5.32</v>
      </c>
      <c r="O46" s="97">
        <v>3.23</v>
      </c>
      <c r="P46" s="127">
        <v>14.61</v>
      </c>
      <c r="Q46" s="127">
        <v>25</v>
      </c>
      <c r="R46" s="93"/>
    </row>
    <row r="47" spans="1:18" x14ac:dyDescent="0.2">
      <c r="A47" s="105" t="s">
        <v>92</v>
      </c>
      <c r="B47" s="109">
        <v>342</v>
      </c>
      <c r="C47" s="104">
        <v>1.99</v>
      </c>
      <c r="D47" s="104">
        <v>1.1399999999999999</v>
      </c>
      <c r="E47" s="104">
        <v>38.89</v>
      </c>
      <c r="F47" s="104">
        <v>5.56</v>
      </c>
      <c r="G47" s="104">
        <v>10.82</v>
      </c>
      <c r="H47" s="104">
        <v>10.53</v>
      </c>
      <c r="I47" s="104">
        <v>26.61</v>
      </c>
      <c r="J47" s="104">
        <v>32.159999999999997</v>
      </c>
      <c r="K47" s="97">
        <v>5.14</v>
      </c>
      <c r="L47" s="97">
        <v>2.31</v>
      </c>
      <c r="M47" s="145">
        <v>23.13</v>
      </c>
      <c r="N47" s="97">
        <v>8.4499999999999993</v>
      </c>
      <c r="O47" s="97">
        <v>2.09</v>
      </c>
      <c r="P47" s="127">
        <v>8.2200000000000006</v>
      </c>
      <c r="Q47" s="127">
        <v>33.33</v>
      </c>
      <c r="R47" s="93"/>
    </row>
    <row r="48" spans="1:18" x14ac:dyDescent="0.2">
      <c r="A48" s="105" t="s">
        <v>93</v>
      </c>
      <c r="B48" s="109">
        <v>462</v>
      </c>
      <c r="C48" s="104">
        <v>2.27</v>
      </c>
      <c r="D48" s="104">
        <v>1.47</v>
      </c>
      <c r="E48" s="104">
        <v>34.85</v>
      </c>
      <c r="F48" s="104">
        <v>8.01</v>
      </c>
      <c r="G48" s="104">
        <v>11.9</v>
      </c>
      <c r="H48" s="104">
        <v>12.55</v>
      </c>
      <c r="I48" s="104">
        <v>34.85</v>
      </c>
      <c r="J48" s="104">
        <v>41.13</v>
      </c>
      <c r="K48" s="97">
        <v>4.92</v>
      </c>
      <c r="L48" s="97">
        <v>2.61</v>
      </c>
      <c r="M48" s="145">
        <v>22.55</v>
      </c>
      <c r="N48" s="97">
        <v>7.81</v>
      </c>
      <c r="O48" s="97">
        <v>2.65</v>
      </c>
      <c r="P48" s="127">
        <v>11.14</v>
      </c>
      <c r="Q48" s="127">
        <v>26.67</v>
      </c>
      <c r="R48" s="93"/>
    </row>
    <row r="49" spans="1:18" x14ac:dyDescent="0.2">
      <c r="A49" s="164" t="s">
        <v>94</v>
      </c>
      <c r="B49" s="592"/>
      <c r="C49" s="567"/>
      <c r="D49" s="567"/>
      <c r="E49" s="567"/>
      <c r="F49" s="567"/>
      <c r="G49" s="567"/>
      <c r="H49" s="567"/>
      <c r="I49" s="567"/>
      <c r="J49" s="567"/>
      <c r="K49" s="567"/>
      <c r="L49" s="612"/>
      <c r="M49" s="565"/>
      <c r="N49" s="567"/>
      <c r="O49" s="567"/>
      <c r="P49" s="613"/>
      <c r="Q49" s="565"/>
      <c r="R49" s="93"/>
    </row>
    <row r="50" spans="1:18" x14ac:dyDescent="0.2">
      <c r="A50" s="105" t="s">
        <v>95</v>
      </c>
      <c r="B50" s="112">
        <v>1677</v>
      </c>
      <c r="C50" s="113">
        <v>2.04</v>
      </c>
      <c r="D50" s="113">
        <v>1.22</v>
      </c>
      <c r="E50" s="104">
        <v>38.880000000000003</v>
      </c>
      <c r="F50" s="104">
        <v>8.0500000000000007</v>
      </c>
      <c r="G50" s="104">
        <v>9.1199999999999992</v>
      </c>
      <c r="H50" s="104">
        <v>8.8800000000000008</v>
      </c>
      <c r="I50" s="104">
        <v>29.99</v>
      </c>
      <c r="J50" s="104">
        <v>35.54</v>
      </c>
      <c r="K50" s="104">
        <v>3.84</v>
      </c>
      <c r="L50" s="113">
        <v>2.83</v>
      </c>
      <c r="M50" s="138">
        <v>21.46</v>
      </c>
      <c r="N50" s="113">
        <v>7.01</v>
      </c>
      <c r="O50" s="97">
        <v>2.65</v>
      </c>
      <c r="P50" s="139">
        <v>10.210000000000001</v>
      </c>
      <c r="Q50" s="139">
        <v>27.96</v>
      </c>
      <c r="R50" s="93"/>
    </row>
    <row r="51" spans="1:18" x14ac:dyDescent="0.2">
      <c r="A51" s="105" t="s">
        <v>96</v>
      </c>
      <c r="B51" s="96">
        <v>481</v>
      </c>
      <c r="C51" s="97">
        <v>1.93</v>
      </c>
      <c r="D51" s="97">
        <v>1.28</v>
      </c>
      <c r="E51" s="104">
        <v>46.99</v>
      </c>
      <c r="F51" s="104">
        <v>9.77</v>
      </c>
      <c r="G51" s="104">
        <v>9.77</v>
      </c>
      <c r="H51" s="104">
        <v>9.98</v>
      </c>
      <c r="I51" s="104">
        <v>23.08</v>
      </c>
      <c r="J51" s="104">
        <v>28.07</v>
      </c>
      <c r="K51" s="104">
        <v>4.1100000000000003</v>
      </c>
      <c r="L51" s="97">
        <v>2.74</v>
      </c>
      <c r="M51" s="145">
        <v>23.5</v>
      </c>
      <c r="N51" s="97">
        <v>8.7100000000000009</v>
      </c>
      <c r="O51" s="97">
        <v>2.66</v>
      </c>
      <c r="P51" s="127">
        <v>12.59</v>
      </c>
      <c r="Q51" s="127">
        <v>39.39</v>
      </c>
      <c r="R51" s="93"/>
    </row>
    <row r="52" spans="1:18" x14ac:dyDescent="0.2">
      <c r="A52" s="164" t="s">
        <v>97</v>
      </c>
      <c r="B52" s="592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5"/>
      <c r="N52" s="567"/>
      <c r="O52" s="567"/>
      <c r="P52" s="613"/>
      <c r="Q52" s="565"/>
      <c r="R52" s="93"/>
    </row>
    <row r="53" spans="1:18" x14ac:dyDescent="0.2">
      <c r="A53" s="105" t="s">
        <v>98</v>
      </c>
      <c r="B53" s="112">
        <v>38</v>
      </c>
      <c r="C53" s="113">
        <v>2.3199999999999998</v>
      </c>
      <c r="D53" s="113">
        <v>1.63</v>
      </c>
      <c r="E53" s="104">
        <v>36.840000000000003</v>
      </c>
      <c r="F53" s="104">
        <v>10.53</v>
      </c>
      <c r="G53" s="104">
        <v>23.68</v>
      </c>
      <c r="H53" s="104">
        <v>7.89</v>
      </c>
      <c r="I53" s="104">
        <v>42.11</v>
      </c>
      <c r="J53" s="104">
        <v>18.420000000000002</v>
      </c>
      <c r="K53" s="113">
        <v>4.49</v>
      </c>
      <c r="L53" s="113">
        <v>2.64</v>
      </c>
      <c r="M53" s="132"/>
      <c r="N53" s="132"/>
      <c r="O53" s="97">
        <v>2.7</v>
      </c>
      <c r="P53" s="139">
        <v>11.11</v>
      </c>
      <c r="Q53" s="139">
        <v>33.33</v>
      </c>
      <c r="R53" s="93"/>
    </row>
    <row r="54" spans="1:18" x14ac:dyDescent="0.2">
      <c r="A54" s="105" t="s">
        <v>99</v>
      </c>
      <c r="B54" s="112">
        <v>575</v>
      </c>
      <c r="C54" s="97">
        <v>2.06</v>
      </c>
      <c r="D54" s="97">
        <v>1.22</v>
      </c>
      <c r="E54" s="104">
        <v>38.43</v>
      </c>
      <c r="F54" s="104">
        <v>3.3</v>
      </c>
      <c r="G54" s="104">
        <v>10.78</v>
      </c>
      <c r="H54" s="104">
        <v>7.48</v>
      </c>
      <c r="I54" s="104">
        <v>34.43</v>
      </c>
      <c r="J54" s="104">
        <v>36.520000000000003</v>
      </c>
      <c r="K54" s="97">
        <v>4.01</v>
      </c>
      <c r="L54" s="97">
        <v>2.77</v>
      </c>
      <c r="M54" s="132"/>
      <c r="N54" s="132"/>
      <c r="O54" s="97">
        <v>0.92</v>
      </c>
      <c r="P54" s="127">
        <v>3.94</v>
      </c>
      <c r="Q54" s="127">
        <v>0</v>
      </c>
      <c r="R54" s="93"/>
    </row>
    <row r="55" spans="1:18" x14ac:dyDescent="0.2">
      <c r="A55" s="105" t="s">
        <v>100</v>
      </c>
      <c r="B55" s="112">
        <v>936</v>
      </c>
      <c r="C55" s="97">
        <v>2</v>
      </c>
      <c r="D55" s="97">
        <v>1.24</v>
      </c>
      <c r="E55" s="104">
        <v>41.56</v>
      </c>
      <c r="F55" s="104">
        <v>7.59</v>
      </c>
      <c r="G55" s="104">
        <v>9.08</v>
      </c>
      <c r="H55" s="104">
        <v>8.9700000000000006</v>
      </c>
      <c r="I55" s="104">
        <v>27.67</v>
      </c>
      <c r="J55" s="104">
        <v>34.94</v>
      </c>
      <c r="K55" s="97">
        <v>3.82</v>
      </c>
      <c r="L55" s="97">
        <v>2.79</v>
      </c>
      <c r="M55" s="132"/>
      <c r="N55" s="132"/>
      <c r="O55" s="97">
        <v>2.59</v>
      </c>
      <c r="P55" s="127">
        <v>9.83</v>
      </c>
      <c r="Q55" s="127">
        <v>31.91</v>
      </c>
      <c r="R55" s="93"/>
    </row>
    <row r="56" spans="1:18" x14ac:dyDescent="0.2">
      <c r="A56" s="105" t="s">
        <v>101</v>
      </c>
      <c r="B56" s="112">
        <v>617</v>
      </c>
      <c r="C56" s="97">
        <v>1.97</v>
      </c>
      <c r="D56" s="97">
        <v>1.18</v>
      </c>
      <c r="E56" s="104">
        <v>41.98</v>
      </c>
      <c r="F56" s="104">
        <v>14.26</v>
      </c>
      <c r="G56" s="104">
        <v>6.97</v>
      </c>
      <c r="H56" s="104">
        <v>11.02</v>
      </c>
      <c r="I56" s="104">
        <v>23.18</v>
      </c>
      <c r="J56" s="104">
        <v>30.47</v>
      </c>
      <c r="K56" s="97">
        <v>3.89</v>
      </c>
      <c r="L56" s="97">
        <v>2.91</v>
      </c>
      <c r="M56" s="132"/>
      <c r="N56" s="132"/>
      <c r="O56" s="97">
        <v>4.51</v>
      </c>
      <c r="P56" s="127">
        <v>18.45</v>
      </c>
      <c r="Q56" s="127">
        <v>34.33</v>
      </c>
      <c r="R56" s="93"/>
    </row>
    <row r="57" spans="1:18" x14ac:dyDescent="0.2">
      <c r="A57" s="164" t="s">
        <v>102</v>
      </c>
      <c r="B57" s="615"/>
      <c r="C57" s="608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608"/>
      <c r="O57" s="567"/>
      <c r="P57" s="617"/>
      <c r="Q57" s="608"/>
      <c r="R57" s="93"/>
    </row>
    <row r="58" spans="1:18" x14ac:dyDescent="0.2">
      <c r="A58" s="105" t="s">
        <v>103</v>
      </c>
      <c r="B58" s="112">
        <v>422</v>
      </c>
      <c r="C58" s="113">
        <v>2.2200000000000002</v>
      </c>
      <c r="D58" s="113">
        <v>1.33</v>
      </c>
      <c r="E58" s="104">
        <v>34.119999999999997</v>
      </c>
      <c r="F58" s="104">
        <v>11.85</v>
      </c>
      <c r="G58" s="104">
        <v>11.37</v>
      </c>
      <c r="H58" s="104">
        <v>10.19</v>
      </c>
      <c r="I58" s="104">
        <v>40.520000000000003</v>
      </c>
      <c r="J58" s="104">
        <v>31.99</v>
      </c>
      <c r="K58" s="113">
        <v>3.94</v>
      </c>
      <c r="L58" s="113">
        <v>2.84</v>
      </c>
      <c r="M58" s="138">
        <v>20.79</v>
      </c>
      <c r="N58" s="113">
        <v>7.6</v>
      </c>
      <c r="O58" s="97">
        <v>3.39</v>
      </c>
      <c r="P58" s="139">
        <v>11.83</v>
      </c>
      <c r="Q58" s="139">
        <v>40</v>
      </c>
      <c r="R58" s="93"/>
    </row>
    <row r="59" spans="1:18" x14ac:dyDescent="0.2">
      <c r="A59" s="105" t="s">
        <v>104</v>
      </c>
      <c r="B59" s="112">
        <v>1167</v>
      </c>
      <c r="C59" s="97">
        <v>1.99</v>
      </c>
      <c r="D59" s="97">
        <v>1.22</v>
      </c>
      <c r="E59" s="104">
        <v>41.22</v>
      </c>
      <c r="F59" s="104">
        <v>8.31</v>
      </c>
      <c r="G59" s="104">
        <v>9.34</v>
      </c>
      <c r="H59" s="104">
        <v>8.65</v>
      </c>
      <c r="I59" s="104">
        <v>26.65</v>
      </c>
      <c r="J59" s="104">
        <v>34.020000000000003</v>
      </c>
      <c r="K59" s="97">
        <v>3.88</v>
      </c>
      <c r="L59" s="97">
        <v>2.8</v>
      </c>
      <c r="M59" s="145">
        <v>21.92</v>
      </c>
      <c r="N59" s="97">
        <v>7.11</v>
      </c>
      <c r="O59" s="97">
        <v>2.0699999999999998</v>
      </c>
      <c r="P59" s="127">
        <v>10.02</v>
      </c>
      <c r="Q59" s="127">
        <v>27.27</v>
      </c>
      <c r="R59" s="93"/>
    </row>
    <row r="60" spans="1:18" x14ac:dyDescent="0.2">
      <c r="A60" s="105" t="s">
        <v>105</v>
      </c>
      <c r="B60" s="112">
        <v>207</v>
      </c>
      <c r="C60" s="97">
        <v>1.72</v>
      </c>
      <c r="D60" s="97">
        <v>1.0900000000000001</v>
      </c>
      <c r="E60" s="104">
        <v>53.14</v>
      </c>
      <c r="F60" s="104">
        <v>5.31</v>
      </c>
      <c r="G60" s="104">
        <v>7.25</v>
      </c>
      <c r="H60" s="104">
        <v>4.83</v>
      </c>
      <c r="I60" s="104">
        <v>16.91</v>
      </c>
      <c r="J60" s="104">
        <v>27.05</v>
      </c>
      <c r="K60" s="97">
        <v>3.6</v>
      </c>
      <c r="L60" s="97">
        <v>2.81</v>
      </c>
      <c r="M60" s="145">
        <v>23.92</v>
      </c>
      <c r="N60" s="97">
        <v>8.14</v>
      </c>
      <c r="O60" s="97">
        <v>1.99</v>
      </c>
      <c r="P60" s="127">
        <v>7.98</v>
      </c>
      <c r="Q60" s="127">
        <v>10</v>
      </c>
      <c r="R60" s="93"/>
    </row>
    <row r="61" spans="1:18" x14ac:dyDescent="0.2">
      <c r="A61" s="164" t="s">
        <v>106</v>
      </c>
      <c r="B61" s="592"/>
      <c r="C61" s="567"/>
      <c r="D61" s="567"/>
      <c r="E61" s="567"/>
      <c r="F61" s="567"/>
      <c r="G61" s="567"/>
      <c r="H61" s="567"/>
      <c r="I61" s="567"/>
      <c r="J61" s="567"/>
      <c r="K61" s="567"/>
      <c r="L61" s="612"/>
      <c r="M61" s="565"/>
      <c r="N61" s="567"/>
      <c r="O61" s="567"/>
      <c r="P61" s="613"/>
      <c r="Q61" s="565"/>
      <c r="R61" s="93"/>
    </row>
    <row r="62" spans="1:18" x14ac:dyDescent="0.2">
      <c r="A62" s="105" t="s">
        <v>107</v>
      </c>
      <c r="B62" s="112">
        <v>1495</v>
      </c>
      <c r="C62" s="113">
        <v>2.08</v>
      </c>
      <c r="D62" s="113">
        <v>1.26</v>
      </c>
      <c r="E62" s="104">
        <v>38.06</v>
      </c>
      <c r="F62" s="104">
        <v>10.7</v>
      </c>
      <c r="G62" s="104">
        <v>10.17</v>
      </c>
      <c r="H62" s="104">
        <v>10.64</v>
      </c>
      <c r="I62" s="104">
        <v>29.7</v>
      </c>
      <c r="J62" s="104">
        <v>33.979999999999997</v>
      </c>
      <c r="K62" s="113">
        <v>4.0599999999999996</v>
      </c>
      <c r="L62" s="113">
        <v>2.83</v>
      </c>
      <c r="M62" s="138">
        <v>22.45</v>
      </c>
      <c r="N62" s="113">
        <v>7.98</v>
      </c>
      <c r="O62" s="97">
        <v>3.55</v>
      </c>
      <c r="P62" s="139">
        <v>14.23</v>
      </c>
      <c r="Q62" s="139">
        <v>32.479999999999997</v>
      </c>
      <c r="R62" s="93"/>
    </row>
    <row r="63" spans="1:18" x14ac:dyDescent="0.2">
      <c r="A63" s="105" t="s">
        <v>108</v>
      </c>
      <c r="B63" s="112">
        <v>620</v>
      </c>
      <c r="C63" s="113">
        <v>1.86</v>
      </c>
      <c r="D63" s="113">
        <v>1.1599999999999999</v>
      </c>
      <c r="E63" s="104">
        <v>47.9</v>
      </c>
      <c r="F63" s="104">
        <v>3.06</v>
      </c>
      <c r="G63" s="104">
        <v>7.26</v>
      </c>
      <c r="H63" s="104">
        <v>5.32</v>
      </c>
      <c r="I63" s="104">
        <v>25.48</v>
      </c>
      <c r="J63" s="104">
        <v>32.58</v>
      </c>
      <c r="K63" s="97">
        <v>3.87</v>
      </c>
      <c r="L63" s="97">
        <v>2.75</v>
      </c>
      <c r="M63" s="145">
        <v>22.63</v>
      </c>
      <c r="N63" s="97">
        <v>8.0399999999999991</v>
      </c>
      <c r="O63" s="97">
        <v>0.68</v>
      </c>
      <c r="P63" s="127">
        <v>2.84</v>
      </c>
      <c r="Q63" s="127">
        <v>11.11</v>
      </c>
      <c r="R63" s="93"/>
    </row>
    <row r="64" spans="1:18" x14ac:dyDescent="0.2">
      <c r="A64" s="164" t="s">
        <v>243</v>
      </c>
      <c r="B64" s="592"/>
      <c r="C64" s="567"/>
      <c r="D64" s="567"/>
      <c r="E64" s="567"/>
      <c r="F64" s="567"/>
      <c r="G64" s="567"/>
      <c r="H64" s="567"/>
      <c r="I64" s="567"/>
      <c r="J64" s="567"/>
      <c r="K64" s="565"/>
      <c r="L64" s="612"/>
      <c r="M64" s="565"/>
      <c r="N64" s="567"/>
      <c r="O64" s="567"/>
      <c r="P64" s="613"/>
      <c r="Q64" s="565"/>
      <c r="R64" s="93"/>
    </row>
    <row r="65" spans="1:18" x14ac:dyDescent="0.2">
      <c r="A65" s="111" t="s">
        <v>139</v>
      </c>
      <c r="B65" s="112">
        <v>878</v>
      </c>
      <c r="C65" s="113">
        <v>2.14</v>
      </c>
      <c r="D65" s="113">
        <v>1.26</v>
      </c>
      <c r="E65" s="104">
        <v>34.74</v>
      </c>
      <c r="F65" s="104">
        <v>9.11</v>
      </c>
      <c r="G65" s="104">
        <v>11.05</v>
      </c>
      <c r="H65" s="104">
        <v>10.48</v>
      </c>
      <c r="I65" s="110">
        <v>30.18</v>
      </c>
      <c r="J65" s="110">
        <v>38.72</v>
      </c>
      <c r="K65" s="113">
        <v>4.3099999999999996</v>
      </c>
      <c r="L65" s="113">
        <v>2.77</v>
      </c>
      <c r="M65" s="113">
        <v>22.32</v>
      </c>
      <c r="N65" s="113">
        <v>7.71</v>
      </c>
      <c r="O65" s="113">
        <v>4.09</v>
      </c>
      <c r="P65" s="139">
        <v>9.75</v>
      </c>
      <c r="Q65" s="139">
        <v>35.19</v>
      </c>
      <c r="R65" s="93"/>
    </row>
    <row r="66" spans="1:18" x14ac:dyDescent="0.2">
      <c r="A66" s="111" t="s">
        <v>18</v>
      </c>
      <c r="B66" s="112">
        <v>505</v>
      </c>
      <c r="C66" s="113">
        <v>2</v>
      </c>
      <c r="D66" s="113">
        <v>1.29</v>
      </c>
      <c r="E66" s="104">
        <v>41.78</v>
      </c>
      <c r="F66" s="104">
        <v>11.68</v>
      </c>
      <c r="G66" s="104">
        <v>6.34</v>
      </c>
      <c r="H66" s="104">
        <v>9.6999999999999993</v>
      </c>
      <c r="I66" s="110">
        <v>29.11</v>
      </c>
      <c r="J66" s="110">
        <v>30.3</v>
      </c>
      <c r="K66" s="113">
        <v>4.17</v>
      </c>
      <c r="L66" s="113">
        <v>2.8</v>
      </c>
      <c r="M66" s="113">
        <v>22.28</v>
      </c>
      <c r="N66" s="113">
        <v>7.72</v>
      </c>
      <c r="O66" s="113">
        <v>0.2</v>
      </c>
      <c r="P66" s="139">
        <v>15.26</v>
      </c>
      <c r="Q66" s="139">
        <v>30.56</v>
      </c>
      <c r="R66" s="93"/>
    </row>
    <row r="67" spans="1:18" x14ac:dyDescent="0.2">
      <c r="A67" s="111" t="s">
        <v>140</v>
      </c>
      <c r="B67" s="112">
        <v>6</v>
      </c>
      <c r="C67" s="113">
        <v>3</v>
      </c>
      <c r="D67" s="113">
        <v>3.03</v>
      </c>
      <c r="E67" s="104">
        <v>33.33</v>
      </c>
      <c r="F67" s="104">
        <v>16.670000000000002</v>
      </c>
      <c r="G67" s="104">
        <v>16.670000000000002</v>
      </c>
      <c r="H67" s="104">
        <v>16.670000000000002</v>
      </c>
      <c r="I67" s="110">
        <v>50</v>
      </c>
      <c r="J67" s="110">
        <v>33.33</v>
      </c>
      <c r="K67" s="113">
        <v>1.2</v>
      </c>
      <c r="L67" s="113">
        <v>2.17</v>
      </c>
      <c r="M67" s="113">
        <v>15.5</v>
      </c>
      <c r="N67" s="113">
        <v>2.17</v>
      </c>
      <c r="O67" s="113">
        <v>0</v>
      </c>
      <c r="P67" s="139">
        <v>40</v>
      </c>
      <c r="Q67" s="139">
        <v>0</v>
      </c>
      <c r="R67" s="93"/>
    </row>
    <row r="68" spans="1:18" x14ac:dyDescent="0.2">
      <c r="A68" s="111" t="s">
        <v>249</v>
      </c>
      <c r="B68" s="112">
        <v>784</v>
      </c>
      <c r="C68" s="113">
        <v>1.87</v>
      </c>
      <c r="D68" s="113">
        <v>1.1100000000000001</v>
      </c>
      <c r="E68" s="104">
        <v>47.19</v>
      </c>
      <c r="F68" s="104">
        <v>5.36</v>
      </c>
      <c r="G68" s="104">
        <v>8.93</v>
      </c>
      <c r="H68" s="104">
        <v>7.14</v>
      </c>
      <c r="I68" s="110">
        <v>25.89</v>
      </c>
      <c r="J68" s="110">
        <v>30.36</v>
      </c>
      <c r="K68" s="113">
        <v>3.3</v>
      </c>
      <c r="L68" s="113">
        <v>2.77</v>
      </c>
      <c r="M68" s="113">
        <v>21.3</v>
      </c>
      <c r="N68" s="113">
        <v>6.98</v>
      </c>
      <c r="O68" s="113">
        <v>0</v>
      </c>
      <c r="P68" s="139">
        <v>8.6300000000000008</v>
      </c>
      <c r="Q68" s="139">
        <v>25.71</v>
      </c>
      <c r="R68" s="93"/>
    </row>
    <row r="69" spans="1:18" x14ac:dyDescent="0.2">
      <c r="A69" s="140" t="s">
        <v>379</v>
      </c>
      <c r="B69" s="112"/>
      <c r="C69" s="113"/>
      <c r="D69" s="113"/>
      <c r="E69" s="104"/>
      <c r="F69" s="104"/>
      <c r="G69" s="104"/>
      <c r="H69" s="104"/>
      <c r="I69" s="110"/>
      <c r="J69" s="110"/>
      <c r="K69" s="113"/>
      <c r="L69" s="113"/>
      <c r="M69" s="113"/>
      <c r="N69" s="113"/>
      <c r="O69" s="113"/>
      <c r="P69" s="139"/>
      <c r="Q69" s="139"/>
      <c r="R69" s="93"/>
    </row>
    <row r="70" spans="1:18" x14ac:dyDescent="0.2">
      <c r="A70" s="140"/>
      <c r="B70" s="141"/>
      <c r="C70" s="142"/>
      <c r="D70" s="142"/>
      <c r="J70" s="142"/>
      <c r="K70" s="142"/>
      <c r="L70" s="142"/>
      <c r="M70" s="142"/>
      <c r="N70" s="142"/>
      <c r="O70" s="142"/>
      <c r="P70" s="142"/>
      <c r="Q70" s="93"/>
    </row>
    <row r="71" spans="1:18" x14ac:dyDescent="0.2">
      <c r="A71" s="140"/>
      <c r="B71" s="141"/>
      <c r="C71" s="142"/>
      <c r="D71" s="142"/>
      <c r="J71" s="142"/>
      <c r="K71" s="142"/>
      <c r="L71" s="142"/>
      <c r="M71" s="142"/>
      <c r="N71" s="142"/>
      <c r="O71" s="142"/>
      <c r="P71" s="142"/>
      <c r="Q71" s="93"/>
    </row>
    <row r="72" spans="1:18" x14ac:dyDescent="0.2">
      <c r="A72" s="774"/>
      <c r="B72" s="774"/>
      <c r="C72" s="774"/>
      <c r="D72" s="774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93"/>
    </row>
    <row r="73" spans="1:18" x14ac:dyDescent="0.2">
      <c r="A73" s="93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93"/>
    </row>
  </sheetData>
  <mergeCells count="11">
    <mergeCell ref="A72:D72"/>
    <mergeCell ref="A2:A3"/>
    <mergeCell ref="A7:A8"/>
    <mergeCell ref="E7:J7"/>
    <mergeCell ref="C2:D2"/>
    <mergeCell ref="E2:J2"/>
    <mergeCell ref="K2:L2"/>
    <mergeCell ref="M2:N2"/>
    <mergeCell ref="C7:D7"/>
    <mergeCell ref="K7:L7"/>
    <mergeCell ref="M7:N7"/>
  </mergeCells>
  <pageMargins left="0.7" right="0.7" top="0.75" bottom="0.75" header="0.3" footer="0.3"/>
  <pageSetup paperSize="28" scale="4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75"/>
  <sheetViews>
    <sheetView showGridLines="0" workbookViewId="0"/>
  </sheetViews>
  <sheetFormatPr defaultColWidth="8.85546875" defaultRowHeight="11.25" x14ac:dyDescent="0.2"/>
  <cols>
    <col min="1" max="1" width="28.28515625" style="3" customWidth="1"/>
    <col min="2" max="2" width="10.28515625" style="3" customWidth="1"/>
    <col min="3" max="3" width="11.7109375" style="3" customWidth="1"/>
    <col min="4" max="4" width="9.42578125" style="3" customWidth="1"/>
    <col min="5" max="5" width="10.28515625" style="19" customWidth="1"/>
    <col min="6" max="8" width="9.42578125" style="19" customWidth="1"/>
    <col min="9" max="9" width="20.5703125" style="19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3" ht="22.5" customHeight="1" x14ac:dyDescent="0.2">
      <c r="A1" s="123" t="s">
        <v>423</v>
      </c>
      <c r="B1" s="123"/>
      <c r="C1" s="123"/>
      <c r="D1" s="93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45" customHeight="1" x14ac:dyDescent="0.2">
      <c r="A2" s="749" t="s">
        <v>167</v>
      </c>
      <c r="B2" s="760" t="s">
        <v>126</v>
      </c>
      <c r="C2" s="760" t="s">
        <v>235</v>
      </c>
      <c r="D2" s="769" t="s">
        <v>184</v>
      </c>
      <c r="E2" s="771" t="s">
        <v>185</v>
      </c>
      <c r="F2" s="772"/>
      <c r="G2" s="772"/>
      <c r="H2" s="773"/>
      <c r="I2" s="771" t="s">
        <v>186</v>
      </c>
      <c r="J2" s="772"/>
      <c r="K2" s="772"/>
      <c r="L2" s="772"/>
      <c r="M2" s="772"/>
    </row>
    <row r="3" spans="1:13" ht="17.25" customHeight="1" x14ac:dyDescent="0.2">
      <c r="A3" s="750"/>
      <c r="B3" s="761"/>
      <c r="C3" s="761"/>
      <c r="D3" s="768"/>
      <c r="E3" s="157" t="s">
        <v>98</v>
      </c>
      <c r="F3" s="158" t="s">
        <v>99</v>
      </c>
      <c r="G3" s="158" t="s">
        <v>100</v>
      </c>
      <c r="H3" s="159" t="s">
        <v>101</v>
      </c>
      <c r="I3" s="771"/>
      <c r="J3" s="765"/>
      <c r="K3" s="765"/>
      <c r="L3" s="765"/>
      <c r="M3" s="765"/>
    </row>
    <row r="4" spans="1:13" x14ac:dyDescent="0.2">
      <c r="A4" s="751"/>
      <c r="B4" s="160" t="s">
        <v>2</v>
      </c>
      <c r="C4" s="160" t="s">
        <v>0</v>
      </c>
      <c r="D4" s="160" t="s">
        <v>0</v>
      </c>
      <c r="E4" s="162" t="s">
        <v>0</v>
      </c>
      <c r="F4" s="161" t="s">
        <v>0</v>
      </c>
      <c r="G4" s="161" t="s">
        <v>0</v>
      </c>
      <c r="H4" s="163" t="s">
        <v>0</v>
      </c>
      <c r="I4" s="162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</row>
    <row r="5" spans="1:13" x14ac:dyDescent="0.2">
      <c r="A5" s="164" t="s">
        <v>173</v>
      </c>
      <c r="B5" s="164"/>
      <c r="C5" s="164"/>
      <c r="D5" s="167"/>
      <c r="E5" s="168"/>
      <c r="F5" s="168"/>
      <c r="G5" s="168"/>
      <c r="H5" s="168"/>
      <c r="I5" s="169"/>
      <c r="J5" s="170"/>
      <c r="K5" s="170"/>
      <c r="L5" s="170"/>
      <c r="M5" s="170"/>
    </row>
    <row r="6" spans="1:13" x14ac:dyDescent="0.2">
      <c r="A6" s="7" t="s">
        <v>174</v>
      </c>
      <c r="B6" s="34">
        <v>1518</v>
      </c>
      <c r="C6" s="21">
        <v>5.86</v>
      </c>
      <c r="D6" s="21">
        <v>27.42</v>
      </c>
      <c r="E6" s="20">
        <v>3.53</v>
      </c>
      <c r="F6" s="20">
        <v>24.22</v>
      </c>
      <c r="G6" s="20">
        <v>40.85</v>
      </c>
      <c r="H6" s="20">
        <v>31.4</v>
      </c>
      <c r="I6" s="25">
        <v>35.090000000000003</v>
      </c>
      <c r="J6" s="25">
        <v>8.94</v>
      </c>
      <c r="K6" s="25">
        <v>29</v>
      </c>
      <c r="L6" s="25">
        <v>35</v>
      </c>
      <c r="M6" s="25">
        <v>41</v>
      </c>
    </row>
    <row r="7" spans="1:13" x14ac:dyDescent="0.2">
      <c r="A7" s="518" t="s">
        <v>175</v>
      </c>
      <c r="B7" s="34">
        <v>429</v>
      </c>
      <c r="C7" s="21">
        <v>6.31</v>
      </c>
      <c r="D7" s="21">
        <v>22.97</v>
      </c>
      <c r="E7" s="20">
        <v>4.29</v>
      </c>
      <c r="F7" s="20">
        <v>27.62</v>
      </c>
      <c r="G7" s="20">
        <v>35.24</v>
      </c>
      <c r="H7" s="20">
        <v>32.86</v>
      </c>
      <c r="I7" s="25">
        <v>34.5</v>
      </c>
      <c r="J7" s="25">
        <v>9.6999999999999993</v>
      </c>
      <c r="K7" s="25">
        <v>27</v>
      </c>
      <c r="L7" s="25">
        <v>35</v>
      </c>
      <c r="M7" s="25">
        <v>41</v>
      </c>
    </row>
    <row r="8" spans="1:13" ht="14.45" customHeight="1" x14ac:dyDescent="0.2">
      <c r="A8" s="770" t="s">
        <v>169</v>
      </c>
      <c r="B8" s="760" t="s">
        <v>128</v>
      </c>
      <c r="C8" s="769" t="s">
        <v>237</v>
      </c>
      <c r="D8" s="767" t="s">
        <v>184</v>
      </c>
      <c r="E8" s="762" t="s">
        <v>185</v>
      </c>
      <c r="F8" s="763"/>
      <c r="G8" s="763"/>
      <c r="H8" s="766"/>
      <c r="I8" s="762" t="s">
        <v>186</v>
      </c>
      <c r="J8" s="763"/>
      <c r="K8" s="763"/>
      <c r="L8" s="763"/>
      <c r="M8" s="763"/>
    </row>
    <row r="9" spans="1:13" ht="42" customHeight="1" x14ac:dyDescent="0.2">
      <c r="A9" s="770"/>
      <c r="B9" s="761"/>
      <c r="C9" s="768"/>
      <c r="D9" s="768"/>
      <c r="E9" s="157" t="s">
        <v>98</v>
      </c>
      <c r="F9" s="158" t="s">
        <v>99</v>
      </c>
      <c r="G9" s="158" t="s">
        <v>100</v>
      </c>
      <c r="H9" s="159" t="s">
        <v>101</v>
      </c>
      <c r="I9" s="764"/>
      <c r="J9" s="765"/>
      <c r="K9" s="765"/>
      <c r="L9" s="765"/>
      <c r="M9" s="765"/>
    </row>
    <row r="10" spans="1:13" x14ac:dyDescent="0.2">
      <c r="A10" s="770"/>
      <c r="B10" s="160" t="s">
        <v>2</v>
      </c>
      <c r="C10" s="191" t="s">
        <v>0</v>
      </c>
      <c r="D10" s="160" t="s">
        <v>0</v>
      </c>
      <c r="E10" s="162" t="s">
        <v>0</v>
      </c>
      <c r="F10" s="161" t="s">
        <v>0</v>
      </c>
      <c r="G10" s="161" t="s">
        <v>0</v>
      </c>
      <c r="H10" s="163" t="s">
        <v>0</v>
      </c>
      <c r="I10" s="162" t="s">
        <v>187</v>
      </c>
      <c r="J10" s="161" t="s">
        <v>188</v>
      </c>
      <c r="K10" s="161" t="s">
        <v>189</v>
      </c>
      <c r="L10" s="161" t="s">
        <v>190</v>
      </c>
      <c r="M10" s="161" t="s">
        <v>191</v>
      </c>
    </row>
    <row r="11" spans="1:13" x14ac:dyDescent="0.2">
      <c r="A11" s="164" t="s">
        <v>375</v>
      </c>
      <c r="B11" s="556"/>
      <c r="C11" s="569"/>
      <c r="D11" s="570"/>
      <c r="E11" s="571"/>
      <c r="F11" s="560"/>
      <c r="G11" s="560"/>
      <c r="H11" s="572"/>
      <c r="I11" s="573"/>
      <c r="J11" s="562"/>
      <c r="K11" s="562"/>
      <c r="L11" s="562"/>
      <c r="M11" s="562"/>
    </row>
    <row r="12" spans="1:13" x14ac:dyDescent="0.2">
      <c r="A12" s="95">
        <v>2015</v>
      </c>
      <c r="B12" s="171">
        <v>506</v>
      </c>
      <c r="C12" s="262">
        <v>12.45</v>
      </c>
      <c r="D12" s="97">
        <v>27.27</v>
      </c>
      <c r="E12" s="220">
        <v>8.0299999999999994</v>
      </c>
      <c r="F12" s="97">
        <v>39.76</v>
      </c>
      <c r="G12" s="97">
        <v>36.950000000000003</v>
      </c>
      <c r="H12" s="265">
        <v>15.26</v>
      </c>
      <c r="I12" s="97">
        <v>30.9</v>
      </c>
      <c r="J12" s="97">
        <v>8.3699999999999992</v>
      </c>
      <c r="K12" s="171">
        <v>25</v>
      </c>
      <c r="L12" s="171">
        <v>30</v>
      </c>
      <c r="M12" s="171">
        <v>36</v>
      </c>
    </row>
    <row r="13" spans="1:13" x14ac:dyDescent="0.2">
      <c r="A13" s="95">
        <v>2016</v>
      </c>
      <c r="B13" s="171">
        <v>478</v>
      </c>
      <c r="C13" s="262">
        <v>12.35</v>
      </c>
      <c r="D13" s="97">
        <v>28.87</v>
      </c>
      <c r="E13" s="220">
        <v>3.97</v>
      </c>
      <c r="F13" s="97">
        <v>37.450000000000003</v>
      </c>
      <c r="G13" s="97">
        <v>43.1</v>
      </c>
      <c r="H13" s="265">
        <v>15.48</v>
      </c>
      <c r="I13" s="97">
        <v>32.06</v>
      </c>
      <c r="J13" s="97">
        <v>8</v>
      </c>
      <c r="K13" s="171">
        <v>26</v>
      </c>
      <c r="L13" s="171">
        <v>31.5</v>
      </c>
      <c r="M13" s="171">
        <v>36</v>
      </c>
    </row>
    <row r="14" spans="1:13" x14ac:dyDescent="0.2">
      <c r="A14" s="95">
        <v>2017</v>
      </c>
      <c r="B14" s="171">
        <v>461</v>
      </c>
      <c r="C14" s="262">
        <v>11.79</v>
      </c>
      <c r="D14" s="97">
        <v>26.14</v>
      </c>
      <c r="E14" s="220">
        <v>3.04</v>
      </c>
      <c r="F14" s="97">
        <v>31.89</v>
      </c>
      <c r="G14" s="97">
        <v>44.03</v>
      </c>
      <c r="H14" s="265">
        <v>21.04</v>
      </c>
      <c r="I14" s="97">
        <v>33.5</v>
      </c>
      <c r="J14" s="97">
        <v>8.43</v>
      </c>
      <c r="K14" s="171">
        <v>27</v>
      </c>
      <c r="L14" s="171">
        <v>33</v>
      </c>
      <c r="M14" s="171">
        <v>38</v>
      </c>
    </row>
    <row r="15" spans="1:13" x14ac:dyDescent="0.2">
      <c r="A15" s="95">
        <v>2018</v>
      </c>
      <c r="B15" s="171">
        <v>446</v>
      </c>
      <c r="C15" s="262">
        <v>11.12</v>
      </c>
      <c r="D15" s="97">
        <v>28.09</v>
      </c>
      <c r="E15" s="220">
        <v>2.02</v>
      </c>
      <c r="F15" s="97">
        <v>31.46</v>
      </c>
      <c r="G15" s="97">
        <v>42.25</v>
      </c>
      <c r="H15" s="265">
        <v>24.27</v>
      </c>
      <c r="I15" s="97">
        <v>33.76</v>
      </c>
      <c r="J15" s="97">
        <v>8.08</v>
      </c>
      <c r="K15" s="171">
        <v>28</v>
      </c>
      <c r="L15" s="171">
        <v>34</v>
      </c>
      <c r="M15" s="171">
        <v>39</v>
      </c>
    </row>
    <row r="16" spans="1:13" x14ac:dyDescent="0.2">
      <c r="A16" s="95">
        <v>2019</v>
      </c>
      <c r="B16" s="171">
        <v>511</v>
      </c>
      <c r="C16" s="262">
        <v>11.66</v>
      </c>
      <c r="D16" s="97">
        <v>29.61</v>
      </c>
      <c r="E16" s="220">
        <v>2.16</v>
      </c>
      <c r="F16" s="97">
        <v>24.17</v>
      </c>
      <c r="G16" s="97">
        <v>47.54</v>
      </c>
      <c r="H16" s="265">
        <v>26.13</v>
      </c>
      <c r="I16" s="97">
        <v>34.75</v>
      </c>
      <c r="J16" s="97">
        <v>7.93</v>
      </c>
      <c r="K16" s="171">
        <v>29</v>
      </c>
      <c r="L16" s="171">
        <v>35</v>
      </c>
      <c r="M16" s="171">
        <v>40</v>
      </c>
    </row>
    <row r="17" spans="1:13" x14ac:dyDescent="0.2">
      <c r="A17" s="185">
        <v>2020</v>
      </c>
      <c r="B17" s="171">
        <v>509</v>
      </c>
      <c r="C17" s="262">
        <v>12.76</v>
      </c>
      <c r="D17" s="97">
        <v>25.49</v>
      </c>
      <c r="E17" s="220">
        <v>1.78</v>
      </c>
      <c r="F17" s="97">
        <v>23.27</v>
      </c>
      <c r="G17" s="97">
        <v>47.53</v>
      </c>
      <c r="H17" s="265">
        <v>27.42</v>
      </c>
      <c r="I17" s="97">
        <v>35.119999999999997</v>
      </c>
      <c r="J17" s="97">
        <v>7.83</v>
      </c>
      <c r="K17" s="171">
        <v>29</v>
      </c>
      <c r="L17" s="171">
        <v>35</v>
      </c>
      <c r="M17" s="171">
        <v>40</v>
      </c>
    </row>
    <row r="18" spans="1:13" x14ac:dyDescent="0.2">
      <c r="A18" s="185">
        <v>2021</v>
      </c>
      <c r="B18" s="171">
        <v>466</v>
      </c>
      <c r="C18" s="262">
        <v>11.42</v>
      </c>
      <c r="D18" s="97">
        <v>28.88</v>
      </c>
      <c r="E18" s="220">
        <v>2.6</v>
      </c>
      <c r="F18" s="97">
        <v>22.29</v>
      </c>
      <c r="G18" s="97">
        <v>43.94</v>
      </c>
      <c r="H18" s="265">
        <v>31.17</v>
      </c>
      <c r="I18" s="97">
        <v>35.770000000000003</v>
      </c>
      <c r="J18" s="97">
        <v>8.6</v>
      </c>
      <c r="K18" s="171">
        <v>30</v>
      </c>
      <c r="L18" s="171">
        <v>36</v>
      </c>
      <c r="M18" s="171">
        <v>41</v>
      </c>
    </row>
    <row r="19" spans="1:13" ht="26.25" customHeight="1" x14ac:dyDescent="0.2">
      <c r="A19" s="663" t="s">
        <v>381</v>
      </c>
      <c r="B19" s="658"/>
      <c r="C19" s="670"/>
      <c r="D19" s="697" t="s">
        <v>455</v>
      </c>
      <c r="E19" s="698" t="s">
        <v>536</v>
      </c>
      <c r="F19" s="697" t="s">
        <v>537</v>
      </c>
      <c r="G19" s="697" t="s">
        <v>538</v>
      </c>
      <c r="H19" s="699" t="s">
        <v>539</v>
      </c>
      <c r="I19" s="697" t="s">
        <v>540</v>
      </c>
      <c r="J19" s="658"/>
      <c r="K19" s="658"/>
      <c r="L19" s="658"/>
      <c r="M19" s="658"/>
    </row>
    <row r="20" spans="1:13" x14ac:dyDescent="0.2">
      <c r="A20" s="164" t="s">
        <v>70</v>
      </c>
      <c r="B20" s="563"/>
      <c r="C20" s="574"/>
      <c r="D20" s="565"/>
      <c r="E20" s="575"/>
      <c r="F20" s="567"/>
      <c r="G20" s="567"/>
      <c r="H20" s="576"/>
      <c r="I20" s="567"/>
      <c r="J20" s="565"/>
      <c r="K20" s="568"/>
      <c r="L20" s="568"/>
      <c r="M20" s="568"/>
    </row>
    <row r="21" spans="1:13" x14ac:dyDescent="0.2">
      <c r="A21" s="200" t="s">
        <v>296</v>
      </c>
      <c r="B21" s="201">
        <v>867</v>
      </c>
      <c r="C21" s="577">
        <v>11.73</v>
      </c>
      <c r="D21" s="203">
        <v>28.99</v>
      </c>
      <c r="E21" s="222">
        <v>3.71</v>
      </c>
      <c r="F21" s="203">
        <v>21.55</v>
      </c>
      <c r="G21" s="203">
        <v>43.8</v>
      </c>
      <c r="H21" s="578">
        <v>30.94</v>
      </c>
      <c r="I21" s="203">
        <v>35.47</v>
      </c>
      <c r="J21" s="203">
        <v>8.73</v>
      </c>
      <c r="K21" s="201">
        <v>29</v>
      </c>
      <c r="L21" s="201">
        <v>35</v>
      </c>
      <c r="M21" s="201">
        <v>41</v>
      </c>
    </row>
    <row r="22" spans="1:13" x14ac:dyDescent="0.2">
      <c r="A22" s="200" t="s">
        <v>71</v>
      </c>
      <c r="B22" s="201">
        <v>828</v>
      </c>
      <c r="C22" s="577">
        <v>15.54</v>
      </c>
      <c r="D22" s="203">
        <v>28.62</v>
      </c>
      <c r="E22" s="222">
        <v>3.76</v>
      </c>
      <c r="F22" s="203">
        <v>21.36</v>
      </c>
      <c r="G22" s="203">
        <v>44.17</v>
      </c>
      <c r="H22" s="578">
        <v>30.7</v>
      </c>
      <c r="I22" s="203">
        <v>35.4</v>
      </c>
      <c r="J22" s="203">
        <v>8.69</v>
      </c>
      <c r="K22" s="201">
        <v>29</v>
      </c>
      <c r="L22" s="201">
        <v>35</v>
      </c>
      <c r="M22" s="201">
        <v>41</v>
      </c>
    </row>
    <row r="23" spans="1:13" x14ac:dyDescent="0.2">
      <c r="A23" s="108" t="s">
        <v>72</v>
      </c>
      <c r="B23" s="178">
        <v>140</v>
      </c>
      <c r="C23" s="261">
        <v>13.13</v>
      </c>
      <c r="D23" s="104">
        <v>35.97</v>
      </c>
      <c r="E23" s="223">
        <v>4.29</v>
      </c>
      <c r="F23" s="104">
        <v>13.57</v>
      </c>
      <c r="G23" s="104">
        <v>46.43</v>
      </c>
      <c r="H23" s="267">
        <v>35.71</v>
      </c>
      <c r="I23" s="104">
        <v>36.97</v>
      </c>
      <c r="J23" s="104">
        <v>9.0399999999999991</v>
      </c>
      <c r="K23" s="178">
        <v>31</v>
      </c>
      <c r="L23" s="178">
        <v>37</v>
      </c>
      <c r="M23" s="178">
        <v>43.5</v>
      </c>
    </row>
    <row r="24" spans="1:13" x14ac:dyDescent="0.2">
      <c r="A24" s="108" t="s">
        <v>73</v>
      </c>
      <c r="B24" s="178">
        <v>119</v>
      </c>
      <c r="C24" s="261">
        <v>14.51</v>
      </c>
      <c r="D24" s="104">
        <v>28.57</v>
      </c>
      <c r="E24" s="223">
        <v>2.52</v>
      </c>
      <c r="F24" s="104">
        <v>16.809999999999999</v>
      </c>
      <c r="G24" s="104">
        <v>47.06</v>
      </c>
      <c r="H24" s="267">
        <v>33.61</v>
      </c>
      <c r="I24" s="104">
        <v>36.799999999999997</v>
      </c>
      <c r="J24" s="104">
        <v>7.85</v>
      </c>
      <c r="K24" s="178">
        <v>31</v>
      </c>
      <c r="L24" s="178">
        <v>37</v>
      </c>
      <c r="M24" s="178">
        <v>41</v>
      </c>
    </row>
    <row r="25" spans="1:13" x14ac:dyDescent="0.2">
      <c r="A25" s="108" t="s">
        <v>74</v>
      </c>
      <c r="B25" s="178">
        <v>209</v>
      </c>
      <c r="C25" s="261">
        <v>14.97</v>
      </c>
      <c r="D25" s="104">
        <v>30.62</v>
      </c>
      <c r="E25" s="223">
        <v>2.87</v>
      </c>
      <c r="F25" s="104">
        <v>26.32</v>
      </c>
      <c r="G25" s="104">
        <v>43.06</v>
      </c>
      <c r="H25" s="267">
        <v>27.75</v>
      </c>
      <c r="I25" s="104">
        <v>34.549999999999997</v>
      </c>
      <c r="J25" s="104">
        <v>8.73</v>
      </c>
      <c r="K25" s="178">
        <v>29</v>
      </c>
      <c r="L25" s="178">
        <v>34</v>
      </c>
      <c r="M25" s="178">
        <v>40</v>
      </c>
    </row>
    <row r="26" spans="1:13" x14ac:dyDescent="0.2">
      <c r="A26" s="108" t="s">
        <v>75</v>
      </c>
      <c r="B26" s="178">
        <v>190</v>
      </c>
      <c r="C26" s="261">
        <v>17.420000000000002</v>
      </c>
      <c r="D26" s="104">
        <v>25</v>
      </c>
      <c r="E26" s="223">
        <v>4.21</v>
      </c>
      <c r="F26" s="104">
        <v>24.74</v>
      </c>
      <c r="G26" s="104">
        <v>43.16</v>
      </c>
      <c r="H26" s="267">
        <v>27.89</v>
      </c>
      <c r="I26" s="104">
        <v>34.51</v>
      </c>
      <c r="J26" s="104">
        <v>8.7100000000000009</v>
      </c>
      <c r="K26" s="178">
        <v>28</v>
      </c>
      <c r="L26" s="178">
        <v>35</v>
      </c>
      <c r="M26" s="178">
        <v>40</v>
      </c>
    </row>
    <row r="27" spans="1:13" x14ac:dyDescent="0.2">
      <c r="A27" s="108" t="s">
        <v>76</v>
      </c>
      <c r="B27" s="178">
        <v>170</v>
      </c>
      <c r="C27" s="261">
        <v>17.8</v>
      </c>
      <c r="D27" s="104">
        <v>24.12</v>
      </c>
      <c r="E27" s="223">
        <v>4.82</v>
      </c>
      <c r="F27" s="104">
        <v>21.08</v>
      </c>
      <c r="G27" s="104">
        <v>42.77</v>
      </c>
      <c r="H27" s="267">
        <v>31.33</v>
      </c>
      <c r="I27" s="104">
        <v>35.17</v>
      </c>
      <c r="J27" s="104">
        <v>8.68</v>
      </c>
      <c r="K27" s="178">
        <v>29</v>
      </c>
      <c r="L27" s="178">
        <v>35</v>
      </c>
      <c r="M27" s="178">
        <v>41</v>
      </c>
    </row>
    <row r="28" spans="1:13" x14ac:dyDescent="0.2">
      <c r="A28" s="200" t="s">
        <v>77</v>
      </c>
      <c r="B28" s="201">
        <v>11</v>
      </c>
      <c r="C28" s="577">
        <v>0.82</v>
      </c>
      <c r="D28" s="203">
        <v>45.45</v>
      </c>
      <c r="E28" s="222">
        <v>9.09</v>
      </c>
      <c r="F28" s="203">
        <v>45.45</v>
      </c>
      <c r="G28" s="203">
        <v>27.27</v>
      </c>
      <c r="H28" s="578">
        <v>18.18</v>
      </c>
      <c r="I28" s="203">
        <v>30.09</v>
      </c>
      <c r="J28" s="203">
        <v>9.6</v>
      </c>
      <c r="K28" s="201">
        <v>22</v>
      </c>
      <c r="L28" s="201">
        <v>29</v>
      </c>
      <c r="M28" s="201">
        <v>34</v>
      </c>
    </row>
    <row r="29" spans="1:13" x14ac:dyDescent="0.2">
      <c r="A29" s="108" t="s">
        <v>78</v>
      </c>
      <c r="B29" s="178">
        <v>7</v>
      </c>
      <c r="C29" s="261">
        <v>1.33</v>
      </c>
      <c r="D29" s="104">
        <v>42.86</v>
      </c>
      <c r="E29" s="223">
        <v>0</v>
      </c>
      <c r="F29" s="104">
        <v>42.86</v>
      </c>
      <c r="G29" s="104">
        <v>42.86</v>
      </c>
      <c r="H29" s="267">
        <v>14.29</v>
      </c>
      <c r="I29" s="104">
        <v>30.57</v>
      </c>
      <c r="J29" s="104">
        <v>6.37</v>
      </c>
      <c r="K29" s="178">
        <v>24</v>
      </c>
      <c r="L29" s="178">
        <v>32</v>
      </c>
      <c r="M29" s="178">
        <v>34</v>
      </c>
    </row>
    <row r="30" spans="1:13" x14ac:dyDescent="0.2">
      <c r="A30" s="108" t="s">
        <v>79</v>
      </c>
      <c r="B30" s="178">
        <v>2</v>
      </c>
      <c r="C30" s="261">
        <v>0.38</v>
      </c>
      <c r="D30" s="104">
        <v>0</v>
      </c>
      <c r="E30" s="223">
        <v>50</v>
      </c>
      <c r="F30" s="104">
        <v>50</v>
      </c>
      <c r="G30" s="104">
        <v>0</v>
      </c>
      <c r="H30" s="267">
        <v>0</v>
      </c>
      <c r="I30" s="104">
        <v>22.5</v>
      </c>
      <c r="J30" s="104">
        <v>6.36</v>
      </c>
      <c r="K30" s="178">
        <v>18</v>
      </c>
      <c r="L30" s="178">
        <v>22.5</v>
      </c>
      <c r="M30" s="178">
        <v>27</v>
      </c>
    </row>
    <row r="31" spans="1:13" x14ac:dyDescent="0.2">
      <c r="A31" s="108" t="s">
        <v>80</v>
      </c>
      <c r="B31" s="178">
        <v>0</v>
      </c>
      <c r="C31" s="261">
        <v>0</v>
      </c>
      <c r="D31" s="104">
        <v>0</v>
      </c>
      <c r="E31" s="223">
        <v>0</v>
      </c>
      <c r="F31" s="104">
        <v>0</v>
      </c>
      <c r="G31" s="104">
        <v>0</v>
      </c>
      <c r="H31" s="267">
        <v>0</v>
      </c>
      <c r="I31" s="104">
        <v>0</v>
      </c>
      <c r="J31" s="104">
        <v>0</v>
      </c>
      <c r="K31" s="178">
        <v>0</v>
      </c>
      <c r="L31" s="178">
        <v>0</v>
      </c>
      <c r="M31" s="178">
        <v>0</v>
      </c>
    </row>
    <row r="32" spans="1:13" x14ac:dyDescent="0.2">
      <c r="A32" s="108" t="s">
        <v>81</v>
      </c>
      <c r="B32" s="178">
        <v>1</v>
      </c>
      <c r="C32" s="261">
        <v>0.4</v>
      </c>
      <c r="D32" s="104">
        <v>100</v>
      </c>
      <c r="E32" s="223">
        <v>0</v>
      </c>
      <c r="F32" s="104">
        <v>100</v>
      </c>
      <c r="G32" s="104">
        <v>0</v>
      </c>
      <c r="H32" s="267">
        <v>0</v>
      </c>
      <c r="I32" s="104">
        <v>21</v>
      </c>
      <c r="J32" s="104">
        <v>0</v>
      </c>
      <c r="K32" s="178">
        <v>21</v>
      </c>
      <c r="L32" s="178">
        <v>21</v>
      </c>
      <c r="M32" s="178">
        <v>21</v>
      </c>
    </row>
    <row r="33" spans="1:13" x14ac:dyDescent="0.2">
      <c r="A33" s="108" t="s">
        <v>82</v>
      </c>
      <c r="B33" s="178">
        <v>1</v>
      </c>
      <c r="C33" s="261">
        <v>4.3499999999999996</v>
      </c>
      <c r="D33" s="104">
        <v>100</v>
      </c>
      <c r="E33" s="223">
        <v>0</v>
      </c>
      <c r="F33" s="104">
        <v>0</v>
      </c>
      <c r="G33" s="104">
        <v>0</v>
      </c>
      <c r="H33" s="267">
        <v>100</v>
      </c>
      <c r="I33" s="104">
        <v>51</v>
      </c>
      <c r="J33" s="104">
        <v>0</v>
      </c>
      <c r="K33" s="178">
        <v>51</v>
      </c>
      <c r="L33" s="178">
        <v>51</v>
      </c>
      <c r="M33" s="178">
        <v>51</v>
      </c>
    </row>
    <row r="34" spans="1:13" x14ac:dyDescent="0.2">
      <c r="A34" s="205" t="s">
        <v>83</v>
      </c>
      <c r="B34" s="201">
        <v>28</v>
      </c>
      <c r="C34" s="577">
        <v>3.92</v>
      </c>
      <c r="D34" s="203">
        <v>33.33</v>
      </c>
      <c r="E34" s="222">
        <v>0</v>
      </c>
      <c r="F34" s="203">
        <v>17.86</v>
      </c>
      <c r="G34" s="203">
        <v>39.29</v>
      </c>
      <c r="H34" s="578">
        <v>42.86</v>
      </c>
      <c r="I34" s="203">
        <v>39.5</v>
      </c>
      <c r="J34" s="203">
        <v>8.3800000000000008</v>
      </c>
      <c r="K34" s="201">
        <v>35</v>
      </c>
      <c r="L34" s="201">
        <v>38</v>
      </c>
      <c r="M34" s="201">
        <v>45</v>
      </c>
    </row>
    <row r="35" spans="1:13" x14ac:dyDescent="0.2">
      <c r="A35" s="164" t="s">
        <v>239</v>
      </c>
      <c r="B35" s="563"/>
      <c r="C35" s="574"/>
      <c r="D35" s="565"/>
      <c r="E35" s="575"/>
      <c r="F35" s="567"/>
      <c r="G35" s="567"/>
      <c r="H35" s="576"/>
      <c r="I35" s="567"/>
      <c r="J35" s="565"/>
      <c r="K35" s="568"/>
      <c r="L35" s="568"/>
      <c r="M35" s="568"/>
    </row>
    <row r="36" spans="1:13" x14ac:dyDescent="0.2">
      <c r="A36" s="105" t="s">
        <v>241</v>
      </c>
      <c r="B36" s="274">
        <v>929</v>
      </c>
      <c r="C36" s="262">
        <v>8.4554473468644762</v>
      </c>
      <c r="D36" s="110">
        <v>23.143164693218516</v>
      </c>
      <c r="E36" s="252">
        <v>13.778256189451021</v>
      </c>
      <c r="F36" s="110">
        <v>41.011840688912812</v>
      </c>
      <c r="G36" s="110">
        <v>31.001076426264802</v>
      </c>
      <c r="H36" s="277">
        <v>14.208826695371368</v>
      </c>
      <c r="I36" s="151">
        <v>30</v>
      </c>
      <c r="J36" s="106"/>
      <c r="K36" s="179"/>
      <c r="L36" s="179"/>
      <c r="M36" s="179"/>
    </row>
    <row r="37" spans="1:13" x14ac:dyDescent="0.2">
      <c r="A37" s="105" t="s">
        <v>288</v>
      </c>
      <c r="B37" s="178">
        <v>6777</v>
      </c>
      <c r="C37" s="261">
        <v>15.907330469685233</v>
      </c>
      <c r="D37" s="110">
        <v>28.807800265918154</v>
      </c>
      <c r="E37" s="252">
        <v>10.951817913094885</v>
      </c>
      <c r="F37" s="110">
        <v>34.008276677505172</v>
      </c>
      <c r="G37" s="110">
        <v>43.038723026899198</v>
      </c>
      <c r="H37" s="277">
        <v>12.001182382500739</v>
      </c>
      <c r="I37" s="151">
        <v>30</v>
      </c>
      <c r="J37" s="131"/>
      <c r="K37" s="180"/>
      <c r="L37" s="180"/>
      <c r="M37" s="180"/>
    </row>
    <row r="38" spans="1:13" x14ac:dyDescent="0.2">
      <c r="A38" s="105" t="s">
        <v>290</v>
      </c>
      <c r="B38" s="293">
        <v>2</v>
      </c>
      <c r="C38" s="674">
        <v>0.52493438320209973</v>
      </c>
      <c r="D38" s="110"/>
      <c r="E38" s="252">
        <v>0</v>
      </c>
      <c r="F38" s="110">
        <v>100</v>
      </c>
      <c r="G38" s="110">
        <v>0</v>
      </c>
      <c r="H38" s="277">
        <v>0</v>
      </c>
      <c r="I38" s="151">
        <v>22</v>
      </c>
      <c r="J38" s="114"/>
      <c r="K38" s="182"/>
      <c r="L38" s="182"/>
      <c r="M38" s="182"/>
    </row>
    <row r="39" spans="1:13" x14ac:dyDescent="0.2">
      <c r="A39" s="105" t="s">
        <v>292</v>
      </c>
      <c r="B39" s="178">
        <v>721</v>
      </c>
      <c r="C39" s="261">
        <v>1.3380098726942062</v>
      </c>
      <c r="D39" s="110">
        <v>16.366158113730929</v>
      </c>
      <c r="E39" s="252">
        <v>12.083333333333334</v>
      </c>
      <c r="F39" s="110">
        <v>29.861111111111111</v>
      </c>
      <c r="G39" s="110">
        <v>32.083333333333336</v>
      </c>
      <c r="H39" s="277">
        <v>25.972222222222225</v>
      </c>
      <c r="I39" s="151">
        <v>32</v>
      </c>
      <c r="J39" s="131"/>
      <c r="K39" s="180"/>
      <c r="L39" s="180"/>
      <c r="M39" s="180"/>
    </row>
    <row r="40" spans="1:13" x14ac:dyDescent="0.2">
      <c r="A40" s="105" t="s">
        <v>294</v>
      </c>
      <c r="B40" s="293">
        <v>2936</v>
      </c>
      <c r="C40" s="674">
        <v>2.5191769773308392</v>
      </c>
      <c r="D40" s="110">
        <v>27.622615803814714</v>
      </c>
      <c r="E40" s="252">
        <v>14.305177111716622</v>
      </c>
      <c r="F40" s="110">
        <v>19.277929155313352</v>
      </c>
      <c r="G40" s="110">
        <v>36.001362397820166</v>
      </c>
      <c r="H40" s="277">
        <v>30.415531335149865</v>
      </c>
      <c r="I40" s="151">
        <v>34</v>
      </c>
      <c r="J40" s="114"/>
      <c r="K40" s="182"/>
      <c r="L40" s="182"/>
      <c r="M40" s="182"/>
    </row>
    <row r="41" spans="1:13" x14ac:dyDescent="0.2">
      <c r="A41" s="164" t="s">
        <v>84</v>
      </c>
      <c r="B41" s="563"/>
      <c r="C41" s="574"/>
      <c r="D41" s="565"/>
      <c r="E41" s="575"/>
      <c r="F41" s="567"/>
      <c r="G41" s="567"/>
      <c r="H41" s="576"/>
      <c r="I41" s="567"/>
      <c r="J41" s="565"/>
      <c r="K41" s="568"/>
      <c r="L41" s="568"/>
      <c r="M41" s="568"/>
    </row>
    <row r="42" spans="1:13" x14ac:dyDescent="0.2">
      <c r="A42" s="205" t="s">
        <v>85</v>
      </c>
      <c r="B42" s="207">
        <v>511</v>
      </c>
      <c r="C42" s="579">
        <v>12.48</v>
      </c>
      <c r="D42" s="209">
        <v>29.76</v>
      </c>
      <c r="E42" s="225">
        <v>3.94</v>
      </c>
      <c r="F42" s="203">
        <v>19.09</v>
      </c>
      <c r="G42" s="203">
        <v>44.49</v>
      </c>
      <c r="H42" s="580">
        <v>32.479999999999997</v>
      </c>
      <c r="I42" s="209">
        <v>35.89</v>
      </c>
      <c r="J42" s="203">
        <v>8.73</v>
      </c>
      <c r="K42" s="201">
        <v>30</v>
      </c>
      <c r="L42" s="201">
        <v>36</v>
      </c>
      <c r="M42" s="207">
        <v>41</v>
      </c>
    </row>
    <row r="43" spans="1:13" x14ac:dyDescent="0.2">
      <c r="A43" s="105" t="s">
        <v>86</v>
      </c>
      <c r="B43" s="171">
        <v>255</v>
      </c>
      <c r="C43" s="259">
        <v>11.06</v>
      </c>
      <c r="D43" s="97">
        <v>31.5</v>
      </c>
      <c r="E43" s="220">
        <v>1.19</v>
      </c>
      <c r="F43" s="97">
        <v>15.08</v>
      </c>
      <c r="G43" s="97">
        <v>48.41</v>
      </c>
      <c r="H43" s="265">
        <v>35.32</v>
      </c>
      <c r="I43" s="97">
        <v>37.24</v>
      </c>
      <c r="J43" s="97">
        <v>8</v>
      </c>
      <c r="K43" s="171">
        <v>32</v>
      </c>
      <c r="L43" s="171">
        <v>37</v>
      </c>
      <c r="M43" s="171">
        <v>42</v>
      </c>
    </row>
    <row r="44" spans="1:13" x14ac:dyDescent="0.2">
      <c r="A44" s="105" t="s">
        <v>87</v>
      </c>
      <c r="B44" s="171">
        <v>182</v>
      </c>
      <c r="C44" s="259">
        <v>14.97</v>
      </c>
      <c r="D44" s="97">
        <v>27.27</v>
      </c>
      <c r="E44" s="220">
        <v>2.2000000000000002</v>
      </c>
      <c r="F44" s="97">
        <v>26.37</v>
      </c>
      <c r="G44" s="97">
        <v>44.51</v>
      </c>
      <c r="H44" s="265">
        <v>26.92</v>
      </c>
      <c r="I44" s="97">
        <v>34.68</v>
      </c>
      <c r="J44" s="97">
        <v>8.39</v>
      </c>
      <c r="K44" s="171">
        <v>29</v>
      </c>
      <c r="L44" s="171">
        <v>34</v>
      </c>
      <c r="M44" s="171">
        <v>40</v>
      </c>
    </row>
    <row r="45" spans="1:13" x14ac:dyDescent="0.2">
      <c r="A45" s="105" t="s">
        <v>88</v>
      </c>
      <c r="B45" s="171">
        <v>74</v>
      </c>
      <c r="C45" s="259">
        <v>12.89</v>
      </c>
      <c r="D45" s="97">
        <v>29.73</v>
      </c>
      <c r="E45" s="220">
        <v>17.57</v>
      </c>
      <c r="F45" s="97">
        <v>14.86</v>
      </c>
      <c r="G45" s="97">
        <v>31.08</v>
      </c>
      <c r="H45" s="265">
        <v>36.49</v>
      </c>
      <c r="I45" s="97">
        <v>34.28</v>
      </c>
      <c r="J45" s="97">
        <v>11.07</v>
      </c>
      <c r="K45" s="171">
        <v>26</v>
      </c>
      <c r="L45" s="171">
        <v>35</v>
      </c>
      <c r="M45" s="171">
        <v>41</v>
      </c>
    </row>
    <row r="46" spans="1:13" x14ac:dyDescent="0.2">
      <c r="A46" s="205" t="s">
        <v>89</v>
      </c>
      <c r="B46" s="201">
        <v>356</v>
      </c>
      <c r="C46" s="577">
        <v>10.8</v>
      </c>
      <c r="D46" s="203">
        <v>27.89</v>
      </c>
      <c r="E46" s="222">
        <v>3.38</v>
      </c>
      <c r="F46" s="203">
        <v>25.07</v>
      </c>
      <c r="G46" s="203">
        <v>42.82</v>
      </c>
      <c r="H46" s="578">
        <v>28.73</v>
      </c>
      <c r="I46" s="203">
        <v>34.86</v>
      </c>
      <c r="J46" s="203">
        <v>8.6999999999999993</v>
      </c>
      <c r="K46" s="201">
        <v>29</v>
      </c>
      <c r="L46" s="201">
        <v>34</v>
      </c>
      <c r="M46" s="201">
        <v>41</v>
      </c>
    </row>
    <row r="47" spans="1:13" x14ac:dyDescent="0.2">
      <c r="A47" s="105" t="s">
        <v>90</v>
      </c>
      <c r="B47" s="171">
        <v>53</v>
      </c>
      <c r="C47" s="259">
        <v>9.93</v>
      </c>
      <c r="D47" s="97">
        <v>28.3</v>
      </c>
      <c r="E47" s="220">
        <v>1.89</v>
      </c>
      <c r="F47" s="97">
        <v>30.19</v>
      </c>
      <c r="G47" s="97">
        <v>45.28</v>
      </c>
      <c r="H47" s="265">
        <v>22.64</v>
      </c>
      <c r="I47" s="97">
        <v>35.130000000000003</v>
      </c>
      <c r="J47" s="97">
        <v>7.92</v>
      </c>
      <c r="K47" s="171">
        <v>28</v>
      </c>
      <c r="L47" s="171">
        <v>35</v>
      </c>
      <c r="M47" s="171">
        <v>39</v>
      </c>
    </row>
    <row r="48" spans="1:13" x14ac:dyDescent="0.2">
      <c r="A48" s="105" t="s">
        <v>91</v>
      </c>
      <c r="B48" s="171">
        <v>24</v>
      </c>
      <c r="C48" s="259">
        <v>13.64</v>
      </c>
      <c r="D48" s="97">
        <v>20.83</v>
      </c>
      <c r="E48" s="220">
        <v>0</v>
      </c>
      <c r="F48" s="97">
        <v>29.17</v>
      </c>
      <c r="G48" s="97">
        <v>54.17</v>
      </c>
      <c r="H48" s="265">
        <v>16.670000000000002</v>
      </c>
      <c r="I48" s="97">
        <v>33.130000000000003</v>
      </c>
      <c r="J48" s="97">
        <v>7.27</v>
      </c>
      <c r="K48" s="171">
        <v>28</v>
      </c>
      <c r="L48" s="171">
        <v>34.5</v>
      </c>
      <c r="M48" s="171">
        <v>37.5</v>
      </c>
    </row>
    <row r="49" spans="1:13" x14ac:dyDescent="0.2">
      <c r="A49" s="105" t="s">
        <v>92</v>
      </c>
      <c r="B49" s="171">
        <v>140</v>
      </c>
      <c r="C49" s="259">
        <v>11.96</v>
      </c>
      <c r="D49" s="97">
        <v>30</v>
      </c>
      <c r="E49" s="220">
        <v>4.29</v>
      </c>
      <c r="F49" s="97">
        <v>27.86</v>
      </c>
      <c r="G49" s="97">
        <v>35.71</v>
      </c>
      <c r="H49" s="265">
        <v>32.14</v>
      </c>
      <c r="I49" s="97">
        <v>34.81</v>
      </c>
      <c r="J49" s="97">
        <v>9.4600000000000009</v>
      </c>
      <c r="K49" s="171">
        <v>28</v>
      </c>
      <c r="L49" s="171">
        <v>34</v>
      </c>
      <c r="M49" s="171">
        <v>42</v>
      </c>
    </row>
    <row r="50" spans="1:13" x14ac:dyDescent="0.2">
      <c r="A50" s="105" t="s">
        <v>93</v>
      </c>
      <c r="B50" s="171">
        <v>139</v>
      </c>
      <c r="C50" s="259">
        <v>9.83</v>
      </c>
      <c r="D50" s="97">
        <v>26.81</v>
      </c>
      <c r="E50" s="220">
        <v>3.62</v>
      </c>
      <c r="F50" s="97">
        <v>19.57</v>
      </c>
      <c r="G50" s="97">
        <v>47.1</v>
      </c>
      <c r="H50" s="265">
        <v>29.71</v>
      </c>
      <c r="I50" s="97">
        <v>35.119999999999997</v>
      </c>
      <c r="J50" s="97">
        <v>8.4600000000000009</v>
      </c>
      <c r="K50" s="171">
        <v>30</v>
      </c>
      <c r="L50" s="171">
        <v>34</v>
      </c>
      <c r="M50" s="171">
        <v>41</v>
      </c>
    </row>
    <row r="51" spans="1:13" x14ac:dyDescent="0.2">
      <c r="A51" s="164" t="s">
        <v>94</v>
      </c>
      <c r="B51" s="563"/>
      <c r="C51" s="574"/>
      <c r="D51" s="565"/>
      <c r="E51" s="575"/>
      <c r="F51" s="567"/>
      <c r="G51" s="567"/>
      <c r="H51" s="576"/>
      <c r="I51" s="567"/>
      <c r="J51" s="565"/>
      <c r="K51" s="568"/>
      <c r="L51" s="568"/>
      <c r="M51" s="568"/>
    </row>
    <row r="52" spans="1:13" x14ac:dyDescent="0.2">
      <c r="A52" s="105" t="s">
        <v>95</v>
      </c>
      <c r="B52" s="184">
        <v>610</v>
      </c>
      <c r="C52" s="263">
        <v>11</v>
      </c>
      <c r="D52" s="106"/>
      <c r="E52" s="226">
        <v>3.62</v>
      </c>
      <c r="F52" s="97">
        <v>20.07</v>
      </c>
      <c r="G52" s="97">
        <v>42.93</v>
      </c>
      <c r="H52" s="269">
        <v>33.39</v>
      </c>
      <c r="I52" s="113">
        <v>35.950000000000003</v>
      </c>
      <c r="J52" s="97">
        <v>8.7899999999999991</v>
      </c>
      <c r="K52" s="171">
        <v>30</v>
      </c>
      <c r="L52" s="171">
        <v>36</v>
      </c>
      <c r="M52" s="184">
        <v>41.5</v>
      </c>
    </row>
    <row r="53" spans="1:13" x14ac:dyDescent="0.2">
      <c r="A53" s="105" t="s">
        <v>96</v>
      </c>
      <c r="B53" s="171">
        <v>249</v>
      </c>
      <c r="C53" s="259">
        <v>13.86</v>
      </c>
      <c r="D53" s="131"/>
      <c r="E53" s="220">
        <v>4.05</v>
      </c>
      <c r="F53" s="97">
        <v>25.1</v>
      </c>
      <c r="G53" s="97">
        <v>46.15</v>
      </c>
      <c r="H53" s="265">
        <v>24.7</v>
      </c>
      <c r="I53" s="97">
        <v>34.299999999999997</v>
      </c>
      <c r="J53" s="97">
        <v>8.5</v>
      </c>
      <c r="K53" s="171">
        <v>28</v>
      </c>
      <c r="L53" s="171">
        <v>33</v>
      </c>
      <c r="M53" s="171">
        <v>39</v>
      </c>
    </row>
    <row r="54" spans="1:13" x14ac:dyDescent="0.2">
      <c r="A54" s="164" t="s">
        <v>97</v>
      </c>
      <c r="B54" s="563"/>
      <c r="C54" s="574"/>
      <c r="D54" s="565"/>
      <c r="E54" s="575"/>
      <c r="F54" s="567"/>
      <c r="G54" s="567"/>
      <c r="H54" s="576"/>
      <c r="I54" s="567"/>
      <c r="J54" s="565"/>
      <c r="K54" s="568"/>
      <c r="L54" s="568"/>
      <c r="M54" s="568"/>
    </row>
    <row r="55" spans="1:13" x14ac:dyDescent="0.2">
      <c r="A55" s="105" t="s">
        <v>98</v>
      </c>
      <c r="B55" s="184">
        <v>32</v>
      </c>
      <c r="C55" s="263">
        <v>6</v>
      </c>
      <c r="D55" s="113">
        <v>31.25</v>
      </c>
      <c r="E55" s="224"/>
      <c r="F55" s="106"/>
      <c r="G55" s="106"/>
      <c r="H55" s="268"/>
      <c r="I55" s="106"/>
      <c r="J55" s="106"/>
      <c r="K55" s="179"/>
      <c r="L55" s="179"/>
      <c r="M55" s="179"/>
    </row>
    <row r="56" spans="1:13" x14ac:dyDescent="0.2">
      <c r="A56" s="105" t="s">
        <v>99</v>
      </c>
      <c r="B56" s="171">
        <v>186</v>
      </c>
      <c r="C56" s="259">
        <v>9.61</v>
      </c>
      <c r="D56" s="97">
        <v>33.700000000000003</v>
      </c>
      <c r="E56" s="278"/>
      <c r="F56" s="131"/>
      <c r="G56" s="131"/>
      <c r="H56" s="279"/>
      <c r="I56" s="131"/>
      <c r="J56" s="131"/>
      <c r="K56" s="180"/>
      <c r="L56" s="180"/>
      <c r="M56" s="180"/>
    </row>
    <row r="57" spans="1:13" x14ac:dyDescent="0.2">
      <c r="A57" s="105" t="s">
        <v>100</v>
      </c>
      <c r="B57" s="171">
        <v>378</v>
      </c>
      <c r="C57" s="259">
        <v>14.27</v>
      </c>
      <c r="D57" s="97">
        <v>30.4</v>
      </c>
      <c r="E57" s="278"/>
      <c r="F57" s="131"/>
      <c r="G57" s="131"/>
      <c r="H57" s="279"/>
      <c r="I57" s="131"/>
      <c r="J57" s="131"/>
      <c r="K57" s="180"/>
      <c r="L57" s="180"/>
      <c r="M57" s="180"/>
    </row>
    <row r="58" spans="1:13" x14ac:dyDescent="0.2">
      <c r="A58" s="105" t="s">
        <v>101</v>
      </c>
      <c r="B58" s="171">
        <v>267</v>
      </c>
      <c r="C58" s="259">
        <v>11.91</v>
      </c>
      <c r="D58" s="97">
        <v>23.11</v>
      </c>
      <c r="E58" s="278"/>
      <c r="F58" s="131"/>
      <c r="G58" s="131"/>
      <c r="H58" s="279"/>
      <c r="I58" s="131"/>
      <c r="J58" s="131"/>
      <c r="K58" s="180"/>
      <c r="L58" s="180"/>
      <c r="M58" s="180"/>
    </row>
    <row r="59" spans="1:13" x14ac:dyDescent="0.2">
      <c r="A59" s="164" t="s">
        <v>102</v>
      </c>
      <c r="B59" s="563"/>
      <c r="C59" s="574"/>
      <c r="D59" s="565"/>
      <c r="E59" s="575"/>
      <c r="F59" s="567"/>
      <c r="G59" s="567"/>
      <c r="H59" s="576"/>
      <c r="I59" s="567"/>
      <c r="J59" s="565"/>
      <c r="K59" s="568"/>
      <c r="L59" s="568"/>
      <c r="M59" s="568"/>
    </row>
    <row r="60" spans="1:13" x14ac:dyDescent="0.2">
      <c r="A60" s="105" t="s">
        <v>103</v>
      </c>
      <c r="B60" s="184">
        <v>202</v>
      </c>
      <c r="C60" s="263">
        <v>11.53</v>
      </c>
      <c r="D60" s="113">
        <v>23.88</v>
      </c>
      <c r="E60" s="226">
        <v>6.93</v>
      </c>
      <c r="F60" s="97">
        <v>18.32</v>
      </c>
      <c r="G60" s="97">
        <v>43.07</v>
      </c>
      <c r="H60" s="269">
        <v>31.68</v>
      </c>
      <c r="I60" s="113">
        <v>35.409999999999997</v>
      </c>
      <c r="J60" s="97">
        <v>9.5299999999999994</v>
      </c>
      <c r="K60" s="171">
        <v>29</v>
      </c>
      <c r="L60" s="171">
        <v>35</v>
      </c>
      <c r="M60" s="184">
        <v>41</v>
      </c>
    </row>
    <row r="61" spans="1:13" x14ac:dyDescent="0.2">
      <c r="A61" s="105" t="s">
        <v>104</v>
      </c>
      <c r="B61" s="171">
        <v>466</v>
      </c>
      <c r="C61" s="259">
        <v>12.14</v>
      </c>
      <c r="D61" s="97">
        <v>27.98</v>
      </c>
      <c r="E61" s="220">
        <v>3.46</v>
      </c>
      <c r="F61" s="97">
        <v>24.68</v>
      </c>
      <c r="G61" s="97">
        <v>43.07</v>
      </c>
      <c r="H61" s="265">
        <v>28.79</v>
      </c>
      <c r="I61" s="97">
        <v>34.659999999999997</v>
      </c>
      <c r="J61" s="97">
        <v>8.5500000000000007</v>
      </c>
      <c r="K61" s="171">
        <v>29</v>
      </c>
      <c r="L61" s="171">
        <v>34.5</v>
      </c>
      <c r="M61" s="171">
        <v>40</v>
      </c>
    </row>
    <row r="62" spans="1:13" x14ac:dyDescent="0.2">
      <c r="A62" s="105" t="s">
        <v>105</v>
      </c>
      <c r="B62" s="171">
        <v>54</v>
      </c>
      <c r="C62" s="259">
        <v>8.77</v>
      </c>
      <c r="D62" s="97">
        <v>49.06</v>
      </c>
      <c r="E62" s="220">
        <v>0</v>
      </c>
      <c r="F62" s="97">
        <v>16.670000000000002</v>
      </c>
      <c r="G62" s="97">
        <v>46.3</v>
      </c>
      <c r="H62" s="265">
        <v>37.04</v>
      </c>
      <c r="I62" s="97">
        <v>36.979999999999997</v>
      </c>
      <c r="J62" s="97">
        <v>7.34</v>
      </c>
      <c r="K62" s="171">
        <v>32</v>
      </c>
      <c r="L62" s="171">
        <v>36.5</v>
      </c>
      <c r="M62" s="171">
        <v>43</v>
      </c>
    </row>
    <row r="63" spans="1:13" x14ac:dyDescent="0.2">
      <c r="A63" s="164" t="s">
        <v>106</v>
      </c>
      <c r="B63" s="563"/>
      <c r="C63" s="574"/>
      <c r="D63" s="565"/>
      <c r="E63" s="575"/>
      <c r="F63" s="567"/>
      <c r="G63" s="567"/>
      <c r="H63" s="576"/>
      <c r="I63" s="567"/>
      <c r="J63" s="565"/>
      <c r="K63" s="568"/>
      <c r="L63" s="568"/>
      <c r="M63" s="568"/>
    </row>
    <row r="64" spans="1:13" x14ac:dyDescent="0.2">
      <c r="A64" s="105" t="s">
        <v>107</v>
      </c>
      <c r="B64" s="184">
        <v>634</v>
      </c>
      <c r="C64" s="263">
        <v>12.55</v>
      </c>
      <c r="D64" s="113">
        <v>27.62</v>
      </c>
      <c r="E64" s="226">
        <v>1.27</v>
      </c>
      <c r="F64" s="97">
        <v>19.02</v>
      </c>
      <c r="G64" s="97">
        <v>45.8</v>
      </c>
      <c r="H64" s="269">
        <v>33.909999999999997</v>
      </c>
      <c r="I64" s="113">
        <v>36.5</v>
      </c>
      <c r="J64" s="97">
        <v>8.2200000000000006</v>
      </c>
      <c r="K64" s="171">
        <v>31</v>
      </c>
      <c r="L64" s="171">
        <v>36</v>
      </c>
      <c r="M64" s="184">
        <v>42</v>
      </c>
    </row>
    <row r="65" spans="1:13" x14ac:dyDescent="0.2">
      <c r="A65" s="105" t="s">
        <v>108</v>
      </c>
      <c r="B65" s="171">
        <v>215</v>
      </c>
      <c r="C65" s="259">
        <v>12.5</v>
      </c>
      <c r="D65" s="97">
        <v>35.07</v>
      </c>
      <c r="E65" s="220">
        <v>11.21</v>
      </c>
      <c r="F65" s="97">
        <v>28.5</v>
      </c>
      <c r="G65" s="97">
        <v>38.32</v>
      </c>
      <c r="H65" s="265">
        <v>21.96</v>
      </c>
      <c r="I65" s="97">
        <v>32.36</v>
      </c>
      <c r="J65" s="97">
        <v>9.48</v>
      </c>
      <c r="K65" s="171">
        <v>25</v>
      </c>
      <c r="L65" s="171">
        <v>32</v>
      </c>
      <c r="M65" s="171">
        <v>39</v>
      </c>
    </row>
    <row r="66" spans="1:13" x14ac:dyDescent="0.2">
      <c r="A66" s="164" t="s">
        <v>243</v>
      </c>
      <c r="B66" s="563"/>
      <c r="C66" s="574"/>
      <c r="D66" s="565"/>
      <c r="E66" s="575"/>
      <c r="F66" s="567"/>
      <c r="G66" s="567"/>
      <c r="H66" s="576"/>
      <c r="I66" s="567"/>
      <c r="J66" s="565"/>
      <c r="K66" s="568"/>
      <c r="L66" s="568"/>
      <c r="M66" s="568"/>
    </row>
    <row r="67" spans="1:13" x14ac:dyDescent="0.2">
      <c r="A67" s="111" t="s">
        <v>142</v>
      </c>
      <c r="B67" s="112">
        <v>742</v>
      </c>
      <c r="C67" s="263">
        <v>10.64</v>
      </c>
      <c r="D67" s="113">
        <v>29.17</v>
      </c>
      <c r="E67" s="226">
        <v>1.36</v>
      </c>
      <c r="F67" s="113">
        <v>19.11</v>
      </c>
      <c r="G67" s="113">
        <v>46.21</v>
      </c>
      <c r="H67" s="269">
        <v>33.33</v>
      </c>
      <c r="I67" s="113">
        <v>36.43</v>
      </c>
      <c r="J67" s="113">
        <v>8.16</v>
      </c>
      <c r="K67" s="184">
        <v>31</v>
      </c>
      <c r="L67" s="184">
        <v>36</v>
      </c>
      <c r="M67" s="184">
        <v>41</v>
      </c>
    </row>
    <row r="68" spans="1:13" x14ac:dyDescent="0.2">
      <c r="A68" s="111" t="s">
        <v>143</v>
      </c>
      <c r="B68" s="112">
        <v>19</v>
      </c>
      <c r="C68" s="263">
        <v>0.21</v>
      </c>
      <c r="D68" s="113">
        <v>5.56</v>
      </c>
      <c r="E68" s="226">
        <v>0</v>
      </c>
      <c r="F68" s="113">
        <v>26.32</v>
      </c>
      <c r="G68" s="113">
        <v>42.11</v>
      </c>
      <c r="H68" s="269">
        <v>31.58</v>
      </c>
      <c r="I68" s="113">
        <v>37</v>
      </c>
      <c r="J68" s="113">
        <v>9.3000000000000007</v>
      </c>
      <c r="K68" s="184">
        <v>29</v>
      </c>
      <c r="L68" s="184">
        <v>36</v>
      </c>
      <c r="M68" s="184">
        <v>45</v>
      </c>
    </row>
    <row r="69" spans="1:13" x14ac:dyDescent="0.2">
      <c r="A69" s="111" t="s">
        <v>144</v>
      </c>
      <c r="B69" s="112">
        <v>31</v>
      </c>
      <c r="C69" s="263">
        <v>0.34</v>
      </c>
      <c r="D69" s="113">
        <v>22.58</v>
      </c>
      <c r="E69" s="226">
        <v>51.61</v>
      </c>
      <c r="F69" s="113">
        <v>22.58</v>
      </c>
      <c r="G69" s="113">
        <v>16.13</v>
      </c>
      <c r="H69" s="269">
        <v>9.68</v>
      </c>
      <c r="I69" s="113">
        <v>23.55</v>
      </c>
      <c r="J69" s="113">
        <v>8.4</v>
      </c>
      <c r="K69" s="184">
        <v>17</v>
      </c>
      <c r="L69" s="184">
        <v>19</v>
      </c>
      <c r="M69" s="184">
        <v>30</v>
      </c>
    </row>
    <row r="70" spans="1:13" x14ac:dyDescent="0.2">
      <c r="A70" s="111" t="s">
        <v>145</v>
      </c>
      <c r="B70" s="112">
        <v>36</v>
      </c>
      <c r="C70" s="263">
        <v>0.09</v>
      </c>
      <c r="D70" s="113">
        <v>28.57</v>
      </c>
      <c r="E70" s="226">
        <v>8.33</v>
      </c>
      <c r="F70" s="113">
        <v>66.67</v>
      </c>
      <c r="G70" s="113">
        <v>22.22</v>
      </c>
      <c r="H70" s="269">
        <v>2.78</v>
      </c>
      <c r="I70" s="113">
        <v>26.47</v>
      </c>
      <c r="J70" s="113">
        <v>5.84</v>
      </c>
      <c r="K70" s="184">
        <v>22.5</v>
      </c>
      <c r="L70" s="184">
        <v>25.5</v>
      </c>
      <c r="M70" s="184">
        <v>29.5</v>
      </c>
    </row>
    <row r="71" spans="1:13" x14ac:dyDescent="0.2">
      <c r="A71" s="111" t="s">
        <v>146</v>
      </c>
      <c r="B71" s="112">
        <v>24</v>
      </c>
      <c r="C71" s="263">
        <v>0.11</v>
      </c>
      <c r="D71" s="113">
        <v>43.48</v>
      </c>
      <c r="E71" s="226">
        <v>8.33</v>
      </c>
      <c r="F71" s="113">
        <v>12.5</v>
      </c>
      <c r="G71" s="113">
        <v>54.17</v>
      </c>
      <c r="H71" s="269">
        <v>25</v>
      </c>
      <c r="I71" s="113">
        <v>34.5</v>
      </c>
      <c r="J71" s="113">
        <v>8.34</v>
      </c>
      <c r="K71" s="184">
        <v>30.5</v>
      </c>
      <c r="L71" s="184">
        <v>34</v>
      </c>
      <c r="M71" s="184">
        <v>39</v>
      </c>
    </row>
    <row r="72" spans="1:13" x14ac:dyDescent="0.2">
      <c r="A72" s="111" t="s">
        <v>251</v>
      </c>
      <c r="B72" s="112">
        <v>15</v>
      </c>
      <c r="C72" s="263">
        <v>0.27</v>
      </c>
      <c r="D72" s="113">
        <v>40</v>
      </c>
      <c r="E72" s="226">
        <v>6.67</v>
      </c>
      <c r="F72" s="113">
        <v>40</v>
      </c>
      <c r="G72" s="113">
        <v>20</v>
      </c>
      <c r="H72" s="269">
        <v>33.33</v>
      </c>
      <c r="I72" s="113">
        <v>34.130000000000003</v>
      </c>
      <c r="J72" s="113">
        <v>12.07</v>
      </c>
      <c r="K72" s="184">
        <v>26</v>
      </c>
      <c r="L72" s="184">
        <v>32</v>
      </c>
      <c r="M72" s="184">
        <v>43</v>
      </c>
    </row>
    <row r="73" spans="1:13" x14ac:dyDescent="0.2">
      <c r="A73" s="594" t="s">
        <v>379</v>
      </c>
      <c r="B73" s="185"/>
      <c r="C73" s="185"/>
      <c r="D73" s="185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3" x14ac:dyDescent="0.2">
      <c r="A74" s="140"/>
      <c r="B74" s="185"/>
      <c r="C74" s="185"/>
      <c r="D74" s="185"/>
      <c r="E74" s="142"/>
      <c r="F74" s="142"/>
      <c r="G74" s="142"/>
      <c r="H74" s="142"/>
      <c r="I74" s="142"/>
      <c r="J74" s="142"/>
      <c r="K74" s="142"/>
      <c r="L74" s="142"/>
      <c r="M74" s="142"/>
    </row>
    <row r="75" spans="1:13" x14ac:dyDescent="0.2">
      <c r="A75" s="739"/>
      <c r="B75" s="739"/>
      <c r="C75" s="739"/>
      <c r="D75" s="739"/>
      <c r="E75" s="739"/>
      <c r="F75" s="3"/>
      <c r="G75" s="3"/>
      <c r="H75" s="3"/>
      <c r="I75" s="3"/>
      <c r="J75" s="3"/>
      <c r="K75" s="3"/>
      <c r="L75" s="3"/>
      <c r="M75" s="3"/>
    </row>
  </sheetData>
  <mergeCells count="13">
    <mergeCell ref="A2:A4"/>
    <mergeCell ref="B2:B3"/>
    <mergeCell ref="D2:D3"/>
    <mergeCell ref="E2:H2"/>
    <mergeCell ref="I2:M3"/>
    <mergeCell ref="C2:C3"/>
    <mergeCell ref="I8:M9"/>
    <mergeCell ref="A75:E75"/>
    <mergeCell ref="B8:B9"/>
    <mergeCell ref="C8:C9"/>
    <mergeCell ref="D8:D9"/>
    <mergeCell ref="E8:H8"/>
    <mergeCell ref="A8:A1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73"/>
  <sheetViews>
    <sheetView showGridLines="0" workbookViewId="0"/>
  </sheetViews>
  <sheetFormatPr defaultColWidth="8.85546875" defaultRowHeight="11.25" x14ac:dyDescent="0.2"/>
  <cols>
    <col min="1" max="1" width="28.28515625" style="3" customWidth="1"/>
    <col min="2" max="2" width="10.42578125" style="3" bestFit="1" customWidth="1"/>
    <col min="3" max="7" width="10.7109375" style="3" customWidth="1"/>
    <col min="8" max="16384" width="8.85546875" style="3"/>
  </cols>
  <sheetData>
    <row r="1" spans="1:8" ht="22.5" customHeight="1" x14ac:dyDescent="0.2">
      <c r="A1" s="123" t="s">
        <v>422</v>
      </c>
      <c r="B1" s="123"/>
      <c r="C1" s="93"/>
      <c r="D1" s="93"/>
      <c r="E1" s="93"/>
      <c r="F1" s="93"/>
      <c r="G1" s="93"/>
      <c r="H1" s="93"/>
    </row>
    <row r="2" spans="1:8" ht="61.5" customHeight="1" x14ac:dyDescent="0.2">
      <c r="A2" s="749" t="s">
        <v>167</v>
      </c>
      <c r="B2" s="583" t="s">
        <v>126</v>
      </c>
      <c r="C2" s="583" t="s">
        <v>207</v>
      </c>
      <c r="D2" s="583" t="s">
        <v>208</v>
      </c>
      <c r="E2" s="583" t="s">
        <v>209</v>
      </c>
      <c r="F2" s="583" t="s">
        <v>210</v>
      </c>
      <c r="G2" s="583" t="s">
        <v>211</v>
      </c>
    </row>
    <row r="3" spans="1:8" x14ac:dyDescent="0.2">
      <c r="A3" s="751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8" x14ac:dyDescent="0.2">
      <c r="A4" s="556" t="s">
        <v>173</v>
      </c>
      <c r="B4" s="581"/>
      <c r="C4" s="582"/>
      <c r="D4" s="582"/>
      <c r="E4" s="582"/>
      <c r="F4" s="582"/>
      <c r="G4" s="582"/>
    </row>
    <row r="5" spans="1:8" x14ac:dyDescent="0.2">
      <c r="A5" s="108" t="s">
        <v>174</v>
      </c>
      <c r="B5" s="171">
        <v>1518</v>
      </c>
      <c r="C5" s="145">
        <v>47.85</v>
      </c>
      <c r="D5" s="145">
        <v>11.39</v>
      </c>
      <c r="E5" s="145">
        <v>20.99</v>
      </c>
      <c r="F5" s="145">
        <v>18.98</v>
      </c>
      <c r="G5" s="145">
        <v>29.82</v>
      </c>
      <c r="H5" s="93"/>
    </row>
    <row r="6" spans="1:8" x14ac:dyDescent="0.2">
      <c r="A6" s="108" t="s">
        <v>175</v>
      </c>
      <c r="B6" s="171">
        <v>429</v>
      </c>
      <c r="C6" s="145">
        <v>47.8</v>
      </c>
      <c r="D6" s="145">
        <v>7.81</v>
      </c>
      <c r="E6" s="145">
        <v>18.43</v>
      </c>
      <c r="F6" s="145">
        <v>18.510000000000002</v>
      </c>
      <c r="G6" s="145">
        <v>33.15</v>
      </c>
      <c r="H6" s="93"/>
    </row>
    <row r="7" spans="1:8" ht="47.25" customHeight="1" x14ac:dyDescent="0.2">
      <c r="A7" s="770" t="s">
        <v>169</v>
      </c>
      <c r="B7" s="534" t="s">
        <v>128</v>
      </c>
      <c r="C7" s="531" t="s">
        <v>202</v>
      </c>
      <c r="D7" s="533" t="s">
        <v>203</v>
      </c>
      <c r="E7" s="533" t="s">
        <v>204</v>
      </c>
      <c r="F7" s="533" t="s">
        <v>205</v>
      </c>
      <c r="G7" s="533" t="s">
        <v>206</v>
      </c>
      <c r="H7" s="93"/>
    </row>
    <row r="8" spans="1:8" x14ac:dyDescent="0.2">
      <c r="A8" s="770"/>
      <c r="B8" s="160" t="s">
        <v>2</v>
      </c>
      <c r="C8" s="195" t="s">
        <v>0</v>
      </c>
      <c r="D8" s="195" t="s">
        <v>0</v>
      </c>
      <c r="E8" s="195" t="s">
        <v>0</v>
      </c>
      <c r="F8" s="195" t="s">
        <v>0</v>
      </c>
      <c r="G8" s="195" t="s">
        <v>0</v>
      </c>
      <c r="H8" s="93"/>
    </row>
    <row r="9" spans="1:8" x14ac:dyDescent="0.2">
      <c r="A9" s="164" t="s">
        <v>375</v>
      </c>
      <c r="B9" s="164"/>
      <c r="C9" s="196"/>
      <c r="D9" s="196"/>
      <c r="E9" s="196"/>
      <c r="F9" s="196"/>
      <c r="G9" s="196"/>
      <c r="H9" s="93"/>
    </row>
    <row r="10" spans="1:8" x14ac:dyDescent="0.2">
      <c r="A10" s="95">
        <v>2015</v>
      </c>
      <c r="B10" s="171">
        <v>506</v>
      </c>
      <c r="C10" s="145">
        <v>35.25</v>
      </c>
      <c r="D10" s="145">
        <v>14.93</v>
      </c>
      <c r="E10" s="145">
        <v>25</v>
      </c>
      <c r="F10" s="145">
        <v>17.84</v>
      </c>
      <c r="G10" s="145">
        <v>39.07</v>
      </c>
      <c r="H10" s="93"/>
    </row>
    <row r="11" spans="1:8" x14ac:dyDescent="0.2">
      <c r="A11" s="95">
        <v>2016</v>
      </c>
      <c r="B11" s="171">
        <v>478</v>
      </c>
      <c r="C11" s="145">
        <v>35.840000000000003</v>
      </c>
      <c r="D11" s="145">
        <v>11.76</v>
      </c>
      <c r="E11" s="145">
        <v>24.78</v>
      </c>
      <c r="F11" s="145">
        <v>22.73</v>
      </c>
      <c r="G11" s="145">
        <v>33.25</v>
      </c>
      <c r="H11" s="93"/>
    </row>
    <row r="12" spans="1:8" x14ac:dyDescent="0.2">
      <c r="A12" s="95">
        <v>2017</v>
      </c>
      <c r="B12" s="171">
        <v>461</v>
      </c>
      <c r="C12" s="145">
        <v>36.43</v>
      </c>
      <c r="D12" s="145">
        <v>13.69</v>
      </c>
      <c r="E12" s="145">
        <v>22.15</v>
      </c>
      <c r="F12" s="145">
        <v>22.3</v>
      </c>
      <c r="G12" s="145">
        <v>33.07</v>
      </c>
      <c r="H12" s="93"/>
    </row>
    <row r="13" spans="1:8" x14ac:dyDescent="0.2">
      <c r="A13" s="95">
        <v>2018</v>
      </c>
      <c r="B13" s="171">
        <v>446</v>
      </c>
      <c r="C13" s="145">
        <v>37.630000000000003</v>
      </c>
      <c r="D13" s="145">
        <v>12.5</v>
      </c>
      <c r="E13" s="145">
        <v>27.44</v>
      </c>
      <c r="F13" s="145">
        <v>19.809999999999999</v>
      </c>
      <c r="G13" s="145">
        <v>28.38</v>
      </c>
      <c r="H13" s="93"/>
    </row>
    <row r="14" spans="1:8" x14ac:dyDescent="0.2">
      <c r="A14" s="95">
        <v>2019</v>
      </c>
      <c r="B14" s="171">
        <v>511</v>
      </c>
      <c r="C14" s="145">
        <v>47.07</v>
      </c>
      <c r="D14" s="145">
        <v>12.19</v>
      </c>
      <c r="E14" s="145">
        <v>22.63</v>
      </c>
      <c r="F14" s="145">
        <v>15.96</v>
      </c>
      <c r="G14" s="145">
        <v>24.93</v>
      </c>
      <c r="H14" s="93"/>
    </row>
    <row r="15" spans="1:8" x14ac:dyDescent="0.2">
      <c r="A15" s="185">
        <v>2020</v>
      </c>
      <c r="B15" s="171">
        <v>509</v>
      </c>
      <c r="C15" s="145">
        <v>44.27</v>
      </c>
      <c r="D15" s="145">
        <v>13.81</v>
      </c>
      <c r="E15" s="145">
        <v>22.68</v>
      </c>
      <c r="F15" s="145">
        <v>18.43</v>
      </c>
      <c r="G15" s="145">
        <v>27.4</v>
      </c>
      <c r="H15" s="93"/>
    </row>
    <row r="16" spans="1:8" x14ac:dyDescent="0.2">
      <c r="A16" s="185">
        <v>2021</v>
      </c>
      <c r="B16" s="171">
        <v>466</v>
      </c>
      <c r="C16" s="145">
        <v>42.49</v>
      </c>
      <c r="D16" s="145">
        <v>9.7100000000000009</v>
      </c>
      <c r="E16" s="145">
        <v>20.54</v>
      </c>
      <c r="F16" s="145">
        <v>20.88</v>
      </c>
      <c r="G16" s="145">
        <v>31.82</v>
      </c>
      <c r="H16" s="93"/>
    </row>
    <row r="17" spans="1:8" ht="24" customHeight="1" x14ac:dyDescent="0.2">
      <c r="A17" s="663" t="s">
        <v>381</v>
      </c>
      <c r="B17" s="658"/>
      <c r="C17" s="702" t="s">
        <v>541</v>
      </c>
      <c r="D17" s="702" t="s">
        <v>526</v>
      </c>
      <c r="E17" s="702" t="s">
        <v>542</v>
      </c>
      <c r="F17" s="702" t="s">
        <v>543</v>
      </c>
      <c r="G17" s="702" t="s">
        <v>544</v>
      </c>
      <c r="H17" s="93"/>
    </row>
    <row r="18" spans="1:8" x14ac:dyDescent="0.2">
      <c r="A18" s="164" t="s">
        <v>70</v>
      </c>
      <c r="B18" s="556"/>
      <c r="C18" s="586"/>
      <c r="D18" s="586"/>
      <c r="E18" s="586"/>
      <c r="F18" s="586"/>
      <c r="G18" s="586"/>
      <c r="H18" s="93"/>
    </row>
    <row r="19" spans="1:8" x14ac:dyDescent="0.2">
      <c r="A19" s="200" t="s">
        <v>296</v>
      </c>
      <c r="B19" s="211">
        <v>867</v>
      </c>
      <c r="C19" s="204">
        <v>46.21</v>
      </c>
      <c r="D19" s="204">
        <v>11.84</v>
      </c>
      <c r="E19" s="204">
        <v>22.56</v>
      </c>
      <c r="F19" s="204">
        <v>20.9</v>
      </c>
      <c r="G19" s="204">
        <v>27.82</v>
      </c>
      <c r="H19" s="93"/>
    </row>
    <row r="20" spans="1:8" x14ac:dyDescent="0.2">
      <c r="A20" s="200" t="s">
        <v>71</v>
      </c>
      <c r="B20" s="211">
        <v>828</v>
      </c>
      <c r="C20" s="204">
        <v>45.82</v>
      </c>
      <c r="D20" s="204">
        <v>11.66</v>
      </c>
      <c r="E20" s="204">
        <v>22.17</v>
      </c>
      <c r="F20" s="204">
        <v>21.2</v>
      </c>
      <c r="G20" s="204">
        <v>28.14</v>
      </c>
      <c r="H20" s="93"/>
    </row>
    <row r="21" spans="1:8" x14ac:dyDescent="0.2">
      <c r="A21" s="108" t="s">
        <v>72</v>
      </c>
      <c r="B21" s="103">
        <v>140</v>
      </c>
      <c r="C21" s="129">
        <v>50</v>
      </c>
      <c r="D21" s="129">
        <v>10.66</v>
      </c>
      <c r="E21" s="129">
        <v>31.82</v>
      </c>
      <c r="F21" s="129">
        <v>17.739999999999998</v>
      </c>
      <c r="G21" s="129">
        <v>32.61</v>
      </c>
      <c r="H21" s="93"/>
    </row>
    <row r="22" spans="1:8" x14ac:dyDescent="0.2">
      <c r="A22" s="108" t="s">
        <v>73</v>
      </c>
      <c r="B22" s="103">
        <v>119</v>
      </c>
      <c r="C22" s="129">
        <v>38.369999999999997</v>
      </c>
      <c r="D22" s="129">
        <v>7.62</v>
      </c>
      <c r="E22" s="129">
        <v>23.48</v>
      </c>
      <c r="F22" s="129">
        <v>17.649999999999999</v>
      </c>
      <c r="G22" s="129">
        <v>41.12</v>
      </c>
      <c r="H22" s="93"/>
    </row>
    <row r="23" spans="1:8" x14ac:dyDescent="0.2">
      <c r="A23" s="108" t="s">
        <v>74</v>
      </c>
      <c r="B23" s="103">
        <v>209</v>
      </c>
      <c r="C23" s="129">
        <v>49.22</v>
      </c>
      <c r="D23" s="129">
        <v>12.37</v>
      </c>
      <c r="E23" s="129">
        <v>17.09</v>
      </c>
      <c r="F23" s="129">
        <v>25.48</v>
      </c>
      <c r="G23" s="129">
        <v>24.86</v>
      </c>
      <c r="H23" s="93"/>
    </row>
    <row r="24" spans="1:8" x14ac:dyDescent="0.2">
      <c r="A24" s="108" t="s">
        <v>75</v>
      </c>
      <c r="B24" s="103">
        <v>190</v>
      </c>
      <c r="C24" s="129">
        <v>41.4</v>
      </c>
      <c r="D24" s="129">
        <v>14.38</v>
      </c>
      <c r="E24" s="129">
        <v>21.59</v>
      </c>
      <c r="F24" s="129">
        <v>22.16</v>
      </c>
      <c r="G24" s="129">
        <v>27.33</v>
      </c>
      <c r="H24" s="93"/>
    </row>
    <row r="25" spans="1:8" x14ac:dyDescent="0.2">
      <c r="A25" s="108" t="s">
        <v>76</v>
      </c>
      <c r="B25" s="103">
        <v>170</v>
      </c>
      <c r="C25" s="129">
        <v>47.3</v>
      </c>
      <c r="D25" s="129">
        <v>11.49</v>
      </c>
      <c r="E25" s="129">
        <v>20.25</v>
      </c>
      <c r="F25" s="129">
        <v>19.88</v>
      </c>
      <c r="G25" s="129">
        <v>21.25</v>
      </c>
      <c r="H25" s="93"/>
    </row>
    <row r="26" spans="1:8" x14ac:dyDescent="0.2">
      <c r="A26" s="200" t="s">
        <v>77</v>
      </c>
      <c r="B26" s="211">
        <v>11</v>
      </c>
      <c r="C26" s="204">
        <v>55.56</v>
      </c>
      <c r="D26" s="204">
        <v>0</v>
      </c>
      <c r="E26" s="204">
        <v>36.36</v>
      </c>
      <c r="F26" s="204">
        <v>18.18</v>
      </c>
      <c r="G26" s="204">
        <v>18.18</v>
      </c>
      <c r="H26" s="93"/>
    </row>
    <row r="27" spans="1:8" x14ac:dyDescent="0.2">
      <c r="A27" s="108" t="s">
        <v>78</v>
      </c>
      <c r="B27" s="103">
        <v>7</v>
      </c>
      <c r="C27" s="129">
        <v>57.14</v>
      </c>
      <c r="D27" s="129">
        <v>0</v>
      </c>
      <c r="E27" s="129">
        <v>28.57</v>
      </c>
      <c r="F27" s="129">
        <v>14.29</v>
      </c>
      <c r="G27" s="129">
        <v>28.57</v>
      </c>
      <c r="H27" s="93"/>
    </row>
    <row r="28" spans="1:8" x14ac:dyDescent="0.2">
      <c r="A28" s="108" t="s">
        <v>79</v>
      </c>
      <c r="B28" s="103">
        <v>2</v>
      </c>
      <c r="C28" s="129">
        <v>0</v>
      </c>
      <c r="D28" s="129">
        <v>0</v>
      </c>
      <c r="E28" s="129">
        <v>50</v>
      </c>
      <c r="F28" s="129">
        <v>0</v>
      </c>
      <c r="G28" s="129">
        <v>0</v>
      </c>
      <c r="H28" s="93"/>
    </row>
    <row r="29" spans="1:8" x14ac:dyDescent="0.2">
      <c r="A29" s="108" t="s">
        <v>80</v>
      </c>
      <c r="B29" s="103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93"/>
    </row>
    <row r="30" spans="1:8" x14ac:dyDescent="0.2">
      <c r="A30" s="108" t="s">
        <v>81</v>
      </c>
      <c r="B30" s="103">
        <v>1</v>
      </c>
      <c r="C30" s="129">
        <v>0</v>
      </c>
      <c r="D30" s="129">
        <v>0</v>
      </c>
      <c r="E30" s="129">
        <v>100</v>
      </c>
      <c r="F30" s="129">
        <v>0</v>
      </c>
      <c r="G30" s="129">
        <v>0</v>
      </c>
      <c r="H30" s="93"/>
    </row>
    <row r="31" spans="1:8" x14ac:dyDescent="0.2">
      <c r="A31" s="108" t="s">
        <v>82</v>
      </c>
      <c r="B31" s="103">
        <v>1</v>
      </c>
      <c r="C31" s="129">
        <v>100</v>
      </c>
      <c r="D31" s="129">
        <v>0</v>
      </c>
      <c r="E31" s="129">
        <v>0</v>
      </c>
      <c r="F31" s="129">
        <v>100</v>
      </c>
      <c r="G31" s="129">
        <v>0</v>
      </c>
      <c r="H31" s="93"/>
    </row>
    <row r="32" spans="1:8" x14ac:dyDescent="0.2">
      <c r="A32" s="205" t="s">
        <v>83</v>
      </c>
      <c r="B32" s="211">
        <v>28</v>
      </c>
      <c r="C32" s="204">
        <v>54.55</v>
      </c>
      <c r="D32" s="204">
        <v>22.73</v>
      </c>
      <c r="E32" s="204">
        <v>29.17</v>
      </c>
      <c r="F32" s="204">
        <v>0</v>
      </c>
      <c r="G32" s="204">
        <v>22.73</v>
      </c>
      <c r="H32" s="93"/>
    </row>
    <row r="33" spans="1:13" x14ac:dyDescent="0.2">
      <c r="A33" s="164" t="s">
        <v>239</v>
      </c>
      <c r="B33" s="588"/>
      <c r="C33" s="589"/>
      <c r="D33" s="590"/>
      <c r="E33" s="590"/>
      <c r="F33" s="590"/>
      <c r="G33" s="591"/>
      <c r="H33" s="258"/>
      <c r="I33" s="41"/>
      <c r="J33" s="41"/>
      <c r="K33" s="41"/>
      <c r="L33" s="41"/>
      <c r="M33" s="41"/>
    </row>
    <row r="34" spans="1:13" x14ac:dyDescent="0.2">
      <c r="A34" s="105" t="s">
        <v>241</v>
      </c>
      <c r="B34" s="274">
        <v>929</v>
      </c>
      <c r="C34" s="136">
        <v>50</v>
      </c>
      <c r="D34" s="136">
        <v>1.6453382084095063</v>
      </c>
      <c r="E34" s="146"/>
      <c r="F34" s="136">
        <v>9.7756410256410255</v>
      </c>
      <c r="G34" s="136">
        <v>44.224422442244226</v>
      </c>
      <c r="H34" s="258"/>
      <c r="I34" s="41"/>
      <c r="J34" s="41"/>
      <c r="K34" s="41"/>
      <c r="L34" s="41"/>
      <c r="M34" s="41"/>
    </row>
    <row r="35" spans="1:13" x14ac:dyDescent="0.2">
      <c r="A35" s="105" t="s">
        <v>288</v>
      </c>
      <c r="B35" s="178">
        <v>6777</v>
      </c>
      <c r="C35" s="136">
        <v>38.752617409512411</v>
      </c>
      <c r="D35" s="136">
        <v>24.045107311749728</v>
      </c>
      <c r="E35" s="146"/>
      <c r="F35" s="136">
        <v>49.048050770625565</v>
      </c>
      <c r="G35" s="136">
        <v>16.192733017377567</v>
      </c>
      <c r="H35" s="258"/>
      <c r="I35" s="41"/>
      <c r="J35" s="41"/>
      <c r="K35" s="41"/>
      <c r="L35" s="41"/>
      <c r="M35" s="41"/>
    </row>
    <row r="36" spans="1:13" x14ac:dyDescent="0.2">
      <c r="A36" s="105" t="s">
        <v>290</v>
      </c>
      <c r="B36" s="293">
        <v>2</v>
      </c>
      <c r="C36" s="136"/>
      <c r="D36" s="136"/>
      <c r="E36" s="146"/>
      <c r="F36" s="136"/>
      <c r="G36" s="136">
        <v>0</v>
      </c>
      <c r="H36" s="258"/>
      <c r="I36" s="41"/>
      <c r="J36" s="41"/>
      <c r="K36" s="41"/>
      <c r="L36" s="41"/>
      <c r="M36" s="41"/>
    </row>
    <row r="37" spans="1:13" x14ac:dyDescent="0.2">
      <c r="A37" s="105" t="s">
        <v>292</v>
      </c>
      <c r="B37" s="178">
        <v>721</v>
      </c>
      <c r="C37" s="136">
        <v>38.06818181818182</v>
      </c>
      <c r="D37" s="136">
        <v>11.937984496124031</v>
      </c>
      <c r="E37" s="146"/>
      <c r="F37" s="136">
        <v>36.799999999999997</v>
      </c>
      <c r="G37" s="136">
        <v>3.5573122529644272</v>
      </c>
      <c r="H37" s="258"/>
      <c r="I37" s="41"/>
      <c r="J37" s="41"/>
      <c r="K37" s="41"/>
      <c r="L37" s="41"/>
      <c r="M37" s="41"/>
    </row>
    <row r="38" spans="1:13" x14ac:dyDescent="0.2">
      <c r="A38" s="105" t="s">
        <v>294</v>
      </c>
      <c r="B38" s="293">
        <v>2936</v>
      </c>
      <c r="C38" s="136">
        <v>51.351351351351347</v>
      </c>
      <c r="D38" s="136">
        <v>14.134125636672326</v>
      </c>
      <c r="E38" s="146"/>
      <c r="F38" s="136">
        <v>24.641577060931898</v>
      </c>
      <c r="G38" s="146"/>
      <c r="H38" s="258"/>
      <c r="I38" s="41"/>
      <c r="J38" s="41"/>
      <c r="K38" s="41"/>
      <c r="L38" s="41"/>
      <c r="M38" s="41"/>
    </row>
    <row r="39" spans="1:13" x14ac:dyDescent="0.2">
      <c r="A39" s="164" t="s">
        <v>84</v>
      </c>
      <c r="B39" s="592"/>
      <c r="C39" s="593"/>
      <c r="D39" s="593"/>
      <c r="E39" s="593"/>
      <c r="F39" s="593"/>
      <c r="G39" s="593"/>
      <c r="H39" s="185"/>
      <c r="I39" s="13"/>
      <c r="J39" s="13"/>
      <c r="K39" s="13"/>
      <c r="L39" s="13"/>
    </row>
    <row r="40" spans="1:13" x14ac:dyDescent="0.2">
      <c r="A40" s="205" t="s">
        <v>85</v>
      </c>
      <c r="B40" s="212">
        <v>511</v>
      </c>
      <c r="C40" s="210">
        <v>38.18</v>
      </c>
      <c r="D40" s="210">
        <v>10.07</v>
      </c>
      <c r="E40" s="210">
        <v>21.6</v>
      </c>
      <c r="F40" s="210">
        <v>26.26</v>
      </c>
      <c r="G40" s="210">
        <v>24.47</v>
      </c>
      <c r="H40" s="93"/>
    </row>
    <row r="41" spans="1:13" x14ac:dyDescent="0.2">
      <c r="A41" s="105" t="s">
        <v>86</v>
      </c>
      <c r="B41" s="96">
        <v>255</v>
      </c>
      <c r="C41" s="145">
        <v>42.98</v>
      </c>
      <c r="D41" s="145">
        <v>10.87</v>
      </c>
      <c r="E41" s="145">
        <v>20.58</v>
      </c>
      <c r="F41" s="145">
        <v>24.78</v>
      </c>
      <c r="G41" s="145">
        <v>33.33</v>
      </c>
      <c r="H41" s="93"/>
    </row>
    <row r="42" spans="1:13" x14ac:dyDescent="0.2">
      <c r="A42" s="105" t="s">
        <v>87</v>
      </c>
      <c r="B42" s="96">
        <v>182</v>
      </c>
      <c r="C42" s="145">
        <v>38.409999999999997</v>
      </c>
      <c r="D42" s="145">
        <v>9.6999999999999993</v>
      </c>
      <c r="E42" s="145">
        <v>16.86</v>
      </c>
      <c r="F42" s="145">
        <v>29.38</v>
      </c>
      <c r="G42" s="145">
        <v>17.989999999999998</v>
      </c>
      <c r="H42" s="93"/>
    </row>
    <row r="43" spans="1:13" x14ac:dyDescent="0.2">
      <c r="A43" s="105" t="s">
        <v>88</v>
      </c>
      <c r="B43" s="96">
        <v>74</v>
      </c>
      <c r="C43" s="145">
        <v>19.670000000000002</v>
      </c>
      <c r="D43" s="145">
        <v>8.06</v>
      </c>
      <c r="E43" s="145">
        <v>36.619999999999997</v>
      </c>
      <c r="F43" s="145">
        <v>23.29</v>
      </c>
      <c r="G43" s="145">
        <v>6.67</v>
      </c>
      <c r="H43" s="93"/>
    </row>
    <row r="44" spans="1:13" x14ac:dyDescent="0.2">
      <c r="A44" s="205" t="s">
        <v>89</v>
      </c>
      <c r="B44" s="211">
        <v>356</v>
      </c>
      <c r="C44" s="204">
        <v>58.6</v>
      </c>
      <c r="D44" s="204">
        <v>14.52</v>
      </c>
      <c r="E44" s="204">
        <v>23.95</v>
      </c>
      <c r="F44" s="204">
        <v>13.45</v>
      </c>
      <c r="G44" s="204">
        <v>32.46</v>
      </c>
      <c r="H44" s="93"/>
    </row>
    <row r="45" spans="1:13" x14ac:dyDescent="0.2">
      <c r="A45" s="105" t="s">
        <v>90</v>
      </c>
      <c r="B45" s="96">
        <v>53</v>
      </c>
      <c r="C45" s="145">
        <v>57.58</v>
      </c>
      <c r="D45" s="145">
        <v>21.28</v>
      </c>
      <c r="E45" s="145">
        <v>35.29</v>
      </c>
      <c r="F45" s="145">
        <v>11.63</v>
      </c>
      <c r="G45" s="145">
        <v>51.52</v>
      </c>
      <c r="H45" s="93"/>
    </row>
    <row r="46" spans="1:13" x14ac:dyDescent="0.2">
      <c r="A46" s="105" t="s">
        <v>91</v>
      </c>
      <c r="B46" s="96">
        <v>24</v>
      </c>
      <c r="C46" s="145">
        <v>40</v>
      </c>
      <c r="D46" s="145">
        <v>28.57</v>
      </c>
      <c r="E46" s="145">
        <v>42.86</v>
      </c>
      <c r="F46" s="145">
        <v>0</v>
      </c>
      <c r="G46" s="145">
        <v>30</v>
      </c>
      <c r="H46" s="93"/>
    </row>
    <row r="47" spans="1:13" x14ac:dyDescent="0.2">
      <c r="A47" s="105" t="s">
        <v>92</v>
      </c>
      <c r="B47" s="96">
        <v>140</v>
      </c>
      <c r="C47" s="145">
        <v>63.16</v>
      </c>
      <c r="D47" s="145">
        <v>11.85</v>
      </c>
      <c r="E47" s="145">
        <v>16.3</v>
      </c>
      <c r="F47" s="145">
        <v>20.14</v>
      </c>
      <c r="G47" s="145">
        <v>22.31</v>
      </c>
      <c r="H47" s="93"/>
    </row>
    <row r="48" spans="1:13" x14ac:dyDescent="0.2">
      <c r="A48" s="105" t="s">
        <v>93</v>
      </c>
      <c r="B48" s="96">
        <v>139</v>
      </c>
      <c r="C48" s="145">
        <v>54.39</v>
      </c>
      <c r="D48" s="145">
        <v>14.04</v>
      </c>
      <c r="E48" s="145">
        <v>24.41</v>
      </c>
      <c r="F48" s="145">
        <v>9.56</v>
      </c>
      <c r="G48" s="145">
        <v>37.4</v>
      </c>
      <c r="H48" s="93"/>
    </row>
    <row r="49" spans="1:8" x14ac:dyDescent="0.2">
      <c r="A49" s="164" t="s">
        <v>94</v>
      </c>
      <c r="B49" s="592"/>
      <c r="C49" s="566"/>
      <c r="D49" s="566"/>
      <c r="E49" s="566"/>
      <c r="F49" s="566"/>
      <c r="G49" s="566"/>
      <c r="H49" s="93"/>
    </row>
    <row r="50" spans="1:8" x14ac:dyDescent="0.2">
      <c r="A50" s="105" t="s">
        <v>95</v>
      </c>
      <c r="B50" s="112">
        <v>610</v>
      </c>
      <c r="C50" s="138">
        <v>46.22</v>
      </c>
      <c r="D50" s="138">
        <v>12.31</v>
      </c>
      <c r="E50" s="138">
        <v>22.15</v>
      </c>
      <c r="F50" s="138">
        <v>18.97</v>
      </c>
      <c r="G50" s="138">
        <v>29.65</v>
      </c>
      <c r="H50" s="93"/>
    </row>
    <row r="51" spans="1:8" x14ac:dyDescent="0.2">
      <c r="A51" s="105" t="s">
        <v>96</v>
      </c>
      <c r="B51" s="96">
        <v>249</v>
      </c>
      <c r="C51" s="145">
        <v>46.79</v>
      </c>
      <c r="D51" s="145">
        <v>10.220000000000001</v>
      </c>
      <c r="E51" s="145">
        <v>23.4</v>
      </c>
      <c r="F51" s="145">
        <v>25.11</v>
      </c>
      <c r="G51" s="145">
        <v>23.65</v>
      </c>
      <c r="H51" s="93"/>
    </row>
    <row r="52" spans="1:8" x14ac:dyDescent="0.2">
      <c r="A52" s="164" t="s">
        <v>97</v>
      </c>
      <c r="B52" s="592"/>
      <c r="C52" s="566"/>
      <c r="D52" s="566"/>
      <c r="E52" s="566"/>
      <c r="F52" s="566"/>
      <c r="G52" s="566"/>
      <c r="H52" s="93"/>
    </row>
    <row r="53" spans="1:8" x14ac:dyDescent="0.2">
      <c r="A53" s="105" t="s">
        <v>98</v>
      </c>
      <c r="B53" s="112">
        <v>32</v>
      </c>
      <c r="C53" s="138">
        <v>4</v>
      </c>
      <c r="D53" s="138">
        <v>14.81</v>
      </c>
      <c r="E53" s="138">
        <v>86.67</v>
      </c>
      <c r="F53" s="138">
        <v>12.5</v>
      </c>
      <c r="G53" s="138">
        <v>46.67</v>
      </c>
      <c r="H53" s="93"/>
    </row>
    <row r="54" spans="1:8" x14ac:dyDescent="0.2">
      <c r="A54" s="105" t="s">
        <v>99</v>
      </c>
      <c r="B54" s="96">
        <v>186</v>
      </c>
      <c r="C54" s="145">
        <v>38.56</v>
      </c>
      <c r="D54" s="145">
        <v>12.8</v>
      </c>
      <c r="E54" s="145">
        <v>26.82</v>
      </c>
      <c r="F54" s="145">
        <v>16</v>
      </c>
      <c r="G54" s="145">
        <v>23.13</v>
      </c>
      <c r="H54" s="93"/>
    </row>
    <row r="55" spans="1:8" x14ac:dyDescent="0.2">
      <c r="A55" s="105" t="s">
        <v>100</v>
      </c>
      <c r="B55" s="96">
        <v>378</v>
      </c>
      <c r="C55" s="145">
        <v>48.24</v>
      </c>
      <c r="D55" s="145">
        <v>12.42</v>
      </c>
      <c r="E55" s="145">
        <v>19.37</v>
      </c>
      <c r="F55" s="145">
        <v>23.81</v>
      </c>
      <c r="G55" s="145">
        <v>27.71</v>
      </c>
      <c r="H55" s="93"/>
    </row>
    <row r="56" spans="1:8" x14ac:dyDescent="0.2">
      <c r="A56" s="105" t="s">
        <v>101</v>
      </c>
      <c r="B56" s="96">
        <v>267</v>
      </c>
      <c r="C56" s="145">
        <v>53.68</v>
      </c>
      <c r="D56" s="145">
        <v>10.17</v>
      </c>
      <c r="E56" s="145">
        <v>16.8</v>
      </c>
      <c r="F56" s="145">
        <v>21.12</v>
      </c>
      <c r="G56" s="145">
        <v>29.36</v>
      </c>
      <c r="H56" s="93"/>
    </row>
    <row r="57" spans="1:8" x14ac:dyDescent="0.2">
      <c r="A57" s="164" t="s">
        <v>102</v>
      </c>
      <c r="B57" s="592"/>
      <c r="C57" s="566"/>
      <c r="D57" s="566"/>
      <c r="E57" s="566"/>
      <c r="F57" s="566"/>
      <c r="G57" s="566"/>
      <c r="H57" s="93"/>
    </row>
    <row r="58" spans="1:8" x14ac:dyDescent="0.2">
      <c r="A58" s="105" t="s">
        <v>103</v>
      </c>
      <c r="B58" s="112">
        <v>202</v>
      </c>
      <c r="C58" s="138">
        <v>53.85</v>
      </c>
      <c r="D58" s="138">
        <v>15.48</v>
      </c>
      <c r="E58" s="138">
        <v>34.36</v>
      </c>
      <c r="F58" s="138">
        <v>14.36</v>
      </c>
      <c r="G58" s="146"/>
      <c r="H58" s="93"/>
    </row>
    <row r="59" spans="1:8" x14ac:dyDescent="0.2">
      <c r="A59" s="105" t="s">
        <v>104</v>
      </c>
      <c r="B59" s="96">
        <v>466</v>
      </c>
      <c r="C59" s="145">
        <v>41.95</v>
      </c>
      <c r="D59" s="145">
        <v>9.18</v>
      </c>
      <c r="E59" s="145">
        <v>19.82</v>
      </c>
      <c r="F59" s="145">
        <v>24</v>
      </c>
      <c r="G59" s="147"/>
      <c r="H59" s="93"/>
    </row>
    <row r="60" spans="1:8" x14ac:dyDescent="0.2">
      <c r="A60" s="105" t="s">
        <v>105</v>
      </c>
      <c r="B60" s="96">
        <v>54</v>
      </c>
      <c r="C60" s="145">
        <v>50</v>
      </c>
      <c r="D60" s="145">
        <v>3.92</v>
      </c>
      <c r="E60" s="145">
        <v>9.6199999999999992</v>
      </c>
      <c r="F60" s="145">
        <v>19.57</v>
      </c>
      <c r="G60" s="147"/>
      <c r="H60" s="93"/>
    </row>
    <row r="61" spans="1:8" x14ac:dyDescent="0.2">
      <c r="A61" s="164" t="s">
        <v>106</v>
      </c>
      <c r="B61" s="592"/>
      <c r="C61" s="566"/>
      <c r="D61" s="566"/>
      <c r="E61" s="566"/>
      <c r="F61" s="566"/>
      <c r="G61" s="566"/>
      <c r="H61" s="93"/>
    </row>
    <row r="62" spans="1:8" x14ac:dyDescent="0.2">
      <c r="A62" s="105" t="s">
        <v>107</v>
      </c>
      <c r="B62" s="112">
        <v>634</v>
      </c>
      <c r="C62" s="138">
        <v>49.62</v>
      </c>
      <c r="D62" s="138">
        <v>13.48</v>
      </c>
      <c r="E62" s="138">
        <v>20.6</v>
      </c>
      <c r="F62" s="138">
        <v>18.53</v>
      </c>
      <c r="G62" s="138">
        <v>30.75</v>
      </c>
      <c r="H62" s="93"/>
    </row>
    <row r="63" spans="1:8" x14ac:dyDescent="0.2">
      <c r="A63" s="105" t="s">
        <v>108</v>
      </c>
      <c r="B63" s="96">
        <v>215</v>
      </c>
      <c r="C63" s="145">
        <v>37.5</v>
      </c>
      <c r="D63" s="145">
        <v>7.61</v>
      </c>
      <c r="E63" s="145">
        <v>27.94</v>
      </c>
      <c r="F63" s="145">
        <v>28.37</v>
      </c>
      <c r="G63" s="145">
        <v>19.46</v>
      </c>
      <c r="H63" s="93"/>
    </row>
    <row r="64" spans="1:8" x14ac:dyDescent="0.2">
      <c r="A64" s="164" t="s">
        <v>243</v>
      </c>
      <c r="B64" s="592"/>
      <c r="C64" s="566"/>
      <c r="D64" s="566"/>
      <c r="E64" s="566"/>
      <c r="F64" s="566"/>
      <c r="G64" s="566"/>
      <c r="H64" s="93"/>
    </row>
    <row r="65" spans="1:8" x14ac:dyDescent="0.2">
      <c r="A65" s="111" t="s">
        <v>142</v>
      </c>
      <c r="B65" s="112">
        <v>742</v>
      </c>
      <c r="C65" s="138">
        <v>48.78</v>
      </c>
      <c r="D65" s="138">
        <v>12.12</v>
      </c>
      <c r="E65" s="138">
        <v>21.68</v>
      </c>
      <c r="F65" s="138">
        <v>21.34</v>
      </c>
      <c r="G65" s="113">
        <v>29.41</v>
      </c>
      <c r="H65" s="93"/>
    </row>
    <row r="66" spans="1:8" x14ac:dyDescent="0.2">
      <c r="A66" s="111" t="s">
        <v>143</v>
      </c>
      <c r="B66" s="112">
        <v>19</v>
      </c>
      <c r="C66" s="138">
        <v>63.64</v>
      </c>
      <c r="D66" s="138">
        <v>7.69</v>
      </c>
      <c r="E66" s="138">
        <v>17.649999999999999</v>
      </c>
      <c r="F66" s="138">
        <v>7.69</v>
      </c>
      <c r="G66" s="113">
        <v>11.76</v>
      </c>
      <c r="H66" s="93"/>
    </row>
    <row r="67" spans="1:8" x14ac:dyDescent="0.2">
      <c r="A67" s="111" t="s">
        <v>144</v>
      </c>
      <c r="B67" s="112">
        <v>31</v>
      </c>
      <c r="C67" s="138">
        <v>15.38</v>
      </c>
      <c r="D67" s="138">
        <v>15.38</v>
      </c>
      <c r="E67" s="138">
        <v>60</v>
      </c>
      <c r="F67" s="138">
        <v>9.68</v>
      </c>
      <c r="G67" s="113">
        <v>30.77</v>
      </c>
      <c r="H67" s="93"/>
    </row>
    <row r="68" spans="1:8" x14ac:dyDescent="0.2">
      <c r="A68" s="111" t="s">
        <v>145</v>
      </c>
      <c r="B68" s="112">
        <v>36</v>
      </c>
      <c r="C68" s="138">
        <v>20.59</v>
      </c>
      <c r="D68" s="138">
        <v>0</v>
      </c>
      <c r="E68" s="138">
        <v>17.14</v>
      </c>
      <c r="F68" s="138">
        <v>25</v>
      </c>
      <c r="G68" s="113">
        <v>14.29</v>
      </c>
      <c r="H68" s="93"/>
    </row>
    <row r="69" spans="1:8" x14ac:dyDescent="0.2">
      <c r="A69" s="111" t="s">
        <v>146</v>
      </c>
      <c r="B69" s="112">
        <v>24</v>
      </c>
      <c r="C69" s="138">
        <v>36.36</v>
      </c>
      <c r="D69" s="138">
        <v>21.74</v>
      </c>
      <c r="E69" s="138">
        <v>20.83</v>
      </c>
      <c r="F69" s="138">
        <v>29.17</v>
      </c>
      <c r="G69" s="113">
        <v>13.64</v>
      </c>
      <c r="H69" s="93"/>
    </row>
    <row r="70" spans="1:8" x14ac:dyDescent="0.2">
      <c r="A70" s="111" t="s">
        <v>251</v>
      </c>
      <c r="B70" s="112">
        <v>15</v>
      </c>
      <c r="C70" s="138">
        <v>53.33</v>
      </c>
      <c r="D70" s="138">
        <v>6.67</v>
      </c>
      <c r="E70" s="138">
        <v>7.69</v>
      </c>
      <c r="F70" s="138">
        <v>9.09</v>
      </c>
      <c r="G70" s="113">
        <v>28.57</v>
      </c>
      <c r="H70" s="93"/>
    </row>
    <row r="71" spans="1:8" x14ac:dyDescent="0.2">
      <c r="A71" s="594" t="s">
        <v>379</v>
      </c>
      <c r="B71" s="140"/>
      <c r="C71" s="185"/>
      <c r="D71" s="185"/>
      <c r="E71" s="185"/>
      <c r="F71" s="185"/>
      <c r="G71" s="185"/>
      <c r="H71" s="93"/>
    </row>
    <row r="72" spans="1:8" x14ac:dyDescent="0.2">
      <c r="A72" s="774"/>
      <c r="B72" s="774"/>
      <c r="C72" s="774"/>
      <c r="D72" s="774"/>
      <c r="E72" s="93"/>
      <c r="F72" s="93"/>
      <c r="G72" s="93"/>
      <c r="H72" s="93"/>
    </row>
    <row r="73" spans="1:8" x14ac:dyDescent="0.2">
      <c r="A73" s="93"/>
      <c r="B73" s="93"/>
      <c r="C73" s="93"/>
      <c r="D73" s="93"/>
      <c r="E73" s="93"/>
      <c r="F73" s="93"/>
      <c r="G73" s="93"/>
      <c r="H73" s="93"/>
    </row>
  </sheetData>
  <mergeCells count="3">
    <mergeCell ref="A72:D72"/>
    <mergeCell ref="A2:A3"/>
    <mergeCell ref="A7:A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K76"/>
  <sheetViews>
    <sheetView showGridLines="0" workbookViewId="0"/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6.28515625" style="3" customWidth="1"/>
    <col min="4" max="8" width="10.7109375" style="3" customWidth="1"/>
    <col min="9" max="16384" width="8.85546875" style="3"/>
  </cols>
  <sheetData>
    <row r="1" spans="1:11" ht="22.5" customHeight="1" x14ac:dyDescent="0.2">
      <c r="A1" s="123" t="s">
        <v>421</v>
      </c>
      <c r="B1" s="123"/>
      <c r="C1" s="93"/>
      <c r="D1" s="93"/>
      <c r="E1" s="93"/>
      <c r="F1" s="93"/>
      <c r="G1" s="93"/>
      <c r="H1" s="93"/>
      <c r="I1" s="93"/>
    </row>
    <row r="2" spans="1:11" ht="14.45" customHeight="1" x14ac:dyDescent="0.2">
      <c r="A2" s="770" t="s">
        <v>167</v>
      </c>
      <c r="B2" s="779" t="s">
        <v>126</v>
      </c>
      <c r="C2" s="781" t="s">
        <v>233</v>
      </c>
      <c r="D2" s="781" t="s">
        <v>223</v>
      </c>
      <c r="E2" s="783"/>
      <c r="F2" s="784" t="s">
        <v>224</v>
      </c>
      <c r="G2" s="785"/>
      <c r="H2" s="785"/>
      <c r="I2" s="784" t="s">
        <v>228</v>
      </c>
      <c r="J2" s="785"/>
      <c r="K2" s="785"/>
    </row>
    <row r="3" spans="1:11" ht="35.25" customHeight="1" x14ac:dyDescent="0.2">
      <c r="A3" s="770"/>
      <c r="B3" s="780"/>
      <c r="C3" s="782"/>
      <c r="D3" s="782"/>
      <c r="E3" s="780"/>
      <c r="F3" s="595" t="s">
        <v>225</v>
      </c>
      <c r="G3" s="595" t="s">
        <v>226</v>
      </c>
      <c r="H3" s="595" t="s">
        <v>227</v>
      </c>
      <c r="I3" s="595" t="s">
        <v>229</v>
      </c>
      <c r="J3" s="595" t="s">
        <v>230</v>
      </c>
      <c r="K3" s="595" t="s">
        <v>231</v>
      </c>
    </row>
    <row r="4" spans="1:11" x14ac:dyDescent="0.2">
      <c r="A4" s="770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4" t="s">
        <v>0</v>
      </c>
      <c r="H4" s="584" t="s">
        <v>0</v>
      </c>
      <c r="I4" s="584" t="s">
        <v>0</v>
      </c>
      <c r="J4" s="584" t="s">
        <v>0</v>
      </c>
      <c r="K4" s="584" t="s">
        <v>0</v>
      </c>
    </row>
    <row r="5" spans="1:11" s="517" customFormat="1" x14ac:dyDescent="0.2">
      <c r="A5" s="556" t="s">
        <v>173</v>
      </c>
      <c r="B5" s="556"/>
      <c r="C5" s="596"/>
      <c r="D5" s="586"/>
      <c r="E5" s="597"/>
      <c r="F5" s="586"/>
      <c r="G5" s="597"/>
      <c r="H5" s="597"/>
      <c r="I5" s="556"/>
      <c r="J5" s="556"/>
      <c r="K5" s="596"/>
    </row>
    <row r="6" spans="1:11" s="517" customFormat="1" x14ac:dyDescent="0.2">
      <c r="A6" s="108" t="s">
        <v>174</v>
      </c>
      <c r="B6" s="96">
        <v>1518</v>
      </c>
      <c r="C6" s="220">
        <v>25.2</v>
      </c>
      <c r="D6" s="220">
        <v>32.200000000000003</v>
      </c>
      <c r="E6" s="220">
        <v>9.77</v>
      </c>
      <c r="F6" s="220">
        <v>48.76</v>
      </c>
      <c r="G6" s="220">
        <v>26.9</v>
      </c>
      <c r="H6" s="220">
        <v>24.34</v>
      </c>
      <c r="I6" s="220">
        <v>57.44</v>
      </c>
      <c r="J6" s="220">
        <v>11.33</v>
      </c>
      <c r="K6" s="220">
        <v>31.23</v>
      </c>
    </row>
    <row r="7" spans="1:11" x14ac:dyDescent="0.2">
      <c r="A7" s="108" t="s">
        <v>175</v>
      </c>
      <c r="B7" s="96">
        <v>429</v>
      </c>
      <c r="C7" s="220">
        <v>38.369999999999997</v>
      </c>
      <c r="D7" s="220">
        <v>31.98</v>
      </c>
      <c r="E7" s="220">
        <v>10.19</v>
      </c>
      <c r="F7" s="220">
        <v>45.75</v>
      </c>
      <c r="G7" s="220">
        <v>24.5</v>
      </c>
      <c r="H7" s="220">
        <v>29.75</v>
      </c>
      <c r="I7" s="220">
        <v>73.430000000000007</v>
      </c>
      <c r="J7" s="220">
        <v>7.69</v>
      </c>
      <c r="K7" s="220">
        <v>18.88</v>
      </c>
    </row>
    <row r="8" spans="1:11" ht="14.45" customHeight="1" x14ac:dyDescent="0.2">
      <c r="A8" s="777" t="s">
        <v>169</v>
      </c>
      <c r="B8" s="775" t="s">
        <v>128</v>
      </c>
      <c r="C8" s="769" t="s">
        <v>222</v>
      </c>
      <c r="D8" s="786" t="s">
        <v>223</v>
      </c>
      <c r="E8" s="775"/>
      <c r="F8" s="764" t="s">
        <v>224</v>
      </c>
      <c r="G8" s="765"/>
      <c r="H8" s="765"/>
      <c r="I8" s="784" t="s">
        <v>228</v>
      </c>
      <c r="J8" s="785"/>
      <c r="K8" s="785"/>
    </row>
    <row r="9" spans="1:11" ht="33.75" x14ac:dyDescent="0.2">
      <c r="A9" s="770"/>
      <c r="B9" s="776"/>
      <c r="C9" s="768"/>
      <c r="D9" s="787"/>
      <c r="E9" s="776"/>
      <c r="F9" s="213" t="s">
        <v>225</v>
      </c>
      <c r="G9" s="214" t="s">
        <v>226</v>
      </c>
      <c r="H9" s="214" t="s">
        <v>227</v>
      </c>
      <c r="I9" s="595" t="s">
        <v>229</v>
      </c>
      <c r="J9" s="595" t="s">
        <v>230</v>
      </c>
      <c r="K9" s="595" t="s">
        <v>231</v>
      </c>
    </row>
    <row r="10" spans="1:11" x14ac:dyDescent="0.2">
      <c r="A10" s="778"/>
      <c r="B10" s="160" t="s">
        <v>2</v>
      </c>
      <c r="C10" s="217" t="s">
        <v>0</v>
      </c>
      <c r="D10" s="195" t="s">
        <v>187</v>
      </c>
      <c r="E10" s="218" t="s">
        <v>188</v>
      </c>
      <c r="F10" s="160" t="s">
        <v>0</v>
      </c>
      <c r="G10" s="160" t="s">
        <v>0</v>
      </c>
      <c r="H10" s="160" t="s">
        <v>0</v>
      </c>
      <c r="I10" s="584" t="s">
        <v>0</v>
      </c>
      <c r="J10" s="584" t="s">
        <v>0</v>
      </c>
      <c r="K10" s="584" t="s">
        <v>0</v>
      </c>
    </row>
    <row r="11" spans="1:11" x14ac:dyDescent="0.2">
      <c r="A11" s="164" t="s">
        <v>375</v>
      </c>
      <c r="B11" s="164"/>
      <c r="C11" s="219"/>
      <c r="D11" s="600"/>
      <c r="E11" s="601"/>
      <c r="F11" s="597"/>
      <c r="G11" s="597"/>
      <c r="H11" s="597"/>
      <c r="I11" s="556"/>
      <c r="J11" s="556"/>
      <c r="K11" s="596"/>
    </row>
    <row r="12" spans="1:11" x14ac:dyDescent="0.2">
      <c r="A12" s="95">
        <v>2015</v>
      </c>
      <c r="B12" s="96">
        <v>506</v>
      </c>
      <c r="C12" s="220">
        <v>38.270000000000003</v>
      </c>
      <c r="D12" s="220">
        <v>28.19</v>
      </c>
      <c r="E12" s="265">
        <v>8.0500000000000007</v>
      </c>
      <c r="F12" s="97">
        <v>36.549999999999997</v>
      </c>
      <c r="G12" s="97">
        <v>33.82</v>
      </c>
      <c r="H12" s="97">
        <v>29.62</v>
      </c>
      <c r="I12" s="145">
        <v>66.400000000000006</v>
      </c>
      <c r="J12" s="145">
        <v>18.97</v>
      </c>
      <c r="K12" s="145">
        <v>14.62</v>
      </c>
    </row>
    <row r="13" spans="1:11" x14ac:dyDescent="0.2">
      <c r="A13" s="95">
        <v>2016</v>
      </c>
      <c r="B13" s="96">
        <v>478</v>
      </c>
      <c r="C13" s="220">
        <v>31.12</v>
      </c>
      <c r="D13" s="220">
        <v>29.81</v>
      </c>
      <c r="E13" s="265">
        <v>7.93</v>
      </c>
      <c r="F13" s="97">
        <v>45.59</v>
      </c>
      <c r="G13" s="97">
        <v>29.25</v>
      </c>
      <c r="H13" s="97">
        <v>25.16</v>
      </c>
      <c r="I13" s="145">
        <v>60.04</v>
      </c>
      <c r="J13" s="145">
        <v>18.2</v>
      </c>
      <c r="K13" s="145">
        <v>21.76</v>
      </c>
    </row>
    <row r="14" spans="1:11" x14ac:dyDescent="0.2">
      <c r="A14" s="95">
        <v>2017</v>
      </c>
      <c r="B14" s="96">
        <v>461</v>
      </c>
      <c r="C14" s="220">
        <v>27.43</v>
      </c>
      <c r="D14" s="220">
        <v>32.4</v>
      </c>
      <c r="E14" s="265">
        <v>9.56</v>
      </c>
      <c r="F14" s="97">
        <v>42.07</v>
      </c>
      <c r="G14" s="97">
        <v>31.28</v>
      </c>
      <c r="H14" s="97">
        <v>26.65</v>
      </c>
      <c r="I14" s="145">
        <v>59.22</v>
      </c>
      <c r="J14" s="145">
        <v>20.82</v>
      </c>
      <c r="K14" s="145">
        <v>19.96</v>
      </c>
    </row>
    <row r="15" spans="1:11" x14ac:dyDescent="0.2">
      <c r="A15" s="95">
        <v>2018</v>
      </c>
      <c r="B15" s="96">
        <v>446</v>
      </c>
      <c r="C15" s="220">
        <v>23.39</v>
      </c>
      <c r="D15" s="220">
        <v>32.950000000000003</v>
      </c>
      <c r="E15" s="265">
        <v>9.2200000000000006</v>
      </c>
      <c r="F15" s="97">
        <v>45.9</v>
      </c>
      <c r="G15" s="97">
        <v>31.15</v>
      </c>
      <c r="H15" s="97">
        <v>22.95</v>
      </c>
      <c r="I15" s="145">
        <v>63.23</v>
      </c>
      <c r="J15" s="145">
        <v>17.489999999999998</v>
      </c>
      <c r="K15" s="145">
        <v>19.28</v>
      </c>
    </row>
    <row r="16" spans="1:11" x14ac:dyDescent="0.2">
      <c r="A16" s="95">
        <v>2019</v>
      </c>
      <c r="B16" s="96">
        <v>511</v>
      </c>
      <c r="C16" s="220">
        <v>24.24</v>
      </c>
      <c r="D16" s="220">
        <v>33.06</v>
      </c>
      <c r="E16" s="265">
        <v>8.7200000000000006</v>
      </c>
      <c r="F16" s="97">
        <v>46.93</v>
      </c>
      <c r="G16" s="97">
        <v>33.11</v>
      </c>
      <c r="H16" s="97">
        <v>19.96</v>
      </c>
      <c r="I16" s="145">
        <v>66.14</v>
      </c>
      <c r="J16" s="145">
        <v>17.61</v>
      </c>
      <c r="K16" s="145">
        <v>16.239999999999998</v>
      </c>
    </row>
    <row r="17" spans="1:11" x14ac:dyDescent="0.2">
      <c r="A17" s="185">
        <v>2020</v>
      </c>
      <c r="B17" s="96">
        <v>509</v>
      </c>
      <c r="C17" s="220">
        <v>22.04</v>
      </c>
      <c r="D17" s="220">
        <v>33.4</v>
      </c>
      <c r="E17" s="265">
        <v>8.67</v>
      </c>
      <c r="F17" s="97">
        <v>43.58</v>
      </c>
      <c r="G17" s="97">
        <v>30.32</v>
      </c>
      <c r="H17" s="97">
        <v>26.11</v>
      </c>
      <c r="I17" s="145">
        <v>61.3</v>
      </c>
      <c r="J17" s="145">
        <v>19.25</v>
      </c>
      <c r="K17" s="145">
        <v>19.45</v>
      </c>
    </row>
    <row r="18" spans="1:11" x14ac:dyDescent="0.2">
      <c r="A18" s="185">
        <v>2021</v>
      </c>
      <c r="B18" s="96">
        <v>466</v>
      </c>
      <c r="C18" s="220">
        <v>26.5</v>
      </c>
      <c r="D18" s="220">
        <v>33.67</v>
      </c>
      <c r="E18" s="265">
        <v>8.68</v>
      </c>
      <c r="F18" s="97">
        <v>46.73</v>
      </c>
      <c r="G18" s="97">
        <v>31.54</v>
      </c>
      <c r="H18" s="97">
        <v>21.73</v>
      </c>
      <c r="I18" s="145">
        <v>69.53</v>
      </c>
      <c r="J18" s="145">
        <v>13.95</v>
      </c>
      <c r="K18" s="145">
        <v>16.52</v>
      </c>
    </row>
    <row r="19" spans="1:11" ht="21.75" customHeight="1" x14ac:dyDescent="0.2">
      <c r="A19" s="663" t="s">
        <v>381</v>
      </c>
      <c r="B19" s="658"/>
      <c r="C19" s="691" t="s">
        <v>545</v>
      </c>
      <c r="D19" s="691" t="s">
        <v>546</v>
      </c>
      <c r="E19" s="703"/>
      <c r="F19" s="691" t="s">
        <v>547</v>
      </c>
      <c r="G19" s="691" t="s">
        <v>476</v>
      </c>
      <c r="H19" s="691" t="s">
        <v>548</v>
      </c>
      <c r="I19" s="672"/>
      <c r="J19" s="672"/>
      <c r="K19" s="672"/>
    </row>
    <row r="20" spans="1:11" x14ac:dyDescent="0.2">
      <c r="A20" s="556" t="s">
        <v>70</v>
      </c>
      <c r="B20" s="592"/>
      <c r="C20" s="575"/>
      <c r="D20" s="575"/>
      <c r="E20" s="576"/>
      <c r="F20" s="565"/>
      <c r="G20" s="565"/>
      <c r="H20" s="565"/>
      <c r="I20" s="598"/>
      <c r="J20" s="598"/>
      <c r="K20" s="598"/>
    </row>
    <row r="21" spans="1:11" x14ac:dyDescent="0.2">
      <c r="A21" s="200" t="s">
        <v>296</v>
      </c>
      <c r="B21" s="211">
        <v>867</v>
      </c>
      <c r="C21" s="222">
        <v>25.32</v>
      </c>
      <c r="D21" s="222">
        <v>32.36</v>
      </c>
      <c r="E21" s="578">
        <v>9.48</v>
      </c>
      <c r="F21" s="203">
        <v>50.06</v>
      </c>
      <c r="G21" s="203">
        <v>25.54</v>
      </c>
      <c r="H21" s="203">
        <v>24.4</v>
      </c>
      <c r="I21" s="203">
        <v>58.938869665513259</v>
      </c>
      <c r="J21" s="203">
        <v>8.8811995386389864</v>
      </c>
      <c r="K21" s="203">
        <v>32.179930795847753</v>
      </c>
    </row>
    <row r="22" spans="1:11" x14ac:dyDescent="0.2">
      <c r="A22" s="200" t="s">
        <v>71</v>
      </c>
      <c r="B22" s="211">
        <v>828</v>
      </c>
      <c r="C22" s="222">
        <v>25.4</v>
      </c>
      <c r="D22" s="222">
        <v>32.380000000000003</v>
      </c>
      <c r="E22" s="578">
        <v>9.39</v>
      </c>
      <c r="F22" s="203">
        <v>48.34</v>
      </c>
      <c r="G22" s="203">
        <v>26.16</v>
      </c>
      <c r="H22" s="203">
        <v>25.5</v>
      </c>
      <c r="I22" s="203">
        <v>58.695652173913047</v>
      </c>
      <c r="J22" s="203">
        <v>8.57487922705314</v>
      </c>
      <c r="K22" s="203">
        <v>32.729468599033815</v>
      </c>
    </row>
    <row r="23" spans="1:11" x14ac:dyDescent="0.2">
      <c r="A23" s="108" t="s">
        <v>72</v>
      </c>
      <c r="B23" s="103">
        <v>140</v>
      </c>
      <c r="C23" s="223">
        <v>16.55</v>
      </c>
      <c r="D23" s="223">
        <v>31.04</v>
      </c>
      <c r="E23" s="267">
        <v>10.8</v>
      </c>
      <c r="F23" s="104">
        <v>31.75</v>
      </c>
      <c r="G23" s="104">
        <v>38.1</v>
      </c>
      <c r="H23" s="104">
        <v>30.16</v>
      </c>
      <c r="I23" s="104">
        <v>47.142857142857139</v>
      </c>
      <c r="J23" s="104">
        <v>22.857142857142858</v>
      </c>
      <c r="K23" s="104">
        <v>30</v>
      </c>
    </row>
    <row r="24" spans="1:11" x14ac:dyDescent="0.2">
      <c r="A24" s="108" t="s">
        <v>73</v>
      </c>
      <c r="B24" s="103">
        <v>119</v>
      </c>
      <c r="C24" s="223">
        <v>22.22</v>
      </c>
      <c r="D24" s="223">
        <v>35.229999999999997</v>
      </c>
      <c r="E24" s="267">
        <v>7.71</v>
      </c>
      <c r="F24" s="104">
        <v>45.22</v>
      </c>
      <c r="G24" s="104">
        <v>33.04</v>
      </c>
      <c r="H24" s="104">
        <v>21.74</v>
      </c>
      <c r="I24" s="104">
        <v>84.87394957983193</v>
      </c>
      <c r="J24" s="104">
        <v>12.605042016806722</v>
      </c>
      <c r="K24" s="104">
        <v>2.5210084033613445</v>
      </c>
    </row>
    <row r="25" spans="1:11" x14ac:dyDescent="0.2">
      <c r="A25" s="108" t="s">
        <v>74</v>
      </c>
      <c r="B25" s="103">
        <v>209</v>
      </c>
      <c r="C25" s="223">
        <v>22.93</v>
      </c>
      <c r="D25" s="223">
        <v>31.68</v>
      </c>
      <c r="E25" s="267">
        <v>9.9</v>
      </c>
      <c r="F25" s="104">
        <v>54.45</v>
      </c>
      <c r="G25" s="104">
        <v>23.56</v>
      </c>
      <c r="H25" s="104">
        <v>21.99</v>
      </c>
      <c r="I25" s="104">
        <v>61.722488038277511</v>
      </c>
      <c r="J25" s="104">
        <v>3.8277511961722488</v>
      </c>
      <c r="K25" s="104">
        <v>34.449760765550238</v>
      </c>
    </row>
    <row r="26" spans="1:11" x14ac:dyDescent="0.2">
      <c r="A26" s="108" t="s">
        <v>75</v>
      </c>
      <c r="B26" s="103">
        <v>190</v>
      </c>
      <c r="C26" s="223">
        <v>32.28</v>
      </c>
      <c r="D26" s="223">
        <v>31.7</v>
      </c>
      <c r="E26" s="267">
        <v>9.06</v>
      </c>
      <c r="F26" s="104">
        <v>63.74</v>
      </c>
      <c r="G26" s="104">
        <v>14.84</v>
      </c>
      <c r="H26" s="104">
        <v>21.43</v>
      </c>
      <c r="I26" s="104">
        <v>44.210526315789473</v>
      </c>
      <c r="J26" s="104">
        <v>3.1578947368421053</v>
      </c>
      <c r="K26" s="104">
        <v>52.631578947368418</v>
      </c>
    </row>
    <row r="27" spans="1:11" x14ac:dyDescent="0.2">
      <c r="A27" s="108" t="s">
        <v>76</v>
      </c>
      <c r="B27" s="103">
        <v>170</v>
      </c>
      <c r="C27" s="223">
        <v>30.3</v>
      </c>
      <c r="D27" s="223">
        <v>33</v>
      </c>
      <c r="E27" s="267">
        <v>9.43</v>
      </c>
      <c r="F27" s="104">
        <v>37.409999999999997</v>
      </c>
      <c r="G27" s="104">
        <v>28.06</v>
      </c>
      <c r="H27" s="104">
        <v>34.53</v>
      </c>
      <c r="I27" s="104">
        <v>62.352941176470587</v>
      </c>
      <c r="J27" s="104">
        <v>5.8823529411764701</v>
      </c>
      <c r="K27" s="104">
        <v>31.764705882352938</v>
      </c>
    </row>
    <row r="28" spans="1:11" x14ac:dyDescent="0.2">
      <c r="A28" s="200" t="s">
        <v>77</v>
      </c>
      <c r="B28" s="211">
        <v>11</v>
      </c>
      <c r="C28" s="222">
        <v>45.45</v>
      </c>
      <c r="D28" s="222">
        <v>26.6</v>
      </c>
      <c r="E28" s="578">
        <v>5.9</v>
      </c>
      <c r="F28" s="203">
        <v>72.73</v>
      </c>
      <c r="G28" s="203">
        <v>27.27</v>
      </c>
      <c r="H28" s="203">
        <v>0</v>
      </c>
      <c r="I28" s="203">
        <v>27.27272727272727</v>
      </c>
      <c r="J28" s="203">
        <v>27.27272727272727</v>
      </c>
      <c r="K28" s="203">
        <v>45.454545454545453</v>
      </c>
    </row>
    <row r="29" spans="1:11" x14ac:dyDescent="0.2">
      <c r="A29" s="108" t="s">
        <v>78</v>
      </c>
      <c r="B29" s="103">
        <v>7</v>
      </c>
      <c r="C29" s="223">
        <v>42.86</v>
      </c>
      <c r="D29" s="223">
        <v>29.33</v>
      </c>
      <c r="E29" s="267">
        <v>4.62</v>
      </c>
      <c r="F29" s="104">
        <v>85.71</v>
      </c>
      <c r="G29" s="104">
        <v>14.29</v>
      </c>
      <c r="H29" s="104">
        <v>0</v>
      </c>
      <c r="I29" s="104">
        <v>14.285714285714285</v>
      </c>
      <c r="J29" s="104">
        <v>28.571428571428569</v>
      </c>
      <c r="K29" s="104">
        <v>57.142857142857139</v>
      </c>
    </row>
    <row r="30" spans="1:11" x14ac:dyDescent="0.2">
      <c r="A30" s="108" t="s">
        <v>79</v>
      </c>
      <c r="B30" s="103">
        <v>2</v>
      </c>
      <c r="C30" s="223">
        <v>100</v>
      </c>
      <c r="D30" s="223">
        <v>22.5</v>
      </c>
      <c r="E30" s="267">
        <v>6.36</v>
      </c>
      <c r="F30" s="104">
        <v>50</v>
      </c>
      <c r="G30" s="104">
        <v>50</v>
      </c>
      <c r="H30" s="104">
        <v>0</v>
      </c>
      <c r="I30" s="104">
        <v>50</v>
      </c>
      <c r="J30" s="104">
        <v>50</v>
      </c>
      <c r="K30" s="104">
        <v>0</v>
      </c>
    </row>
    <row r="31" spans="1:11" x14ac:dyDescent="0.2">
      <c r="A31" s="108" t="s">
        <v>80</v>
      </c>
      <c r="B31" s="103">
        <v>0</v>
      </c>
      <c r="C31" s="223">
        <v>0</v>
      </c>
      <c r="D31" s="223">
        <v>0</v>
      </c>
      <c r="E31" s="267">
        <v>0</v>
      </c>
      <c r="F31" s="104">
        <v>0</v>
      </c>
      <c r="G31" s="104">
        <v>0</v>
      </c>
      <c r="H31" s="104">
        <v>0</v>
      </c>
      <c r="I31" s="104" t="s">
        <v>8</v>
      </c>
      <c r="J31" s="104" t="s">
        <v>8</v>
      </c>
      <c r="K31" s="104" t="s">
        <v>8</v>
      </c>
    </row>
    <row r="32" spans="1:11" x14ac:dyDescent="0.2">
      <c r="A32" s="108" t="s">
        <v>81</v>
      </c>
      <c r="B32" s="103">
        <v>1</v>
      </c>
      <c r="C32" s="223">
        <v>0</v>
      </c>
      <c r="D32" s="223">
        <v>0</v>
      </c>
      <c r="E32" s="267">
        <v>0</v>
      </c>
      <c r="F32" s="104">
        <v>100</v>
      </c>
      <c r="G32" s="104">
        <v>0</v>
      </c>
      <c r="H32" s="104">
        <v>0</v>
      </c>
      <c r="I32" s="104">
        <v>100</v>
      </c>
      <c r="J32" s="104">
        <v>0</v>
      </c>
      <c r="K32" s="104">
        <v>0</v>
      </c>
    </row>
    <row r="33" spans="1:11" x14ac:dyDescent="0.2">
      <c r="A33" s="108" t="s">
        <v>82</v>
      </c>
      <c r="B33" s="103">
        <v>1</v>
      </c>
      <c r="C33" s="223">
        <v>0</v>
      </c>
      <c r="D33" s="223">
        <v>0</v>
      </c>
      <c r="E33" s="267">
        <v>0</v>
      </c>
      <c r="F33" s="104">
        <v>0</v>
      </c>
      <c r="G33" s="104">
        <v>100</v>
      </c>
      <c r="H33" s="104">
        <v>0</v>
      </c>
      <c r="I33" s="104">
        <v>0</v>
      </c>
      <c r="J33" s="104">
        <v>0</v>
      </c>
      <c r="K33" s="104">
        <v>100</v>
      </c>
    </row>
    <row r="34" spans="1:11" x14ac:dyDescent="0.2">
      <c r="A34" s="205" t="s">
        <v>83</v>
      </c>
      <c r="B34" s="211">
        <v>28</v>
      </c>
      <c r="C34" s="222">
        <v>13.04</v>
      </c>
      <c r="D34" s="222">
        <v>40.67</v>
      </c>
      <c r="E34" s="578">
        <v>16.5</v>
      </c>
      <c r="F34" s="203">
        <v>88.89</v>
      </c>
      <c r="G34" s="203">
        <v>7.41</v>
      </c>
      <c r="H34" s="203">
        <v>3.7</v>
      </c>
      <c r="I34" s="203">
        <v>78.571428571428569</v>
      </c>
      <c r="J34" s="203">
        <v>10.714285714285714</v>
      </c>
      <c r="K34" s="203">
        <v>10.714285714285714</v>
      </c>
    </row>
    <row r="35" spans="1:11" x14ac:dyDescent="0.2">
      <c r="A35" s="556" t="s">
        <v>239</v>
      </c>
      <c r="B35" s="592"/>
      <c r="C35" s="575"/>
      <c r="D35" s="575"/>
      <c r="E35" s="576"/>
      <c r="F35" s="565"/>
      <c r="G35" s="565"/>
      <c r="H35" s="565"/>
      <c r="I35" s="597"/>
      <c r="J35" s="598"/>
      <c r="K35" s="598"/>
    </row>
    <row r="36" spans="1:11" x14ac:dyDescent="0.2">
      <c r="A36" s="105" t="s">
        <v>241</v>
      </c>
      <c r="B36" s="106"/>
      <c r="C36" s="224"/>
      <c r="D36" s="252">
        <v>28</v>
      </c>
      <c r="E36" s="268"/>
      <c r="F36" s="110">
        <v>5.3314121037463975</v>
      </c>
      <c r="G36" s="110">
        <v>91.930835734870314</v>
      </c>
      <c r="H36" s="110">
        <v>2.7377521613832854</v>
      </c>
      <c r="I36" s="224"/>
      <c r="J36" s="224"/>
      <c r="K36" s="224"/>
    </row>
    <row r="37" spans="1:11" x14ac:dyDescent="0.2">
      <c r="A37" s="105" t="s">
        <v>288</v>
      </c>
      <c r="B37" s="106"/>
      <c r="C37" s="224"/>
      <c r="D37" s="252" t="s">
        <v>373</v>
      </c>
      <c r="E37" s="268"/>
      <c r="F37" s="110">
        <v>44.708433972494696</v>
      </c>
      <c r="G37" s="110">
        <v>22.822497165672598</v>
      </c>
      <c r="H37" s="110">
        <v>30.82762360132104</v>
      </c>
      <c r="I37" s="224"/>
      <c r="J37" s="224"/>
      <c r="K37" s="224"/>
    </row>
    <row r="38" spans="1:11" x14ac:dyDescent="0.2">
      <c r="A38" s="105" t="s">
        <v>290</v>
      </c>
      <c r="B38" s="106"/>
      <c r="C38" s="224"/>
      <c r="D38" s="252" t="s">
        <v>373</v>
      </c>
      <c r="E38" s="268"/>
      <c r="F38" s="110">
        <v>40.17094017094017</v>
      </c>
      <c r="G38" s="110">
        <v>9.4017094017094021</v>
      </c>
      <c r="H38" s="110">
        <v>47.863247863247864</v>
      </c>
      <c r="I38" s="224"/>
      <c r="J38" s="224"/>
      <c r="K38" s="224"/>
    </row>
    <row r="39" spans="1:11" x14ac:dyDescent="0.2">
      <c r="A39" s="105" t="s">
        <v>292</v>
      </c>
      <c r="B39" s="106"/>
      <c r="C39" s="224"/>
      <c r="D39" s="252">
        <v>31</v>
      </c>
      <c r="E39" s="268"/>
      <c r="F39" s="110">
        <v>39.062845029368901</v>
      </c>
      <c r="G39" s="110">
        <v>16.481914940599744</v>
      </c>
      <c r="H39" s="110">
        <v>40.595327474274612</v>
      </c>
      <c r="I39" s="224"/>
      <c r="J39" s="224"/>
      <c r="K39" s="224"/>
    </row>
    <row r="40" spans="1:11" x14ac:dyDescent="0.2">
      <c r="A40" s="105" t="s">
        <v>294</v>
      </c>
      <c r="B40" s="106"/>
      <c r="C40" s="224"/>
      <c r="D40" s="252">
        <v>31</v>
      </c>
      <c r="E40" s="268"/>
      <c r="F40" s="110">
        <v>42.125056410770696</v>
      </c>
      <c r="G40" s="110">
        <v>23.095823095823096</v>
      </c>
      <c r="H40" s="110">
        <v>17.760617760617762</v>
      </c>
      <c r="I40" s="224"/>
      <c r="J40" s="224"/>
      <c r="K40" s="224"/>
    </row>
    <row r="41" spans="1:11" x14ac:dyDescent="0.2">
      <c r="A41" s="556" t="s">
        <v>84</v>
      </c>
      <c r="B41" s="592"/>
      <c r="C41" s="575"/>
      <c r="D41" s="575"/>
      <c r="E41" s="576"/>
      <c r="F41" s="565"/>
      <c r="G41" s="565"/>
      <c r="H41" s="565"/>
      <c r="I41" s="597"/>
      <c r="J41" s="598"/>
      <c r="K41" s="598"/>
    </row>
    <row r="42" spans="1:11" x14ac:dyDescent="0.2">
      <c r="A42" s="205" t="s">
        <v>85</v>
      </c>
      <c r="B42" s="212">
        <v>511</v>
      </c>
      <c r="C42" s="225">
        <v>29.06</v>
      </c>
      <c r="D42" s="225">
        <v>33.03</v>
      </c>
      <c r="E42" s="580">
        <v>9.36</v>
      </c>
      <c r="F42" s="209">
        <v>47.4</v>
      </c>
      <c r="G42" s="209">
        <v>23.93</v>
      </c>
      <c r="H42" s="209">
        <v>28.67</v>
      </c>
      <c r="I42" s="224"/>
      <c r="J42" s="224"/>
      <c r="K42" s="224"/>
    </row>
    <row r="43" spans="1:11" x14ac:dyDescent="0.2">
      <c r="A43" s="105" t="s">
        <v>86</v>
      </c>
      <c r="B43" s="96">
        <v>255</v>
      </c>
      <c r="C43" s="220">
        <v>26.83</v>
      </c>
      <c r="D43" s="220">
        <v>34.979999999999997</v>
      </c>
      <c r="E43" s="265">
        <v>7.85</v>
      </c>
      <c r="F43" s="97">
        <v>47.54</v>
      </c>
      <c r="G43" s="97">
        <v>25.82</v>
      </c>
      <c r="H43" s="97">
        <v>26.64</v>
      </c>
      <c r="I43" s="224"/>
      <c r="J43" s="224"/>
      <c r="K43" s="224"/>
    </row>
    <row r="44" spans="1:11" x14ac:dyDescent="0.2">
      <c r="A44" s="105" t="s">
        <v>87</v>
      </c>
      <c r="B44" s="96">
        <v>182</v>
      </c>
      <c r="C44" s="220">
        <v>26.67</v>
      </c>
      <c r="D44" s="220">
        <v>31.88</v>
      </c>
      <c r="E44" s="265">
        <v>9.2899999999999991</v>
      </c>
      <c r="F44" s="97">
        <v>55.29</v>
      </c>
      <c r="G44" s="97">
        <v>24.71</v>
      </c>
      <c r="H44" s="97">
        <v>20</v>
      </c>
      <c r="I44" s="224"/>
      <c r="J44" s="224"/>
      <c r="K44" s="224"/>
    </row>
    <row r="45" spans="1:11" x14ac:dyDescent="0.2">
      <c r="A45" s="105" t="s">
        <v>88</v>
      </c>
      <c r="B45" s="103">
        <v>74</v>
      </c>
      <c r="C45" s="223">
        <v>42.47</v>
      </c>
      <c r="D45" s="220">
        <v>30.74</v>
      </c>
      <c r="E45" s="265">
        <v>11.62</v>
      </c>
      <c r="F45" s="97">
        <v>0</v>
      </c>
      <c r="G45" s="97">
        <v>3.45</v>
      </c>
      <c r="H45" s="97">
        <v>96.55</v>
      </c>
      <c r="I45" s="224"/>
      <c r="J45" s="224"/>
      <c r="K45" s="224"/>
    </row>
    <row r="46" spans="1:11" x14ac:dyDescent="0.2">
      <c r="A46" s="205" t="s">
        <v>89</v>
      </c>
      <c r="B46" s="211">
        <v>356</v>
      </c>
      <c r="C46" s="222">
        <v>20</v>
      </c>
      <c r="D46" s="222">
        <v>30.97</v>
      </c>
      <c r="E46" s="578">
        <v>9.6300000000000008</v>
      </c>
      <c r="F46" s="203">
        <v>53.45</v>
      </c>
      <c r="G46" s="203">
        <v>27.59</v>
      </c>
      <c r="H46" s="203">
        <v>18.97</v>
      </c>
      <c r="I46" s="224"/>
      <c r="J46" s="224"/>
      <c r="K46" s="224"/>
    </row>
    <row r="47" spans="1:11" x14ac:dyDescent="0.2">
      <c r="A47" s="105" t="s">
        <v>90</v>
      </c>
      <c r="B47" s="96">
        <v>53</v>
      </c>
      <c r="C47" s="220">
        <v>23.53</v>
      </c>
      <c r="D47" s="220">
        <v>31.17</v>
      </c>
      <c r="E47" s="265">
        <v>6.48</v>
      </c>
      <c r="F47" s="97">
        <v>30.19</v>
      </c>
      <c r="G47" s="97">
        <v>66.040000000000006</v>
      </c>
      <c r="H47" s="97">
        <v>3.77</v>
      </c>
      <c r="I47" s="224"/>
      <c r="J47" s="224"/>
      <c r="K47" s="224"/>
    </row>
    <row r="48" spans="1:11" x14ac:dyDescent="0.2">
      <c r="A48" s="105" t="s">
        <v>91</v>
      </c>
      <c r="B48" s="96">
        <v>24</v>
      </c>
      <c r="C48" s="220">
        <v>8.33</v>
      </c>
      <c r="D48" s="220">
        <v>32</v>
      </c>
      <c r="E48" s="265">
        <v>7.07</v>
      </c>
      <c r="F48" s="97">
        <v>33.33</v>
      </c>
      <c r="G48" s="97">
        <v>37.5</v>
      </c>
      <c r="H48" s="97">
        <v>29.17</v>
      </c>
      <c r="I48" s="224"/>
      <c r="J48" s="224"/>
      <c r="K48" s="224"/>
    </row>
    <row r="49" spans="1:11" x14ac:dyDescent="0.2">
      <c r="A49" s="105" t="s">
        <v>92</v>
      </c>
      <c r="B49" s="96">
        <v>140</v>
      </c>
      <c r="C49" s="220">
        <v>26.47</v>
      </c>
      <c r="D49" s="220">
        <v>31.33</v>
      </c>
      <c r="E49" s="265">
        <v>10.17</v>
      </c>
      <c r="F49" s="97">
        <v>64.23</v>
      </c>
      <c r="G49" s="97">
        <v>24.82</v>
      </c>
      <c r="H49" s="97">
        <v>10.95</v>
      </c>
      <c r="I49" s="224"/>
      <c r="J49" s="224"/>
      <c r="K49" s="224"/>
    </row>
    <row r="50" spans="1:11" x14ac:dyDescent="0.2">
      <c r="A50" s="105" t="s">
        <v>93</v>
      </c>
      <c r="B50" s="96">
        <v>139</v>
      </c>
      <c r="C50" s="220">
        <v>14.39</v>
      </c>
      <c r="D50" s="220">
        <v>30.1</v>
      </c>
      <c r="E50" s="265">
        <v>10.87</v>
      </c>
      <c r="F50" s="97">
        <v>55.22</v>
      </c>
      <c r="G50" s="97">
        <v>13.43</v>
      </c>
      <c r="H50" s="97">
        <v>31.34</v>
      </c>
      <c r="I50" s="224"/>
      <c r="J50" s="224"/>
      <c r="K50" s="224"/>
    </row>
    <row r="51" spans="1:11" x14ac:dyDescent="0.2">
      <c r="A51" s="556" t="s">
        <v>94</v>
      </c>
      <c r="B51" s="592"/>
      <c r="C51" s="575"/>
      <c r="D51" s="575"/>
      <c r="E51" s="576"/>
      <c r="F51" s="565"/>
      <c r="G51" s="565"/>
      <c r="H51" s="565"/>
      <c r="I51" s="597"/>
      <c r="J51" s="598"/>
      <c r="K51" s="598"/>
    </row>
    <row r="52" spans="1:11" x14ac:dyDescent="0.2">
      <c r="A52" s="105" t="s">
        <v>95</v>
      </c>
      <c r="B52" s="112">
        <v>610</v>
      </c>
      <c r="C52" s="226">
        <v>23.1</v>
      </c>
      <c r="D52" s="226">
        <v>33.26</v>
      </c>
      <c r="E52" s="269">
        <v>10.07</v>
      </c>
      <c r="F52" s="113">
        <v>49.46</v>
      </c>
      <c r="G52" s="113">
        <v>23.48</v>
      </c>
      <c r="H52" s="113">
        <v>27.06</v>
      </c>
      <c r="I52" s="113">
        <v>58.032786885245905</v>
      </c>
      <c r="J52" s="113">
        <v>9.3442622950819683</v>
      </c>
      <c r="K52" s="113">
        <v>32.622950819672134</v>
      </c>
    </row>
    <row r="53" spans="1:11" x14ac:dyDescent="0.2">
      <c r="A53" s="105" t="s">
        <v>96</v>
      </c>
      <c r="B53" s="112">
        <v>249</v>
      </c>
      <c r="C53" s="226">
        <v>29.84</v>
      </c>
      <c r="D53" s="220">
        <v>30.68</v>
      </c>
      <c r="E53" s="265">
        <v>8.09</v>
      </c>
      <c r="F53" s="97">
        <v>52.44</v>
      </c>
      <c r="G53" s="97">
        <v>30.22</v>
      </c>
      <c r="H53" s="97">
        <v>17.329999999999998</v>
      </c>
      <c r="I53" s="113">
        <v>60.24096385542169</v>
      </c>
      <c r="J53" s="113">
        <v>8.0321285140562253</v>
      </c>
      <c r="K53" s="113">
        <v>31.726907630522089</v>
      </c>
    </row>
    <row r="54" spans="1:11" x14ac:dyDescent="0.2">
      <c r="A54" s="556" t="s">
        <v>97</v>
      </c>
      <c r="B54" s="592"/>
      <c r="C54" s="575"/>
      <c r="D54" s="575"/>
      <c r="E54" s="576"/>
      <c r="F54" s="565"/>
      <c r="G54" s="565"/>
      <c r="H54" s="565"/>
      <c r="I54" s="599"/>
      <c r="J54" s="599"/>
      <c r="K54" s="599"/>
    </row>
    <row r="55" spans="1:11" x14ac:dyDescent="0.2">
      <c r="A55" s="105" t="s">
        <v>98</v>
      </c>
      <c r="B55" s="112">
        <v>32</v>
      </c>
      <c r="C55" s="226">
        <v>75</v>
      </c>
      <c r="D55" s="227"/>
      <c r="E55" s="270"/>
      <c r="F55" s="113">
        <v>42.11</v>
      </c>
      <c r="G55" s="113">
        <v>21.05</v>
      </c>
      <c r="H55" s="113">
        <v>36.840000000000003</v>
      </c>
      <c r="I55" s="113">
        <v>62.5</v>
      </c>
      <c r="J55" s="113">
        <v>3.125</v>
      </c>
      <c r="K55" s="113">
        <v>34.375</v>
      </c>
    </row>
    <row r="56" spans="1:11" x14ac:dyDescent="0.2">
      <c r="A56" s="105" t="s">
        <v>99</v>
      </c>
      <c r="B56" s="96">
        <v>186</v>
      </c>
      <c r="C56" s="220">
        <v>33.700000000000003</v>
      </c>
      <c r="D56" s="227"/>
      <c r="E56" s="270"/>
      <c r="F56" s="97">
        <v>51.45</v>
      </c>
      <c r="G56" s="97">
        <v>31.21</v>
      </c>
      <c r="H56" s="97">
        <v>17.34</v>
      </c>
      <c r="I56" s="113">
        <v>52.1505376344086</v>
      </c>
      <c r="J56" s="113">
        <v>12.365591397849462</v>
      </c>
      <c r="K56" s="113">
        <v>35.483870967741936</v>
      </c>
    </row>
    <row r="57" spans="1:11" x14ac:dyDescent="0.2">
      <c r="A57" s="105" t="s">
        <v>100</v>
      </c>
      <c r="B57" s="96">
        <v>378</v>
      </c>
      <c r="C57" s="220">
        <v>22.1</v>
      </c>
      <c r="D57" s="227"/>
      <c r="E57" s="270"/>
      <c r="F57" s="97">
        <v>49</v>
      </c>
      <c r="G57" s="97">
        <v>25.5</v>
      </c>
      <c r="H57" s="97">
        <v>25.5</v>
      </c>
      <c r="I57" s="113">
        <v>59.788359788359791</v>
      </c>
      <c r="J57" s="113">
        <v>9.7883597883597879</v>
      </c>
      <c r="K57" s="113">
        <v>30.423280423280424</v>
      </c>
    </row>
    <row r="58" spans="1:11" x14ac:dyDescent="0.2">
      <c r="A58" s="105" t="s">
        <v>101</v>
      </c>
      <c r="B58" s="96">
        <v>267</v>
      </c>
      <c r="C58" s="220">
        <v>18.010000000000002</v>
      </c>
      <c r="D58" s="227"/>
      <c r="E58" s="270"/>
      <c r="F58" s="97">
        <v>51</v>
      </c>
      <c r="G58" s="97">
        <v>22.09</v>
      </c>
      <c r="H58" s="97">
        <v>26.91</v>
      </c>
      <c r="I58" s="113">
        <v>61.797752808988761</v>
      </c>
      <c r="J58" s="113">
        <v>5.9925093632958806</v>
      </c>
      <c r="K58" s="113">
        <v>32.209737827715358</v>
      </c>
    </row>
    <row r="59" spans="1:11" x14ac:dyDescent="0.2">
      <c r="A59" s="556" t="s">
        <v>102</v>
      </c>
      <c r="B59" s="592"/>
      <c r="C59" s="575"/>
      <c r="D59" s="575"/>
      <c r="E59" s="576"/>
      <c r="F59" s="565"/>
      <c r="G59" s="565"/>
      <c r="H59" s="565"/>
      <c r="I59" s="598"/>
      <c r="J59" s="598"/>
      <c r="K59" s="598"/>
    </row>
    <row r="60" spans="1:11" x14ac:dyDescent="0.2">
      <c r="A60" s="105" t="s">
        <v>103</v>
      </c>
      <c r="B60" s="112">
        <v>202</v>
      </c>
      <c r="C60" s="226">
        <v>18.09</v>
      </c>
      <c r="D60" s="226">
        <v>28.06</v>
      </c>
      <c r="E60" s="269">
        <v>9.6199999999999992</v>
      </c>
      <c r="F60" s="113">
        <v>47.37</v>
      </c>
      <c r="G60" s="113">
        <v>27.37</v>
      </c>
      <c r="H60" s="113">
        <v>25.26</v>
      </c>
      <c r="I60" s="113">
        <v>50.990099009900987</v>
      </c>
      <c r="J60" s="113">
        <v>11.386138613861387</v>
      </c>
      <c r="K60" s="113">
        <v>37.623762376237622</v>
      </c>
    </row>
    <row r="61" spans="1:11" x14ac:dyDescent="0.2">
      <c r="A61" s="105" t="s">
        <v>104</v>
      </c>
      <c r="B61" s="96">
        <v>466</v>
      </c>
      <c r="C61" s="220">
        <v>27.49</v>
      </c>
      <c r="D61" s="220">
        <v>32.56</v>
      </c>
      <c r="E61" s="265">
        <v>9.34</v>
      </c>
      <c r="F61" s="97">
        <v>52.62</v>
      </c>
      <c r="G61" s="97">
        <v>21.67</v>
      </c>
      <c r="H61" s="97">
        <v>25.71</v>
      </c>
      <c r="I61" s="113">
        <v>60.944206008583691</v>
      </c>
      <c r="J61" s="113">
        <v>5.5793991416309012</v>
      </c>
      <c r="K61" s="113">
        <v>33.476394849785407</v>
      </c>
    </row>
    <row r="62" spans="1:11" x14ac:dyDescent="0.2">
      <c r="A62" s="105" t="s">
        <v>105</v>
      </c>
      <c r="B62" s="96">
        <v>54</v>
      </c>
      <c r="C62" s="220">
        <v>39.22</v>
      </c>
      <c r="D62" s="220">
        <v>34.549999999999997</v>
      </c>
      <c r="E62" s="265">
        <v>7.21</v>
      </c>
      <c r="F62" s="97">
        <v>60</v>
      </c>
      <c r="G62" s="97">
        <v>20</v>
      </c>
      <c r="H62" s="97">
        <v>20</v>
      </c>
      <c r="I62" s="113">
        <v>59.259259259259252</v>
      </c>
      <c r="J62" s="113">
        <v>3.7037037037037033</v>
      </c>
      <c r="K62" s="113">
        <v>37.037037037037038</v>
      </c>
    </row>
    <row r="63" spans="1:11" x14ac:dyDescent="0.2">
      <c r="A63" s="556" t="s">
        <v>106</v>
      </c>
      <c r="B63" s="592"/>
      <c r="C63" s="575"/>
      <c r="D63" s="575"/>
      <c r="E63" s="576"/>
      <c r="F63" s="565"/>
      <c r="G63" s="565"/>
      <c r="H63" s="565"/>
      <c r="I63" s="599"/>
      <c r="J63" s="599"/>
      <c r="K63" s="599"/>
    </row>
    <row r="64" spans="1:11" x14ac:dyDescent="0.2">
      <c r="A64" s="105" t="s">
        <v>107</v>
      </c>
      <c r="B64" s="115">
        <v>634</v>
      </c>
      <c r="C64" s="227"/>
      <c r="D64" s="227"/>
      <c r="E64" s="270"/>
      <c r="F64" s="113">
        <v>50.51</v>
      </c>
      <c r="G64" s="113">
        <v>24.74</v>
      </c>
      <c r="H64" s="113">
        <v>24.74</v>
      </c>
      <c r="I64" s="113">
        <v>55.835962145110408</v>
      </c>
      <c r="J64" s="113">
        <v>9.6214511041009469</v>
      </c>
      <c r="K64" s="113">
        <v>34.542586750788644</v>
      </c>
    </row>
    <row r="65" spans="1:11" x14ac:dyDescent="0.2">
      <c r="A65" s="105" t="s">
        <v>108</v>
      </c>
      <c r="B65" s="115">
        <v>215</v>
      </c>
      <c r="C65" s="227"/>
      <c r="D65" s="227"/>
      <c r="E65" s="270"/>
      <c r="F65" s="97">
        <v>46.07</v>
      </c>
      <c r="G65" s="97">
        <v>29.32</v>
      </c>
      <c r="H65" s="97">
        <v>24.61</v>
      </c>
      <c r="I65" s="113">
        <v>67.441860465116278</v>
      </c>
      <c r="J65" s="113">
        <v>6.5116279069767442</v>
      </c>
      <c r="K65" s="113">
        <v>26.046511627906977</v>
      </c>
    </row>
    <row r="66" spans="1:11" x14ac:dyDescent="0.2">
      <c r="A66" s="556" t="s">
        <v>243</v>
      </c>
      <c r="B66" s="592"/>
      <c r="C66" s="602"/>
      <c r="D66" s="575"/>
      <c r="E66" s="576"/>
      <c r="F66" s="565"/>
      <c r="G66" s="565"/>
      <c r="H66" s="565"/>
      <c r="I66" s="565"/>
      <c r="J66" s="565"/>
      <c r="K66" s="565"/>
    </row>
    <row r="67" spans="1:11" x14ac:dyDescent="0.2">
      <c r="A67" s="111" t="s">
        <v>142</v>
      </c>
      <c r="B67" s="109">
        <v>742</v>
      </c>
      <c r="C67" s="220">
        <v>21.29</v>
      </c>
      <c r="D67" s="226">
        <v>34.99</v>
      </c>
      <c r="E67" s="269">
        <v>8.84</v>
      </c>
      <c r="F67" s="113">
        <v>49.49</v>
      </c>
      <c r="G67" s="113">
        <v>25.26</v>
      </c>
      <c r="H67" s="113">
        <v>25.26</v>
      </c>
      <c r="I67" s="113">
        <v>58.760107816711596</v>
      </c>
      <c r="J67" s="113">
        <v>9.703504043126685</v>
      </c>
      <c r="K67" s="113">
        <v>31.536388140161726</v>
      </c>
    </row>
    <row r="68" spans="1:11" x14ac:dyDescent="0.2">
      <c r="A68" s="111" t="s">
        <v>143</v>
      </c>
      <c r="B68" s="109">
        <v>19</v>
      </c>
      <c r="C68" s="220">
        <v>25</v>
      </c>
      <c r="D68" s="226">
        <v>32.5</v>
      </c>
      <c r="E68" s="269">
        <v>12.61</v>
      </c>
      <c r="F68" s="113">
        <v>76.47</v>
      </c>
      <c r="G68" s="113">
        <v>17.649999999999999</v>
      </c>
      <c r="H68" s="113">
        <v>5.88</v>
      </c>
      <c r="I68" s="113">
        <v>57.894736842105267</v>
      </c>
      <c r="J68" s="113">
        <v>21.052631578947366</v>
      </c>
      <c r="K68" s="113">
        <v>21.052631578947366</v>
      </c>
    </row>
    <row r="69" spans="1:11" x14ac:dyDescent="0.2">
      <c r="A69" s="111" t="s">
        <v>144</v>
      </c>
      <c r="B69" s="109">
        <v>31</v>
      </c>
      <c r="C69" s="220">
        <v>58.06</v>
      </c>
      <c r="D69" s="226">
        <v>21.83</v>
      </c>
      <c r="E69" s="269">
        <v>7.72</v>
      </c>
      <c r="F69" s="113">
        <v>18.18</v>
      </c>
      <c r="G69" s="113">
        <v>31.82</v>
      </c>
      <c r="H69" s="113">
        <v>50</v>
      </c>
      <c r="I69" s="113">
        <v>77.41935483870968</v>
      </c>
      <c r="J69" s="113">
        <v>0</v>
      </c>
      <c r="K69" s="113">
        <v>22.58064516129032</v>
      </c>
    </row>
    <row r="70" spans="1:11" x14ac:dyDescent="0.2">
      <c r="A70" s="111" t="s">
        <v>145</v>
      </c>
      <c r="B70" s="109">
        <v>36</v>
      </c>
      <c r="C70" s="220">
        <v>65.709999999999994</v>
      </c>
      <c r="D70" s="226">
        <v>26</v>
      </c>
      <c r="E70" s="269">
        <v>5.78</v>
      </c>
      <c r="F70" s="113">
        <v>63.89</v>
      </c>
      <c r="G70" s="113">
        <v>19.440000000000001</v>
      </c>
      <c r="H70" s="113">
        <v>16.670000000000002</v>
      </c>
      <c r="I70" s="113">
        <v>44.444444444444443</v>
      </c>
      <c r="J70" s="113">
        <v>0</v>
      </c>
      <c r="K70" s="113">
        <v>55.555555555555557</v>
      </c>
    </row>
    <row r="71" spans="1:11" x14ac:dyDescent="0.2">
      <c r="A71" s="111" t="s">
        <v>146</v>
      </c>
      <c r="B71" s="109">
        <v>24</v>
      </c>
      <c r="C71" s="220">
        <v>45.83</v>
      </c>
      <c r="D71" s="226">
        <v>29</v>
      </c>
      <c r="E71" s="269">
        <v>6.53</v>
      </c>
      <c r="F71" s="113">
        <v>50</v>
      </c>
      <c r="G71" s="113">
        <v>40.909999999999997</v>
      </c>
      <c r="H71" s="113">
        <v>9.09</v>
      </c>
      <c r="I71" s="113">
        <v>70.833333333333343</v>
      </c>
      <c r="J71" s="113">
        <v>0</v>
      </c>
      <c r="K71" s="113">
        <v>29.166666666666668</v>
      </c>
    </row>
    <row r="72" spans="1:11" x14ac:dyDescent="0.2">
      <c r="A72" s="111" t="s">
        <v>251</v>
      </c>
      <c r="B72" s="109">
        <v>15</v>
      </c>
      <c r="C72" s="220">
        <v>26.67</v>
      </c>
      <c r="D72" s="226">
        <v>24.25</v>
      </c>
      <c r="E72" s="269">
        <v>7.14</v>
      </c>
      <c r="F72" s="113">
        <v>61.54</v>
      </c>
      <c r="G72" s="113">
        <v>30.77</v>
      </c>
      <c r="H72" s="113">
        <v>7.69</v>
      </c>
      <c r="I72" s="113">
        <v>46.666666666666664</v>
      </c>
      <c r="J72" s="113">
        <v>6.666666666666667</v>
      </c>
      <c r="K72" s="113">
        <v>46.666666666666664</v>
      </c>
    </row>
    <row r="73" spans="1:11" x14ac:dyDescent="0.2">
      <c r="A73" s="594" t="s">
        <v>379</v>
      </c>
      <c r="B73" s="140"/>
      <c r="C73" s="185"/>
      <c r="D73" s="185"/>
      <c r="E73" s="185"/>
      <c r="F73" s="185"/>
      <c r="G73" s="185"/>
      <c r="H73" s="185"/>
      <c r="I73" s="93"/>
    </row>
    <row r="74" spans="1:11" x14ac:dyDescent="0.2">
      <c r="A74" s="140"/>
      <c r="B74" s="140"/>
      <c r="C74" s="185"/>
      <c r="D74" s="185"/>
      <c r="E74" s="185"/>
      <c r="F74" s="185"/>
      <c r="G74" s="185"/>
      <c r="H74" s="185"/>
      <c r="I74" s="93"/>
    </row>
    <row r="75" spans="1:11" x14ac:dyDescent="0.2">
      <c r="A75" s="774"/>
      <c r="B75" s="774"/>
      <c r="C75" s="774"/>
      <c r="D75" s="774"/>
      <c r="E75" s="93"/>
      <c r="F75" s="93"/>
      <c r="G75" s="93"/>
      <c r="H75" s="93"/>
      <c r="I75" s="93"/>
    </row>
    <row r="76" spans="1:11" x14ac:dyDescent="0.2">
      <c r="A76" s="93"/>
      <c r="B76" s="93"/>
      <c r="C76" s="93"/>
      <c r="D76" s="93"/>
      <c r="E76" s="93"/>
      <c r="F76" s="93"/>
      <c r="G76" s="93"/>
      <c r="H76" s="93"/>
      <c r="I76" s="93"/>
    </row>
  </sheetData>
  <mergeCells count="13">
    <mergeCell ref="A75:D75"/>
    <mergeCell ref="B2:B3"/>
    <mergeCell ref="C2:C3"/>
    <mergeCell ref="D2:E3"/>
    <mergeCell ref="F2:H2"/>
    <mergeCell ref="A2:A4"/>
    <mergeCell ref="A8:A10"/>
    <mergeCell ref="I2:K2"/>
    <mergeCell ref="I8:K8"/>
    <mergeCell ref="B8:B9"/>
    <mergeCell ref="C8:C9"/>
    <mergeCell ref="D8:E9"/>
    <mergeCell ref="F8:H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showGridLines="0" zoomScaleNormal="100" workbookViewId="0">
      <selection activeCell="A9" sqref="A9:AF10"/>
    </sheetView>
  </sheetViews>
  <sheetFormatPr defaultRowHeight="15" x14ac:dyDescent="0.25"/>
  <cols>
    <col min="1" max="1" width="18" customWidth="1"/>
    <col min="2" max="2" width="8.85546875" style="362" customWidth="1"/>
    <col min="3" max="3" width="5" style="366" bestFit="1" customWidth="1"/>
    <col min="4" max="4" width="3.7109375" style="364" bestFit="1" customWidth="1"/>
    <col min="5" max="5" width="4.28515625" style="366" bestFit="1" customWidth="1"/>
    <col min="6" max="6" width="3.7109375" style="364" bestFit="1" customWidth="1"/>
    <col min="7" max="7" width="2.7109375" style="366" bestFit="1" customWidth="1"/>
    <col min="8" max="8" width="3" style="364" bestFit="1" customWidth="1"/>
    <col min="9" max="9" width="4.42578125" style="366" bestFit="1" customWidth="1"/>
    <col min="10" max="10" width="4" style="364" bestFit="1" customWidth="1"/>
    <col min="11" max="11" width="4.28515625" style="366" bestFit="1" customWidth="1"/>
    <col min="12" max="12" width="3.7109375" style="364" bestFit="1" customWidth="1"/>
    <col min="13" max="13" width="4.28515625" style="366" bestFit="1" customWidth="1"/>
    <col min="14" max="14" width="3.7109375" style="364" bestFit="1" customWidth="1"/>
    <col min="15" max="15" width="5" style="366" bestFit="1" customWidth="1"/>
    <col min="16" max="16" width="3.7109375" style="364" bestFit="1" customWidth="1"/>
    <col min="17" max="17" width="3.5703125" style="366" bestFit="1" customWidth="1"/>
    <col min="18" max="18" width="3.7109375" style="364" customWidth="1"/>
    <col min="19" max="19" width="4.42578125" style="366" bestFit="1" customWidth="1"/>
    <col min="20" max="20" width="4" style="364" bestFit="1" customWidth="1"/>
    <col min="21" max="21" width="5.28515625" style="366" bestFit="1" customWidth="1"/>
    <col min="22" max="22" width="4" style="364" bestFit="1" customWidth="1"/>
    <col min="23" max="23" width="4.42578125" style="364" bestFit="1" customWidth="1"/>
    <col min="24" max="24" width="4" style="364" bestFit="1" customWidth="1"/>
    <col min="25" max="25" width="4.42578125" style="364" bestFit="1" customWidth="1"/>
    <col min="26" max="26" width="4" style="364" bestFit="1" customWidth="1"/>
    <col min="27" max="27" width="5" bestFit="1" customWidth="1"/>
    <col min="28" max="28" width="3.7109375" style="364" bestFit="1" customWidth="1"/>
    <col min="29" max="29" width="4.28515625" bestFit="1" customWidth="1"/>
    <col min="30" max="30" width="3.7109375" style="364" bestFit="1" customWidth="1"/>
    <col min="31" max="31" width="4.42578125" bestFit="1" customWidth="1"/>
    <col min="32" max="32" width="4" style="364" bestFit="1" customWidth="1"/>
  </cols>
  <sheetData>
    <row r="1" spans="1:32" ht="15.75" thickBot="1" x14ac:dyDescent="0.3">
      <c r="A1" s="2" t="str">
        <f>'[1]T 3'!$A$1:$AH$1</f>
        <v>Tableau 1.2. Description des patients, Belgique, 2021</v>
      </c>
      <c r="B1" s="27"/>
      <c r="C1" s="365"/>
      <c r="D1" s="45"/>
      <c r="E1" s="365"/>
      <c r="F1" s="45"/>
      <c r="H1" s="548" t="s">
        <v>131</v>
      </c>
      <c r="I1" s="549"/>
      <c r="J1" s="548"/>
    </row>
    <row r="2" spans="1:32" ht="15" customHeight="1" thickBot="1" x14ac:dyDescent="0.3">
      <c r="A2" s="2"/>
      <c r="B2" s="27"/>
      <c r="C2" s="799" t="str">
        <f>'[1]T 3'!$C$3</f>
        <v>Sexe</v>
      </c>
      <c r="D2" s="800"/>
      <c r="E2" s="800"/>
      <c r="F2" s="800"/>
      <c r="G2" s="800"/>
      <c r="H2" s="801"/>
      <c r="I2" s="799" t="str">
        <f>'[1]T 3'!$I$3</f>
        <v>Age</v>
      </c>
      <c r="J2" s="800"/>
      <c r="K2" s="800"/>
      <c r="L2" s="800"/>
      <c r="M2" s="800"/>
      <c r="N2" s="800"/>
      <c r="O2" s="800"/>
      <c r="P2" s="800"/>
      <c r="Q2" s="800"/>
      <c r="R2" s="801"/>
      <c r="S2" s="799" t="str">
        <f>'[1]T 4'!$S$3:$Z$3</f>
        <v>Education</v>
      </c>
      <c r="T2" s="800"/>
      <c r="U2" s="800"/>
      <c r="V2" s="800"/>
      <c r="W2" s="800"/>
      <c r="X2" s="800"/>
      <c r="Y2" s="800"/>
      <c r="Z2" s="801"/>
      <c r="AA2" s="799" t="str">
        <f>'[1]T 3'!$AA$3</f>
        <v>Traitements antécédents</v>
      </c>
      <c r="AB2" s="800"/>
      <c r="AC2" s="800"/>
      <c r="AD2" s="800"/>
      <c r="AE2" s="800"/>
      <c r="AF2" s="801"/>
    </row>
    <row r="3" spans="1:32" ht="56.25" customHeight="1" x14ac:dyDescent="0.25">
      <c r="A3" s="3"/>
      <c r="B3" s="461" t="str">
        <f>[1]T!$C$3</f>
        <v>Nombre d'épisodes de traitement</v>
      </c>
      <c r="C3" s="795" t="str">
        <f>'[1]T 3'!$C$4</f>
        <v>Homme</v>
      </c>
      <c r="D3" s="796"/>
      <c r="E3" s="797" t="str">
        <f>'[1]T 3'!$E$4</f>
        <v>Femme</v>
      </c>
      <c r="F3" s="796"/>
      <c r="G3" s="797" t="str">
        <f>'[1]T 3'!$G$4</f>
        <v>Inconnu</v>
      </c>
      <c r="H3" s="798"/>
      <c r="I3" s="795" t="str">
        <f>'[1]T 3'!$I$4</f>
        <v>&lt;20</v>
      </c>
      <c r="J3" s="796"/>
      <c r="K3" s="797" t="str">
        <f>'[1]T 3'!$K$4</f>
        <v>20-29</v>
      </c>
      <c r="L3" s="796"/>
      <c r="M3" s="797" t="str">
        <f>'[1]T 3'!$M$4</f>
        <v>30-39</v>
      </c>
      <c r="N3" s="796"/>
      <c r="O3" s="797" t="str">
        <f>'[1]T 3'!$O$4</f>
        <v>40+</v>
      </c>
      <c r="P3" s="796"/>
      <c r="Q3" s="797" t="str">
        <f>'[1]T 3'!$Q$4</f>
        <v>Inconnu</v>
      </c>
      <c r="R3" s="798"/>
      <c r="S3" s="795" t="str">
        <f>'[1]T 4'!$S$4:$T$4</f>
        <v>Aucun ou primaire</v>
      </c>
      <c r="T3" s="796"/>
      <c r="U3" s="797" t="str">
        <f>'[1]T 4'!$U$4:$V$4</f>
        <v>Secondaire</v>
      </c>
      <c r="V3" s="796"/>
      <c r="W3" s="797" t="str">
        <f>'[1]T 4'!$W$4:$X$4</f>
        <v>Supérieur</v>
      </c>
      <c r="X3" s="796"/>
      <c r="Y3" s="797" t="str">
        <f>'[1]T 4'!$Y$4:$Z$4</f>
        <v>Autre/Inconnu</v>
      </c>
      <c r="Z3" s="798"/>
      <c r="AA3" s="795" t="str">
        <f>'[1]T 3'!$AC$4</f>
        <v>Oui</v>
      </c>
      <c r="AB3" s="796"/>
      <c r="AC3" s="797" t="str">
        <f>'[1]T 3'!$AE$4</f>
        <v>Non</v>
      </c>
      <c r="AD3" s="796"/>
      <c r="AE3" s="797" t="str">
        <f>'[1]T 3'!$AG$4</f>
        <v>Inconnu</v>
      </c>
      <c r="AF3" s="798"/>
    </row>
    <row r="4" spans="1:32" x14ac:dyDescent="0.25">
      <c r="A4" s="3"/>
      <c r="B4" s="462" t="str">
        <f>[1]T!$B$4</f>
        <v>N</v>
      </c>
      <c r="C4" s="448" t="str">
        <f>'[1]T 3'!$C$5</f>
        <v>n</v>
      </c>
      <c r="D4" s="363" t="str">
        <f>'[1]T 3'!$D$5</f>
        <v>%</v>
      </c>
      <c r="E4" s="417" t="str">
        <f>'[1]T 3'!E$5</f>
        <v>n</v>
      </c>
      <c r="F4" s="363" t="str">
        <f>'[1]T 3'!F$5</f>
        <v>%</v>
      </c>
      <c r="G4" s="417" t="str">
        <f>'[1]T 3'!G$5</f>
        <v>n</v>
      </c>
      <c r="H4" s="368" t="str">
        <f>'[1]T 3'!H5</f>
        <v>%</v>
      </c>
      <c r="I4" s="448" t="str">
        <f>'[1]T 3'!I5</f>
        <v>n</v>
      </c>
      <c r="J4" s="363" t="str">
        <f>'[1]T 3'!J5</f>
        <v>%</v>
      </c>
      <c r="K4" s="417" t="str">
        <f>'[1]T 3'!K5</f>
        <v>n</v>
      </c>
      <c r="L4" s="363" t="str">
        <f>'[1]T 3'!L5</f>
        <v>%</v>
      </c>
      <c r="M4" s="417" t="str">
        <f>'[1]T 3'!M5</f>
        <v>n</v>
      </c>
      <c r="N4" s="363" t="str">
        <f>'[1]T 3'!N5</f>
        <v>%</v>
      </c>
      <c r="O4" s="417" t="str">
        <f>'[1]T 3'!O5</f>
        <v>n</v>
      </c>
      <c r="P4" s="363" t="str">
        <f>'[1]T 3'!P5</f>
        <v>%</v>
      </c>
      <c r="Q4" s="417" t="str">
        <f>'[1]T 3'!Q5</f>
        <v>n</v>
      </c>
      <c r="R4" s="368" t="str">
        <f>'[1]T 3'!R5</f>
        <v>%</v>
      </c>
      <c r="S4" s="448" t="str">
        <f>'[1]T 4'!S5</f>
        <v>n</v>
      </c>
      <c r="T4" s="363" t="str">
        <f>'[1]T 4'!T5</f>
        <v>%</v>
      </c>
      <c r="U4" s="417" t="str">
        <f>'[1]T 4'!U5</f>
        <v>n</v>
      </c>
      <c r="V4" s="363" t="str">
        <f>'[1]T 4'!V5</f>
        <v>%</v>
      </c>
      <c r="W4" s="418" t="str">
        <f>'[1]T 4'!W5</f>
        <v>n</v>
      </c>
      <c r="X4" s="363" t="str">
        <f>'[1]T 4'!X5</f>
        <v>%</v>
      </c>
      <c r="Y4" s="418" t="str">
        <f>'[1]T 4'!Y5</f>
        <v>n</v>
      </c>
      <c r="Z4" s="368" t="str">
        <f>'[1]T 4'!Z5</f>
        <v>%</v>
      </c>
      <c r="AA4" s="450" t="str">
        <f>'[1]T 3'!AC5</f>
        <v>n</v>
      </c>
      <c r="AB4" s="363" t="str">
        <f>'[1]T 3'!AD5</f>
        <v>%</v>
      </c>
      <c r="AC4" s="418" t="str">
        <f>'[1]T 3'!AE5</f>
        <v>n</v>
      </c>
      <c r="AD4" s="363" t="str">
        <f>'[1]T 3'!AF5</f>
        <v>%</v>
      </c>
      <c r="AE4" s="418" t="str">
        <f>'[1]T 3'!AG5</f>
        <v>n</v>
      </c>
      <c r="AF4" s="368" t="str">
        <f>'[1]T 3'!AH5</f>
        <v>%</v>
      </c>
    </row>
    <row r="5" spans="1:32" x14ac:dyDescent="0.25">
      <c r="A5" s="419" t="str">
        <f>[1]T!$A5</f>
        <v>Par année d'enregistrement</v>
      </c>
      <c r="B5" s="463"/>
      <c r="C5" s="448"/>
      <c r="D5" s="363"/>
      <c r="E5" s="417"/>
      <c r="F5" s="363"/>
      <c r="G5" s="417"/>
      <c r="H5" s="368"/>
      <c r="I5" s="448"/>
      <c r="J5" s="363"/>
      <c r="K5" s="417"/>
      <c r="L5" s="363"/>
      <c r="M5" s="417"/>
      <c r="N5" s="363"/>
      <c r="O5" s="417"/>
      <c r="P5" s="363"/>
      <c r="Q5" s="417"/>
      <c r="R5" s="368"/>
      <c r="S5" s="448"/>
      <c r="T5" s="363"/>
      <c r="U5" s="417"/>
      <c r="V5" s="363"/>
      <c r="W5" s="418"/>
      <c r="X5" s="363"/>
      <c r="Y5" s="418"/>
      <c r="Z5" s="368"/>
      <c r="AA5" s="450"/>
      <c r="AB5" s="363"/>
      <c r="AC5" s="418"/>
      <c r="AD5" s="363"/>
      <c r="AE5" s="418"/>
      <c r="AF5" s="368"/>
    </row>
    <row r="6" spans="1:32" x14ac:dyDescent="0.25">
      <c r="A6" s="4">
        <f>[1]T!$A10</f>
        <v>2015</v>
      </c>
      <c r="B6" s="464">
        <f>[1]T!$C10</f>
        <v>28539</v>
      </c>
      <c r="C6" s="369">
        <f>'[1]T 3'!C6</f>
        <v>20612</v>
      </c>
      <c r="D6" s="459">
        <f>'[1]T 3'!D$6</f>
        <v>72.22</v>
      </c>
      <c r="E6" s="451">
        <f>'[1]T 3'!E$6</f>
        <v>7917</v>
      </c>
      <c r="F6" s="459">
        <f>'[1]T 3'!F$6</f>
        <v>27.74</v>
      </c>
      <c r="G6" s="451">
        <f>'[1]T 3'!G$6</f>
        <v>10</v>
      </c>
      <c r="H6" s="370">
        <f>'[1]T 3'!H$6</f>
        <v>0.04</v>
      </c>
      <c r="I6" s="369">
        <f>'[1]T 3'!I$6</f>
        <v>1430</v>
      </c>
      <c r="J6" s="459">
        <f>'[1]T 3'!J$6</f>
        <v>5.01</v>
      </c>
      <c r="K6" s="451">
        <f>'[1]T 3'!K$6</f>
        <v>5414</v>
      </c>
      <c r="L6" s="459">
        <f>'[1]T 3'!L$6</f>
        <v>18.97</v>
      </c>
      <c r="M6" s="451">
        <f>'[1]T 3'!M$6</f>
        <v>7820</v>
      </c>
      <c r="N6" s="459">
        <f>'[1]T 3'!N$6</f>
        <v>27.4</v>
      </c>
      <c r="O6" s="451">
        <f>'[1]T 3'!O$6</f>
        <v>13749</v>
      </c>
      <c r="P6" s="459">
        <f>'[1]T 3'!P$6</f>
        <v>48.18</v>
      </c>
      <c r="Q6" s="451">
        <f>'[1]T 3'!Q$6</f>
        <v>126</v>
      </c>
      <c r="R6" s="370">
        <f>'[1]T 3'!R$6</f>
        <v>0.44</v>
      </c>
      <c r="S6" s="369">
        <f>'[1]T 3'!S6</f>
        <v>6870</v>
      </c>
      <c r="T6" s="33">
        <f>'[1]T 3'!T6</f>
        <v>24.07</v>
      </c>
      <c r="U6" s="451">
        <f>'[1]T 3'!U6</f>
        <v>14437</v>
      </c>
      <c r="V6" s="33">
        <f>'[1]T 3'!V6</f>
        <v>50.59</v>
      </c>
      <c r="W6" s="451">
        <f>'[1]T 3'!W6</f>
        <v>4063</v>
      </c>
      <c r="X6" s="33">
        <f>'[1]T 3'!X6</f>
        <v>14.24</v>
      </c>
      <c r="Y6" s="451">
        <f>'[1]T 3'!Y6</f>
        <v>3169</v>
      </c>
      <c r="Z6" s="370">
        <f>'[1]T 3'!Z6</f>
        <v>11.1</v>
      </c>
      <c r="AA6" s="369">
        <f>'[1]T 3'!AC6</f>
        <v>19040</v>
      </c>
      <c r="AB6" s="459">
        <f>'[1]T 3'!AD6</f>
        <v>66.72</v>
      </c>
      <c r="AC6" s="451">
        <f>'[1]T 3'!AE6</f>
        <v>8633</v>
      </c>
      <c r="AD6" s="459">
        <f>'[1]T 3'!AF6</f>
        <v>30.25</v>
      </c>
      <c r="AE6" s="451">
        <f>'[1]T 3'!AG6</f>
        <v>866</v>
      </c>
      <c r="AF6" s="370">
        <f>'[1]T 3'!AH6</f>
        <v>3.03</v>
      </c>
    </row>
    <row r="7" spans="1:32" x14ac:dyDescent="0.25">
      <c r="A7" s="4">
        <f>[1]T!$A11</f>
        <v>2016</v>
      </c>
      <c r="B7" s="464">
        <f>[1]T!$C11</f>
        <v>29383</v>
      </c>
      <c r="C7" s="369">
        <f>'[1]T 3'!C8</f>
        <v>21097</v>
      </c>
      <c r="D7" s="33">
        <f>'[1]T 3'!D8</f>
        <v>71.8</v>
      </c>
      <c r="E7" s="452">
        <f>'[1]T 3'!E8</f>
        <v>8250</v>
      </c>
      <c r="F7" s="33">
        <f>'[1]T 3'!F8</f>
        <v>28.08</v>
      </c>
      <c r="G7" s="452">
        <f>'[1]T 3'!G8</f>
        <v>36</v>
      </c>
      <c r="H7" s="370">
        <f>'[1]T 3'!H8</f>
        <v>0.12</v>
      </c>
      <c r="I7" s="369">
        <f>'[1]T 3'!I8</f>
        <v>1340</v>
      </c>
      <c r="J7" s="33">
        <f>'[1]T 3'!J8</f>
        <v>4.5599999999999996</v>
      </c>
      <c r="K7" s="452">
        <f>'[1]T 3'!K8</f>
        <v>5609</v>
      </c>
      <c r="L7" s="33">
        <f>'[1]T 3'!L8</f>
        <v>19.09</v>
      </c>
      <c r="M7" s="452">
        <f>'[1]T 3'!M8</f>
        <v>8399</v>
      </c>
      <c r="N7" s="33">
        <f>'[1]T 3'!N8</f>
        <v>28.58</v>
      </c>
      <c r="O7" s="452">
        <f>'[1]T 3'!O8</f>
        <v>13945</v>
      </c>
      <c r="P7" s="33">
        <f>'[1]T 3'!P8</f>
        <v>47.46</v>
      </c>
      <c r="Q7" s="452">
        <f>'[1]T 3'!Q8</f>
        <v>90</v>
      </c>
      <c r="R7" s="370">
        <f>'[1]T 3'!R8</f>
        <v>0.31</v>
      </c>
      <c r="S7" s="369">
        <f>'[1]T 3'!S8</f>
        <v>6819</v>
      </c>
      <c r="T7" s="33">
        <f>'[1]T 3'!T8</f>
        <v>23.21</v>
      </c>
      <c r="U7" s="452">
        <f>'[1]T 3'!U8</f>
        <v>14406</v>
      </c>
      <c r="V7" s="33">
        <f>'[1]T 3'!V8</f>
        <v>49.03</v>
      </c>
      <c r="W7" s="452">
        <f>'[1]T 3'!W8</f>
        <v>4447</v>
      </c>
      <c r="X7" s="33">
        <f>'[1]T 3'!X8</f>
        <v>15.13</v>
      </c>
      <c r="Y7" s="452">
        <f>'[1]T 3'!Y8</f>
        <v>3711</v>
      </c>
      <c r="Z7" s="370">
        <f>'[1]T 3'!Z8</f>
        <v>12.63</v>
      </c>
      <c r="AA7" s="369">
        <f>'[1]T 3'!AC8</f>
        <v>19924</v>
      </c>
      <c r="AB7" s="33">
        <f>'[1]T 3'!AD8</f>
        <v>67.81</v>
      </c>
      <c r="AC7" s="452">
        <f>'[1]T 3'!AE8</f>
        <v>8390</v>
      </c>
      <c r="AD7" s="33">
        <f>'[1]T 3'!AF8</f>
        <v>28.55</v>
      </c>
      <c r="AE7" s="452">
        <f>'[1]T 3'!AG8</f>
        <v>1069</v>
      </c>
      <c r="AF7" s="370">
        <f>'[1]T 3'!AH8</f>
        <v>3.64</v>
      </c>
    </row>
    <row r="8" spans="1:32" x14ac:dyDescent="0.25">
      <c r="A8" s="4">
        <f>[1]T!$A12</f>
        <v>2017</v>
      </c>
      <c r="B8" s="464">
        <f>[1]T!$C12</f>
        <v>29093</v>
      </c>
      <c r="C8" s="369">
        <f>'[1]T 3'!C9</f>
        <v>20943</v>
      </c>
      <c r="D8" s="33">
        <f>'[1]T 3'!D9</f>
        <v>71.989999999999995</v>
      </c>
      <c r="E8" s="452">
        <f>'[1]T 3'!E9</f>
        <v>8103</v>
      </c>
      <c r="F8" s="33">
        <f>'[1]T 3'!F9</f>
        <v>27.85</v>
      </c>
      <c r="G8" s="452">
        <f>'[1]T 3'!G9</f>
        <v>47</v>
      </c>
      <c r="H8" s="370">
        <f>'[1]T 3'!H9</f>
        <v>0.16</v>
      </c>
      <c r="I8" s="369">
        <f>'[1]T 3'!I9</f>
        <v>1382</v>
      </c>
      <c r="J8" s="33">
        <f>'[1]T 3'!J9</f>
        <v>4.75</v>
      </c>
      <c r="K8" s="452">
        <f>'[1]T 3'!K9</f>
        <v>5560</v>
      </c>
      <c r="L8" s="33">
        <f>'[1]T 3'!L9</f>
        <v>19.11</v>
      </c>
      <c r="M8" s="452">
        <f>'[1]T 3'!M9</f>
        <v>8226</v>
      </c>
      <c r="N8" s="33">
        <f>'[1]T 3'!N9</f>
        <v>28.27</v>
      </c>
      <c r="O8" s="452">
        <f>'[1]T 3'!O9</f>
        <v>13859</v>
      </c>
      <c r="P8" s="33">
        <f>'[1]T 3'!P9</f>
        <v>47.64</v>
      </c>
      <c r="Q8" s="452">
        <f>'[1]T 3'!Q9</f>
        <v>66</v>
      </c>
      <c r="R8" s="370">
        <f>'[1]T 3'!R9</f>
        <v>0.23</v>
      </c>
      <c r="S8" s="369">
        <f>'[1]T 3'!S9</f>
        <v>6616</v>
      </c>
      <c r="T8" s="33">
        <f>'[1]T 3'!T9</f>
        <v>22.74</v>
      </c>
      <c r="U8" s="452">
        <f>'[1]T 3'!U9</f>
        <v>14377</v>
      </c>
      <c r="V8" s="33">
        <f>'[1]T 3'!V9</f>
        <v>49.42</v>
      </c>
      <c r="W8" s="452">
        <f>'[1]T 3'!W9</f>
        <v>4311</v>
      </c>
      <c r="X8" s="33">
        <f>'[1]T 3'!X9</f>
        <v>14.82</v>
      </c>
      <c r="Y8" s="452">
        <f>'[1]T 3'!Y9</f>
        <v>3789</v>
      </c>
      <c r="Z8" s="370">
        <f>'[1]T 3'!Z9</f>
        <v>13.02</v>
      </c>
      <c r="AA8" s="369">
        <f>'[1]T 3'!AC9</f>
        <v>19919</v>
      </c>
      <c r="AB8" s="33">
        <f>'[1]T 3'!AD9</f>
        <v>68.47</v>
      </c>
      <c r="AC8" s="452">
        <f>'[1]T 3'!AE9</f>
        <v>8251</v>
      </c>
      <c r="AD8" s="33">
        <f>'[1]T 3'!AF9</f>
        <v>28.36</v>
      </c>
      <c r="AE8" s="452">
        <f>'[1]T 3'!AG9</f>
        <v>923</v>
      </c>
      <c r="AF8" s="370">
        <f>'[1]T 3'!AH9</f>
        <v>3.17</v>
      </c>
    </row>
    <row r="9" spans="1:32" x14ac:dyDescent="0.25">
      <c r="A9" s="4">
        <f>[1]T!$A13</f>
        <v>2018</v>
      </c>
      <c r="B9" s="464">
        <f>[1]T!$C13</f>
        <v>28657</v>
      </c>
      <c r="C9" s="369">
        <f>'[1]T 3'!C10</f>
        <v>20559</v>
      </c>
      <c r="D9" s="33">
        <f>'[1]T 3'!D10</f>
        <v>71.739999999999995</v>
      </c>
      <c r="E9" s="452">
        <f>'[1]T 3'!E10</f>
        <v>8047</v>
      </c>
      <c r="F9" s="33">
        <f>'[1]T 3'!F10</f>
        <v>28.08</v>
      </c>
      <c r="G9" s="452">
        <f>'[1]T 3'!G10</f>
        <v>51</v>
      </c>
      <c r="H9" s="370">
        <f>'[1]T 3'!H10</f>
        <v>0.18</v>
      </c>
      <c r="I9" s="369">
        <f>'[1]T 3'!I10</f>
        <v>1546</v>
      </c>
      <c r="J9" s="33">
        <f>'[1]T 3'!J10</f>
        <v>5.39</v>
      </c>
      <c r="K9" s="452">
        <f>'[1]T 3'!K10</f>
        <v>5083</v>
      </c>
      <c r="L9" s="33">
        <f>'[1]T 3'!L10</f>
        <v>17.739999999999998</v>
      </c>
      <c r="M9" s="452">
        <f>'[1]T 3'!M10</f>
        <v>8087</v>
      </c>
      <c r="N9" s="33">
        <f>'[1]T 3'!N10</f>
        <v>28.22</v>
      </c>
      <c r="O9" s="452">
        <f>'[1]T 3'!O10</f>
        <v>13849</v>
      </c>
      <c r="P9" s="33">
        <f>'[1]T 3'!P10</f>
        <v>48.33</v>
      </c>
      <c r="Q9" s="452">
        <f>'[1]T 3'!Q10</f>
        <v>92</v>
      </c>
      <c r="R9" s="370">
        <f>'[1]T 3'!R10</f>
        <v>0.32</v>
      </c>
      <c r="S9" s="369">
        <f>'[1]T 3'!S10</f>
        <v>6369</v>
      </c>
      <c r="T9" s="33">
        <f>'[1]T 3'!T10</f>
        <v>22.22</v>
      </c>
      <c r="U9" s="452">
        <f>'[1]T 3'!U10</f>
        <v>14540</v>
      </c>
      <c r="V9" s="33">
        <f>'[1]T 3'!V10</f>
        <v>50.74</v>
      </c>
      <c r="W9" s="452">
        <f>'[1]T 3'!W10</f>
        <v>4317</v>
      </c>
      <c r="X9" s="33">
        <f>'[1]T 3'!X10</f>
        <v>15.06</v>
      </c>
      <c r="Y9" s="452">
        <f>'[1]T 3'!Y10</f>
        <v>3431</v>
      </c>
      <c r="Z9" s="370">
        <f>'[1]T 3'!Z10</f>
        <v>11.97</v>
      </c>
      <c r="AA9" s="369">
        <f>'[1]T 3'!AC10</f>
        <v>19434</v>
      </c>
      <c r="AB9" s="33">
        <f>'[1]T 3'!AD10</f>
        <v>67.819999999999993</v>
      </c>
      <c r="AC9" s="452">
        <f>'[1]T 3'!AE10</f>
        <v>8400</v>
      </c>
      <c r="AD9" s="33">
        <f>'[1]T 3'!AF10</f>
        <v>29.31</v>
      </c>
      <c r="AE9" s="452">
        <f>'[1]T 3'!AG10</f>
        <v>823</v>
      </c>
      <c r="AF9" s="370">
        <f>'[1]T 3'!AH10</f>
        <v>2.87</v>
      </c>
    </row>
    <row r="10" spans="1:32" x14ac:dyDescent="0.25">
      <c r="A10" s="4">
        <f>[1]T!$A14</f>
        <v>2019</v>
      </c>
      <c r="B10" s="464">
        <f>[1]T!$C14</f>
        <v>28907</v>
      </c>
      <c r="C10" s="369">
        <f>'[1]T 3'!C11</f>
        <v>20419</v>
      </c>
      <c r="D10" s="33">
        <f>'[1]T 3'!D11</f>
        <v>70.64</v>
      </c>
      <c r="E10" s="452">
        <f>'[1]T 3'!E11</f>
        <v>8286</v>
      </c>
      <c r="F10" s="33">
        <f>'[1]T 3'!F11</f>
        <v>28.66</v>
      </c>
      <c r="G10" s="452">
        <f>'[1]T 3'!G11</f>
        <v>202</v>
      </c>
      <c r="H10" s="370">
        <f>'[1]T 3'!H11</f>
        <v>0.7</v>
      </c>
      <c r="I10" s="369">
        <f>'[1]T 3'!I11</f>
        <v>1276</v>
      </c>
      <c r="J10" s="33">
        <f>'[1]T 3'!J11</f>
        <v>4.41</v>
      </c>
      <c r="K10" s="452">
        <f>'[1]T 3'!K11</f>
        <v>5034</v>
      </c>
      <c r="L10" s="33">
        <f>'[1]T 3'!L11</f>
        <v>17.41</v>
      </c>
      <c r="M10" s="452">
        <f>'[1]T 3'!M11</f>
        <v>8227</v>
      </c>
      <c r="N10" s="33">
        <f>'[1]T 3'!N11</f>
        <v>28.46</v>
      </c>
      <c r="O10" s="452">
        <f>'[1]T 3'!O11</f>
        <v>14133</v>
      </c>
      <c r="P10" s="33">
        <f>'[1]T 3'!P11</f>
        <v>48.89</v>
      </c>
      <c r="Q10" s="452">
        <f>'[1]T 3'!Q11</f>
        <v>237</v>
      </c>
      <c r="R10" s="370">
        <f>'[1]T 3'!R11</f>
        <v>0.82</v>
      </c>
      <c r="S10" s="369">
        <f>'[1]T 3'!S11</f>
        <v>5800</v>
      </c>
      <c r="T10" s="33">
        <f>'[1]T 3'!T11</f>
        <v>20.059999999999999</v>
      </c>
      <c r="U10" s="452">
        <f>'[1]T 3'!U11</f>
        <v>14807</v>
      </c>
      <c r="V10" s="33">
        <f>'[1]T 3'!V11</f>
        <v>51.22</v>
      </c>
      <c r="W10" s="452">
        <f>'[1]T 3'!W11</f>
        <v>4312</v>
      </c>
      <c r="X10" s="33">
        <f>'[1]T 3'!X11</f>
        <v>14.92</v>
      </c>
      <c r="Y10" s="452">
        <f>'[1]T 3'!Y11</f>
        <v>3988</v>
      </c>
      <c r="Z10" s="370">
        <f>'[1]T 3'!Z11</f>
        <v>13.8</v>
      </c>
      <c r="AA10" s="369">
        <f>'[1]T 3'!AC11</f>
        <v>19626</v>
      </c>
      <c r="AB10" s="33">
        <f>'[1]T 3'!AD11</f>
        <v>67.89</v>
      </c>
      <c r="AC10" s="452">
        <f>'[1]T 3'!AE11</f>
        <v>8137</v>
      </c>
      <c r="AD10" s="33">
        <f>'[1]T 3'!AF11</f>
        <v>28.15</v>
      </c>
      <c r="AE10" s="452">
        <f>'[1]T 3'!AG11</f>
        <v>1144</v>
      </c>
      <c r="AF10" s="370">
        <f>'[1]T 3'!AH11</f>
        <v>3.96</v>
      </c>
    </row>
    <row r="11" spans="1:32" x14ac:dyDescent="0.25">
      <c r="A11" s="53" t="str">
        <f>'[1]T 2'!$A$5</f>
        <v>Par province/région</v>
      </c>
      <c r="B11" s="403"/>
      <c r="C11" s="449"/>
      <c r="D11" s="371"/>
      <c r="E11" s="458"/>
      <c r="F11" s="371"/>
      <c r="G11" s="453"/>
      <c r="H11" s="372"/>
      <c r="I11" s="378"/>
      <c r="J11" s="371"/>
      <c r="K11" s="453"/>
      <c r="L11" s="371"/>
      <c r="M11" s="453"/>
      <c r="N11" s="371"/>
      <c r="O11" s="453"/>
      <c r="P11" s="371"/>
      <c r="Q11" s="453"/>
      <c r="R11" s="372"/>
      <c r="S11" s="449"/>
      <c r="T11" s="371"/>
      <c r="U11" s="458"/>
      <c r="V11" s="371"/>
      <c r="W11" s="453"/>
      <c r="X11" s="371"/>
      <c r="Y11" s="453"/>
      <c r="Z11" s="372"/>
      <c r="AA11" s="378"/>
      <c r="AB11" s="371"/>
      <c r="AC11" s="453"/>
      <c r="AD11" s="371"/>
      <c r="AE11" s="453"/>
      <c r="AF11" s="372"/>
    </row>
    <row r="12" spans="1:32" x14ac:dyDescent="0.25">
      <c r="A12" s="6" t="str">
        <f>'[1]T 2'!$A$7</f>
        <v>TOTAL FLANDRE</v>
      </c>
      <c r="B12" s="404">
        <f>'[1]T 4'!B8</f>
        <v>16759</v>
      </c>
      <c r="C12" s="373">
        <f>'[1]T 4'!C8</f>
        <v>11638</v>
      </c>
      <c r="D12" s="445">
        <f>'[1]T 4'!D8</f>
        <v>69.44</v>
      </c>
      <c r="E12" s="454">
        <f>'[1]T 4'!E8</f>
        <v>4860</v>
      </c>
      <c r="F12" s="445">
        <f>'[1]T 4'!F8</f>
        <v>29</v>
      </c>
      <c r="G12" s="454">
        <f>'[1]T 4'!G8</f>
        <v>261</v>
      </c>
      <c r="H12" s="381">
        <f>'[1]T 4'!H8</f>
        <v>1.56</v>
      </c>
      <c r="I12" s="373">
        <f>'[1]T 4'!I8</f>
        <v>883</v>
      </c>
      <c r="J12" s="445">
        <f>'[1]T 4'!J8</f>
        <v>5.27</v>
      </c>
      <c r="K12" s="454">
        <f>'[1]T 4'!K8</f>
        <v>3340</v>
      </c>
      <c r="L12" s="445">
        <f>'[1]T 4'!L8</f>
        <v>19.93</v>
      </c>
      <c r="M12" s="454">
        <f>'[1]T 4'!M8</f>
        <v>5029</v>
      </c>
      <c r="N12" s="445">
        <f>'[1]T 4'!N8</f>
        <v>30.01</v>
      </c>
      <c r="O12" s="454">
        <f>'[1]T 4'!O8</f>
        <v>7243</v>
      </c>
      <c r="P12" s="445">
        <f>'[1]T 4'!P8</f>
        <v>43.22</v>
      </c>
      <c r="Q12" s="454">
        <f>'[1]T 4'!Q8</f>
        <v>264</v>
      </c>
      <c r="R12" s="381">
        <f>'[1]T 4'!R8</f>
        <v>1.58</v>
      </c>
      <c r="S12" s="373">
        <f>'[1]T 4'!S8</f>
        <v>3203</v>
      </c>
      <c r="T12" s="445">
        <f>'[1]T 4'!T8</f>
        <v>19.11</v>
      </c>
      <c r="U12" s="454">
        <f>'[1]T 4'!U8</f>
        <v>9095</v>
      </c>
      <c r="V12" s="445">
        <f>'[1]T 4'!V8</f>
        <v>54.27</v>
      </c>
      <c r="W12" s="454">
        <f>'[1]T 4'!W8</f>
        <v>2085</v>
      </c>
      <c r="X12" s="445">
        <f>'[1]T 4'!X8</f>
        <v>12.44</v>
      </c>
      <c r="Y12" s="454">
        <f>'[1]T 4'!Y8</f>
        <v>2376</v>
      </c>
      <c r="Z12" s="381">
        <f>'[1]T 4'!Z8</f>
        <v>14.18</v>
      </c>
      <c r="AA12" s="373">
        <f>'[1]T 4'!AC8</f>
        <v>11936</v>
      </c>
      <c r="AB12" s="445">
        <f>'[1]T 4'!AD8</f>
        <v>71.22</v>
      </c>
      <c r="AC12" s="454">
        <f>'[1]T 4'!AE8</f>
        <v>4619</v>
      </c>
      <c r="AD12" s="445">
        <f>'[1]T 4'!AF8</f>
        <v>27.56</v>
      </c>
      <c r="AE12" s="454">
        <f>'[1]T 4'!AG8</f>
        <v>204</v>
      </c>
      <c r="AF12" s="381">
        <f>'[1]T 4'!AH8</f>
        <v>1.22</v>
      </c>
    </row>
    <row r="13" spans="1:32" x14ac:dyDescent="0.25">
      <c r="A13" s="7" t="str">
        <f>'[1]T 2'!$A8</f>
        <v>Anvers</v>
      </c>
      <c r="B13" s="465">
        <f>'[1]T 4'!B9</f>
        <v>2802</v>
      </c>
      <c r="C13" s="369">
        <f>'[1]T 4'!C9</f>
        <v>1979</v>
      </c>
      <c r="D13" s="33">
        <f>'[1]T 4'!D9</f>
        <v>70.63</v>
      </c>
      <c r="E13" s="452">
        <f>'[1]T 4'!E9</f>
        <v>821</v>
      </c>
      <c r="F13" s="33">
        <f>'[1]T 4'!F9</f>
        <v>29.3</v>
      </c>
      <c r="G13" s="452">
        <f>'[1]T 4'!G9</f>
        <v>2</v>
      </c>
      <c r="H13" s="370">
        <f>'[1]T 4'!H9</f>
        <v>7.0000000000000007E-2</v>
      </c>
      <c r="I13" s="369">
        <f>'[1]T 4'!I9</f>
        <v>198</v>
      </c>
      <c r="J13" s="33">
        <f>'[1]T 4'!J9</f>
        <v>7.07</v>
      </c>
      <c r="K13" s="452">
        <f>'[1]T 4'!K9</f>
        <v>519</v>
      </c>
      <c r="L13" s="33">
        <f>'[1]T 4'!L9</f>
        <v>18.52</v>
      </c>
      <c r="M13" s="452">
        <f>'[1]T 4'!M9</f>
        <v>835</v>
      </c>
      <c r="N13" s="33">
        <f>'[1]T 4'!N9</f>
        <v>29.8</v>
      </c>
      <c r="O13" s="452">
        <f>'[1]T 4'!O9</f>
        <v>1246</v>
      </c>
      <c r="P13" s="33">
        <f>'[1]T 4'!P9</f>
        <v>44.47</v>
      </c>
      <c r="Q13" s="452">
        <f>'[1]T 4'!Q9</f>
        <v>4</v>
      </c>
      <c r="R13" s="370">
        <f>'[1]T 4'!R9</f>
        <v>0.14000000000000001</v>
      </c>
      <c r="S13" s="369">
        <f>'[1]T 4'!S9</f>
        <v>455</v>
      </c>
      <c r="T13" s="33">
        <f>'[1]T 4'!T9</f>
        <v>16.239999999999998</v>
      </c>
      <c r="U13" s="452">
        <f>'[1]T 4'!U9</f>
        <v>1260</v>
      </c>
      <c r="V13" s="33">
        <f>'[1]T 4'!V9</f>
        <v>44.97</v>
      </c>
      <c r="W13" s="452">
        <f>'[1]T 4'!W9</f>
        <v>309</v>
      </c>
      <c r="X13" s="33">
        <f>'[1]T 4'!X9</f>
        <v>11.03</v>
      </c>
      <c r="Y13" s="452">
        <f>'[1]T 4'!Y9</f>
        <v>778</v>
      </c>
      <c r="Z13" s="370">
        <f>'[1]T 4'!Z9</f>
        <v>27.77</v>
      </c>
      <c r="AA13" s="369">
        <f>'[1]T 4'!AC9</f>
        <v>2048</v>
      </c>
      <c r="AB13" s="33">
        <f>'[1]T 4'!AD9</f>
        <v>73.09</v>
      </c>
      <c r="AC13" s="452">
        <f>'[1]T 4'!AE9</f>
        <v>701</v>
      </c>
      <c r="AD13" s="33">
        <f>'[1]T 4'!AF9</f>
        <v>25.02</v>
      </c>
      <c r="AE13" s="452">
        <f>'[1]T 4'!AG9</f>
        <v>53</v>
      </c>
      <c r="AF13" s="370">
        <f>'[1]T 4'!AH9</f>
        <v>1.89</v>
      </c>
    </row>
    <row r="14" spans="1:32" x14ac:dyDescent="0.25">
      <c r="A14" s="7" t="str">
        <f>'[1]T 2'!$A9</f>
        <v>Brabant flamand</v>
      </c>
      <c r="B14" s="465">
        <f>'[1]T 4'!B10</f>
        <v>1713</v>
      </c>
      <c r="C14" s="369">
        <f>'[1]T 4'!C10</f>
        <v>1144</v>
      </c>
      <c r="D14" s="33">
        <f>'[1]T 4'!D10</f>
        <v>66.78</v>
      </c>
      <c r="E14" s="452">
        <f>'[1]T 4'!E10</f>
        <v>393</v>
      </c>
      <c r="F14" s="33">
        <f>'[1]T 4'!F10</f>
        <v>22.94</v>
      </c>
      <c r="G14" s="452">
        <f>'[1]T 4'!G10</f>
        <v>176</v>
      </c>
      <c r="H14" s="370">
        <f>'[1]T 4'!H10</f>
        <v>10.27</v>
      </c>
      <c r="I14" s="369">
        <f>'[1]T 4'!I10</f>
        <v>79</v>
      </c>
      <c r="J14" s="33">
        <f>'[1]T 4'!J10</f>
        <v>4.6100000000000003</v>
      </c>
      <c r="K14" s="452">
        <f>'[1]T 4'!K10</f>
        <v>355</v>
      </c>
      <c r="L14" s="33">
        <f>'[1]T 4'!L10</f>
        <v>20.72</v>
      </c>
      <c r="M14" s="452">
        <f>'[1]T 4'!M10</f>
        <v>498</v>
      </c>
      <c r="N14" s="33">
        <f>'[1]T 4'!N10</f>
        <v>29.07</v>
      </c>
      <c r="O14" s="452">
        <f>'[1]T 4'!O10</f>
        <v>604</v>
      </c>
      <c r="P14" s="33">
        <f>'[1]T 4'!P10</f>
        <v>35.26</v>
      </c>
      <c r="Q14" s="452">
        <f>'[1]T 4'!Q10</f>
        <v>177</v>
      </c>
      <c r="R14" s="370">
        <f>'[1]T 4'!R10</f>
        <v>10.33</v>
      </c>
      <c r="S14" s="369">
        <f>'[1]T 4'!S10</f>
        <v>434</v>
      </c>
      <c r="T14" s="33">
        <f>'[1]T 4'!T10</f>
        <v>25.34</v>
      </c>
      <c r="U14" s="452">
        <f>'[1]T 4'!U10</f>
        <v>772</v>
      </c>
      <c r="V14" s="33">
        <f>'[1]T 4'!V10</f>
        <v>45.07</v>
      </c>
      <c r="W14" s="452">
        <f>'[1]T 4'!W10</f>
        <v>316</v>
      </c>
      <c r="X14" s="33">
        <f>'[1]T 4'!X10</f>
        <v>18.45</v>
      </c>
      <c r="Y14" s="452">
        <f>'[1]T 4'!Y10</f>
        <v>191</v>
      </c>
      <c r="Z14" s="370">
        <f>'[1]T 4'!Z10</f>
        <v>11.15</v>
      </c>
      <c r="AA14" s="369">
        <f>'[1]T 4'!AC10</f>
        <v>1150</v>
      </c>
      <c r="AB14" s="33">
        <f>'[1]T 4'!AD10</f>
        <v>67.13</v>
      </c>
      <c r="AC14" s="452">
        <f>'[1]T 4'!AE10</f>
        <v>547</v>
      </c>
      <c r="AD14" s="33">
        <f>'[1]T 4'!AF10</f>
        <v>31.93</v>
      </c>
      <c r="AE14" s="452">
        <f>'[1]T 4'!AG10</f>
        <v>16</v>
      </c>
      <c r="AF14" s="370">
        <f>'[1]T 4'!AH10</f>
        <v>0.93</v>
      </c>
    </row>
    <row r="15" spans="1:32" x14ac:dyDescent="0.25">
      <c r="A15" s="7" t="str">
        <f>'[1]T 2'!$A10</f>
        <v>Flandre occidentale</v>
      </c>
      <c r="B15" s="465">
        <f>'[1]T 4'!B11</f>
        <v>4418</v>
      </c>
      <c r="C15" s="369">
        <f>'[1]T 4'!C11</f>
        <v>2842</v>
      </c>
      <c r="D15" s="33">
        <f>'[1]T 4'!D11</f>
        <v>64.33</v>
      </c>
      <c r="E15" s="452">
        <f>'[1]T 4'!E11</f>
        <v>1555</v>
      </c>
      <c r="F15" s="33">
        <f>'[1]T 4'!F11</f>
        <v>35.200000000000003</v>
      </c>
      <c r="G15" s="452">
        <f>'[1]T 4'!G11</f>
        <v>21</v>
      </c>
      <c r="H15" s="370">
        <f>'[1]T 4'!H11</f>
        <v>0.48</v>
      </c>
      <c r="I15" s="369">
        <f>'[1]T 4'!I11</f>
        <v>167</v>
      </c>
      <c r="J15" s="33">
        <f>'[1]T 4'!J11</f>
        <v>3.78</v>
      </c>
      <c r="K15" s="452">
        <f>'[1]T 4'!K11</f>
        <v>841</v>
      </c>
      <c r="L15" s="33">
        <f>'[1]T 4'!L11</f>
        <v>19.04</v>
      </c>
      <c r="M15" s="452">
        <f>'[1]T 4'!M11</f>
        <v>1241</v>
      </c>
      <c r="N15" s="33">
        <f>'[1]T 4'!N11</f>
        <v>28.09</v>
      </c>
      <c r="O15" s="452">
        <f>'[1]T 4'!O11</f>
        <v>2159</v>
      </c>
      <c r="P15" s="33">
        <f>'[1]T 4'!P11</f>
        <v>48.87</v>
      </c>
      <c r="Q15" s="452">
        <f>'[1]T 4'!Q11</f>
        <v>10</v>
      </c>
      <c r="R15" s="370">
        <f>'[1]T 4'!R11</f>
        <v>0.23</v>
      </c>
      <c r="S15" s="369">
        <f>'[1]T 4'!S11</f>
        <v>741</v>
      </c>
      <c r="T15" s="33">
        <f>'[1]T 4'!T11</f>
        <v>16.77</v>
      </c>
      <c r="U15" s="452">
        <f>'[1]T 4'!U11</f>
        <v>2689</v>
      </c>
      <c r="V15" s="33">
        <f>'[1]T 4'!V11</f>
        <v>60.86</v>
      </c>
      <c r="W15" s="452">
        <f>'[1]T 4'!W11</f>
        <v>572</v>
      </c>
      <c r="X15" s="33">
        <f>'[1]T 4'!X11</f>
        <v>12.95</v>
      </c>
      <c r="Y15" s="452">
        <f>'[1]T 4'!Y11</f>
        <v>416</v>
      </c>
      <c r="Z15" s="370">
        <f>'[1]T 4'!Z11</f>
        <v>9.42</v>
      </c>
      <c r="AA15" s="369">
        <f>'[1]T 4'!AC11</f>
        <v>3409</v>
      </c>
      <c r="AB15" s="33">
        <f>'[1]T 4'!AD11</f>
        <v>77.16</v>
      </c>
      <c r="AC15" s="452">
        <f>'[1]T 4'!AE11</f>
        <v>976</v>
      </c>
      <c r="AD15" s="33">
        <f>'[1]T 4'!AF11</f>
        <v>22.09</v>
      </c>
      <c r="AE15" s="452">
        <f>'[1]T 4'!AG11</f>
        <v>33</v>
      </c>
      <c r="AF15" s="370">
        <f>'[1]T 4'!AH11</f>
        <v>0.75</v>
      </c>
    </row>
    <row r="16" spans="1:32" x14ac:dyDescent="0.25">
      <c r="A16" s="7" t="str">
        <f>'[1]T 2'!$A11</f>
        <v>Flandre orientale</v>
      </c>
      <c r="B16" s="465">
        <f>'[1]T 4'!B12</f>
        <v>3241</v>
      </c>
      <c r="C16" s="369">
        <f>'[1]T 4'!C12</f>
        <v>2289</v>
      </c>
      <c r="D16" s="33">
        <f>'[1]T 4'!D12</f>
        <v>70.63</v>
      </c>
      <c r="E16" s="452">
        <f>'[1]T 4'!E12</f>
        <v>914</v>
      </c>
      <c r="F16" s="33">
        <f>'[1]T 4'!F12</f>
        <v>28.2</v>
      </c>
      <c r="G16" s="452">
        <f>'[1]T 4'!G12</f>
        <v>38</v>
      </c>
      <c r="H16" s="370">
        <f>'[1]T 4'!H12</f>
        <v>1.17</v>
      </c>
      <c r="I16" s="369">
        <f>'[1]T 4'!I12</f>
        <v>167</v>
      </c>
      <c r="J16" s="33">
        <f>'[1]T 4'!J12</f>
        <v>5.15</v>
      </c>
      <c r="K16" s="452">
        <f>'[1]T 4'!K12</f>
        <v>535</v>
      </c>
      <c r="L16" s="33">
        <f>'[1]T 4'!L12</f>
        <v>16.510000000000002</v>
      </c>
      <c r="M16" s="452">
        <f>'[1]T 4'!M12</f>
        <v>1020</v>
      </c>
      <c r="N16" s="33">
        <f>'[1]T 4'!N12</f>
        <v>31.47</v>
      </c>
      <c r="O16" s="452">
        <f>'[1]T 4'!O12</f>
        <v>1519</v>
      </c>
      <c r="P16" s="33">
        <f>'[1]T 4'!P12</f>
        <v>46.87</v>
      </c>
      <c r="Q16" s="452">
        <f>'[1]T 4'!Q12</f>
        <v>0</v>
      </c>
      <c r="R16" s="370">
        <f>'[1]T 4'!R12</f>
        <v>0</v>
      </c>
      <c r="S16" s="369">
        <f>'[1]T 4'!S12</f>
        <v>587</v>
      </c>
      <c r="T16" s="33">
        <f>'[1]T 4'!T12</f>
        <v>18.11</v>
      </c>
      <c r="U16" s="452">
        <f>'[1]T 4'!U12</f>
        <v>1811</v>
      </c>
      <c r="V16" s="33">
        <f>'[1]T 4'!V12</f>
        <v>55.88</v>
      </c>
      <c r="W16" s="452">
        <f>'[1]T 4'!W12</f>
        <v>409</v>
      </c>
      <c r="X16" s="33">
        <f>'[1]T 4'!X12</f>
        <v>12.62</v>
      </c>
      <c r="Y16" s="452">
        <f>'[1]T 4'!Y12</f>
        <v>434</v>
      </c>
      <c r="Z16" s="370">
        <f>'[1]T 4'!Z12</f>
        <v>13.39</v>
      </c>
      <c r="AA16" s="369">
        <f>'[1]T 4'!AC12</f>
        <v>2428</v>
      </c>
      <c r="AB16" s="33">
        <f>'[1]T 4'!AD12</f>
        <v>74.92</v>
      </c>
      <c r="AC16" s="452">
        <f>'[1]T 4'!AE12</f>
        <v>786</v>
      </c>
      <c r="AD16" s="33">
        <f>'[1]T 4'!AF12</f>
        <v>24.25</v>
      </c>
      <c r="AE16" s="452">
        <f>'[1]T 4'!AG12</f>
        <v>27</v>
      </c>
      <c r="AF16" s="370">
        <f>'[1]T 4'!AH12</f>
        <v>0.83</v>
      </c>
    </row>
    <row r="17" spans="1:32" x14ac:dyDescent="0.25">
      <c r="A17" s="7" t="str">
        <f>'[1]T 2'!$A12</f>
        <v>Limbourg</v>
      </c>
      <c r="B17" s="465">
        <f>'[1]T 4'!B13</f>
        <v>3140</v>
      </c>
      <c r="C17" s="369">
        <f>'[1]T 4'!C13</f>
        <v>2156</v>
      </c>
      <c r="D17" s="33">
        <f>'[1]T 4'!D13</f>
        <v>68.66</v>
      </c>
      <c r="E17" s="452">
        <f>'[1]T 4'!E13</f>
        <v>960</v>
      </c>
      <c r="F17" s="33">
        <f>'[1]T 4'!F13</f>
        <v>30.57</v>
      </c>
      <c r="G17" s="452">
        <f>'[1]T 4'!G13</f>
        <v>24</v>
      </c>
      <c r="H17" s="370">
        <f>'[1]T 4'!H13</f>
        <v>0.76</v>
      </c>
      <c r="I17" s="369">
        <f>'[1]T 4'!I13</f>
        <v>117</v>
      </c>
      <c r="J17" s="33">
        <f>'[1]T 4'!J13</f>
        <v>3.73</v>
      </c>
      <c r="K17" s="452">
        <f>'[1]T 4'!K13</f>
        <v>608</v>
      </c>
      <c r="L17" s="33">
        <f>'[1]T 4'!L13</f>
        <v>19.36</v>
      </c>
      <c r="M17" s="452">
        <f>'[1]T 4'!M13</f>
        <v>930</v>
      </c>
      <c r="N17" s="33">
        <f>'[1]T 4'!N13</f>
        <v>29.62</v>
      </c>
      <c r="O17" s="452">
        <f>'[1]T 4'!O13</f>
        <v>1412</v>
      </c>
      <c r="P17" s="33">
        <f>'[1]T 4'!P13</f>
        <v>44.97</v>
      </c>
      <c r="Q17" s="452">
        <f>'[1]T 4'!Q13</f>
        <v>73</v>
      </c>
      <c r="R17" s="370">
        <f>'[1]T 4'!R13</f>
        <v>2.3199999999999998</v>
      </c>
      <c r="S17" s="369">
        <f>'[1]T 4'!S13</f>
        <v>440</v>
      </c>
      <c r="T17" s="33">
        <f>'[1]T 4'!T13</f>
        <v>14.01</v>
      </c>
      <c r="U17" s="452">
        <f>'[1]T 4'!U13</f>
        <v>1994</v>
      </c>
      <c r="V17" s="33">
        <f>'[1]T 4'!V13</f>
        <v>63.5</v>
      </c>
      <c r="W17" s="452">
        <f>'[1]T 4'!W13</f>
        <v>375</v>
      </c>
      <c r="X17" s="33">
        <f>'[1]T 4'!X13</f>
        <v>11.94</v>
      </c>
      <c r="Y17" s="452">
        <f>'[1]T 4'!Y13</f>
        <v>331</v>
      </c>
      <c r="Z17" s="370">
        <f>'[1]T 4'!Z13</f>
        <v>10.54</v>
      </c>
      <c r="AA17" s="369">
        <f>'[1]T 4'!AC13</f>
        <v>2097</v>
      </c>
      <c r="AB17" s="33">
        <f>'[1]T 4'!AD13</f>
        <v>66.78</v>
      </c>
      <c r="AC17" s="452">
        <f>'[1]T 4'!AE13</f>
        <v>984</v>
      </c>
      <c r="AD17" s="33">
        <f>'[1]T 4'!AF13</f>
        <v>31.34</v>
      </c>
      <c r="AE17" s="452">
        <f>'[1]T 4'!AG13</f>
        <v>59</v>
      </c>
      <c r="AF17" s="370">
        <f>'[1]T 4'!AH13</f>
        <v>1.88</v>
      </c>
    </row>
    <row r="18" spans="1:32" x14ac:dyDescent="0.25">
      <c r="A18" s="6" t="str">
        <f>'[1]T 2'!$A13</f>
        <v>TOTAL WALLONIE</v>
      </c>
      <c r="B18" s="404">
        <f>'[1]T 4'!B14</f>
        <v>6307</v>
      </c>
      <c r="C18" s="374">
        <f>'[1]T 4'!C14</f>
        <v>4311</v>
      </c>
      <c r="D18" s="445">
        <f>'[1]T 4'!D14</f>
        <v>68.349999999999994</v>
      </c>
      <c r="E18" s="427">
        <f>'[1]T 4'!E14</f>
        <v>1985</v>
      </c>
      <c r="F18" s="445">
        <f>'[1]T 4'!F14</f>
        <v>31.47</v>
      </c>
      <c r="G18" s="427">
        <f>'[1]T 4'!G14</f>
        <v>11</v>
      </c>
      <c r="H18" s="381">
        <f>'[1]T 4'!H14</f>
        <v>0.17</v>
      </c>
      <c r="I18" s="374">
        <f>'[1]T 4'!I14</f>
        <v>125</v>
      </c>
      <c r="J18" s="445">
        <f>'[1]T 4'!J14</f>
        <v>1.98</v>
      </c>
      <c r="K18" s="427">
        <f>'[1]T 4'!K14</f>
        <v>817</v>
      </c>
      <c r="L18" s="445">
        <f>'[1]T 4'!L14</f>
        <v>12.95</v>
      </c>
      <c r="M18" s="427">
        <f>'[1]T 4'!M14</f>
        <v>1798</v>
      </c>
      <c r="N18" s="445">
        <f>'[1]T 4'!N14</f>
        <v>28.51</v>
      </c>
      <c r="O18" s="427">
        <f>'[1]T 4'!O14</f>
        <v>3543</v>
      </c>
      <c r="P18" s="445">
        <f>'[1]T 4'!P14</f>
        <v>56.18</v>
      </c>
      <c r="Q18" s="427">
        <f>'[1]T 4'!Q14</f>
        <v>24</v>
      </c>
      <c r="R18" s="381">
        <f>'[1]T 4'!R14</f>
        <v>0.38</v>
      </c>
      <c r="S18" s="373">
        <f>'[1]T 4'!S14</f>
        <v>1289</v>
      </c>
      <c r="T18" s="445">
        <f>'[1]T 4'!T14</f>
        <v>20.440000000000001</v>
      </c>
      <c r="U18" s="454">
        <f>'[1]T 4'!U14</f>
        <v>3179</v>
      </c>
      <c r="V18" s="445">
        <f>'[1]T 4'!V14</f>
        <v>50.4</v>
      </c>
      <c r="W18" s="454">
        <f>'[1]T 4'!W14</f>
        <v>1124</v>
      </c>
      <c r="X18" s="445">
        <f>'[1]T 4'!X14</f>
        <v>17.82</v>
      </c>
      <c r="Y18" s="454">
        <f>'[1]T 4'!Y14</f>
        <v>715</v>
      </c>
      <c r="Z18" s="381">
        <f>'[1]T 4'!Z14</f>
        <v>11.34</v>
      </c>
      <c r="AA18" s="374">
        <f>'[1]T 4'!AC14</f>
        <v>3995</v>
      </c>
      <c r="AB18" s="445">
        <f>'[1]T 4'!AD14</f>
        <v>63.34</v>
      </c>
      <c r="AC18" s="427">
        <f>'[1]T 4'!AE14</f>
        <v>1974</v>
      </c>
      <c r="AD18" s="445">
        <f>'[1]T 4'!AF14</f>
        <v>31.3</v>
      </c>
      <c r="AE18" s="427">
        <f>'[1]T 4'!AG14</f>
        <v>338</v>
      </c>
      <c r="AF18" s="381">
        <f>'[1]T 4'!AH14</f>
        <v>5.36</v>
      </c>
    </row>
    <row r="19" spans="1:32" x14ac:dyDescent="0.25">
      <c r="A19" s="7" t="str">
        <f>'[1]T 2'!$A14</f>
        <v>Liège</v>
      </c>
      <c r="B19" s="465">
        <f>'[1]T 4'!B15</f>
        <v>2328</v>
      </c>
      <c r="C19" s="369">
        <f>'[1]T 4'!C15</f>
        <v>1578</v>
      </c>
      <c r="D19" s="33">
        <f>'[1]T 4'!D15</f>
        <v>67.78</v>
      </c>
      <c r="E19" s="452">
        <f>'[1]T 4'!E15</f>
        <v>741</v>
      </c>
      <c r="F19" s="33">
        <f>'[1]T 4'!F15</f>
        <v>31.83</v>
      </c>
      <c r="G19" s="452">
        <f>'[1]T 4'!G15</f>
        <v>9</v>
      </c>
      <c r="H19" s="370">
        <f>'[1]T 4'!H15</f>
        <v>0.39</v>
      </c>
      <c r="I19" s="369">
        <f>'[1]T 4'!I15</f>
        <v>42</v>
      </c>
      <c r="J19" s="33">
        <f>'[1]T 4'!J15</f>
        <v>1.8</v>
      </c>
      <c r="K19" s="452">
        <f>'[1]T 4'!K15</f>
        <v>293</v>
      </c>
      <c r="L19" s="33">
        <f>'[1]T 4'!L15</f>
        <v>12.59</v>
      </c>
      <c r="M19" s="452">
        <f>'[1]T 4'!M15</f>
        <v>657</v>
      </c>
      <c r="N19" s="33">
        <f>'[1]T 4'!N15</f>
        <v>28.22</v>
      </c>
      <c r="O19" s="452">
        <f>'[1]T 4'!O15</f>
        <v>1315</v>
      </c>
      <c r="P19" s="33">
        <f>'[1]T 4'!P15</f>
        <v>56.49</v>
      </c>
      <c r="Q19" s="452">
        <f>'[1]T 4'!Q15</f>
        <v>21</v>
      </c>
      <c r="R19" s="370">
        <f>'[1]T 4'!R15</f>
        <v>0.9</v>
      </c>
      <c r="S19" s="369">
        <f>'[1]T 4'!S15</f>
        <v>549</v>
      </c>
      <c r="T19" s="33">
        <f>'[1]T 4'!T15</f>
        <v>23.58</v>
      </c>
      <c r="U19" s="452">
        <f>'[1]T 4'!U15</f>
        <v>1144</v>
      </c>
      <c r="V19" s="33">
        <f>'[1]T 4'!V15</f>
        <v>49.14</v>
      </c>
      <c r="W19" s="452">
        <f>'[1]T 4'!W15</f>
        <v>423</v>
      </c>
      <c r="X19" s="33">
        <f>'[1]T 4'!X15</f>
        <v>18.170000000000002</v>
      </c>
      <c r="Y19" s="452">
        <f>'[1]T 4'!Y15</f>
        <v>212</v>
      </c>
      <c r="Z19" s="370">
        <f>'[1]T 4'!Z15</f>
        <v>9.11</v>
      </c>
      <c r="AA19" s="369">
        <f>'[1]T 4'!AC15</f>
        <v>1587</v>
      </c>
      <c r="AB19" s="33">
        <f>'[1]T 4'!AD15</f>
        <v>68.17</v>
      </c>
      <c r="AC19" s="452">
        <f>'[1]T 4'!AE15</f>
        <v>720</v>
      </c>
      <c r="AD19" s="33">
        <f>'[1]T 4'!AF15</f>
        <v>30.93</v>
      </c>
      <c r="AE19" s="452">
        <f>'[1]T 4'!AG15</f>
        <v>21</v>
      </c>
      <c r="AF19" s="370">
        <f>'[1]T 4'!AH15</f>
        <v>0.9</v>
      </c>
    </row>
    <row r="20" spans="1:32" x14ac:dyDescent="0.25">
      <c r="A20" s="7" t="str">
        <f>'[1]T 2'!$A15</f>
        <v>Hainaut</v>
      </c>
      <c r="B20" s="465">
        <f>'[1]T 4'!B16</f>
        <v>1933</v>
      </c>
      <c r="C20" s="369">
        <f>'[1]T 4'!C16</f>
        <v>1399</v>
      </c>
      <c r="D20" s="33">
        <f>'[1]T 4'!D16</f>
        <v>72.37</v>
      </c>
      <c r="E20" s="452">
        <f>'[1]T 4'!E16</f>
        <v>532</v>
      </c>
      <c r="F20" s="33">
        <f>'[1]T 4'!F16</f>
        <v>27.52</v>
      </c>
      <c r="G20" s="452">
        <f>'[1]T 4'!G16</f>
        <v>2</v>
      </c>
      <c r="H20" s="370">
        <f>'[1]T 4'!H16</f>
        <v>0.1</v>
      </c>
      <c r="I20" s="369">
        <f>'[1]T 4'!I16</f>
        <v>30</v>
      </c>
      <c r="J20" s="33">
        <f>'[1]T 4'!J16</f>
        <v>1.55</v>
      </c>
      <c r="K20" s="452">
        <f>'[1]T 4'!K16</f>
        <v>205</v>
      </c>
      <c r="L20" s="33">
        <f>'[1]T 4'!L16</f>
        <v>10.61</v>
      </c>
      <c r="M20" s="452">
        <f>'[1]T 4'!M16</f>
        <v>575</v>
      </c>
      <c r="N20" s="33">
        <f>'[1]T 4'!N16</f>
        <v>29.75</v>
      </c>
      <c r="O20" s="452">
        <f>'[1]T 4'!O16</f>
        <v>1121</v>
      </c>
      <c r="P20" s="33">
        <f>'[1]T 4'!P16</f>
        <v>57.99</v>
      </c>
      <c r="Q20" s="452">
        <f>'[1]T 4'!Q16</f>
        <v>2</v>
      </c>
      <c r="R20" s="370">
        <f>'[1]T 4'!R16</f>
        <v>0.1</v>
      </c>
      <c r="S20" s="369">
        <f>'[1]T 4'!S16</f>
        <v>426</v>
      </c>
      <c r="T20" s="33">
        <f>'[1]T 4'!T16</f>
        <v>22.04</v>
      </c>
      <c r="U20" s="452">
        <f>'[1]T 4'!U16</f>
        <v>1039</v>
      </c>
      <c r="V20" s="33">
        <f>'[1]T 4'!V16</f>
        <v>53.75</v>
      </c>
      <c r="W20" s="452">
        <f>'[1]T 4'!W16</f>
        <v>286</v>
      </c>
      <c r="X20" s="33">
        <f>'[1]T 4'!X16</f>
        <v>14.8</v>
      </c>
      <c r="Y20" s="452">
        <f>'[1]T 4'!Y16</f>
        <v>182</v>
      </c>
      <c r="Z20" s="370">
        <f>'[1]T 4'!Z16</f>
        <v>9.42</v>
      </c>
      <c r="AA20" s="369">
        <f>'[1]T 4'!AC16</f>
        <v>1196</v>
      </c>
      <c r="AB20" s="33">
        <f>'[1]T 4'!AD16</f>
        <v>61.87</v>
      </c>
      <c r="AC20" s="452">
        <f>'[1]T 4'!AE16</f>
        <v>707</v>
      </c>
      <c r="AD20" s="33">
        <f>'[1]T 4'!AF16</f>
        <v>36.58</v>
      </c>
      <c r="AE20" s="452">
        <f>'[1]T 4'!AG16</f>
        <v>30</v>
      </c>
      <c r="AF20" s="370">
        <f>'[1]T 4'!AH16</f>
        <v>1.55</v>
      </c>
    </row>
    <row r="21" spans="1:32" x14ac:dyDescent="0.25">
      <c r="A21" s="7" t="str">
        <f>'[1]T 2'!$A16</f>
        <v>Luxembourg</v>
      </c>
      <c r="B21" s="465">
        <f>'[1]T 4'!B17</f>
        <v>495</v>
      </c>
      <c r="C21" s="369">
        <f>'[1]T 4'!C17</f>
        <v>341</v>
      </c>
      <c r="D21" s="33">
        <f>'[1]T 4'!D17</f>
        <v>68.89</v>
      </c>
      <c r="E21" s="452">
        <f>'[1]T 4'!E17</f>
        <v>154</v>
      </c>
      <c r="F21" s="33">
        <f>'[1]T 4'!F17</f>
        <v>31.11</v>
      </c>
      <c r="G21" s="452">
        <f>'[1]T 4'!G17</f>
        <v>0</v>
      </c>
      <c r="H21" s="370">
        <f>'[1]T 4'!H17</f>
        <v>0</v>
      </c>
      <c r="I21" s="369">
        <f>'[1]T 4'!I17</f>
        <v>14</v>
      </c>
      <c r="J21" s="33">
        <f>'[1]T 4'!J17</f>
        <v>2.83</v>
      </c>
      <c r="K21" s="452">
        <f>'[1]T 4'!K17</f>
        <v>80</v>
      </c>
      <c r="L21" s="33">
        <f>'[1]T 4'!L17</f>
        <v>16.16</v>
      </c>
      <c r="M21" s="452">
        <f>'[1]T 4'!M17</f>
        <v>126</v>
      </c>
      <c r="N21" s="33">
        <f>'[1]T 4'!N17</f>
        <v>25.45</v>
      </c>
      <c r="O21" s="452">
        <f>'[1]T 4'!O17</f>
        <v>274</v>
      </c>
      <c r="P21" s="33">
        <f>'[1]T 4'!P17</f>
        <v>55.35</v>
      </c>
      <c r="Q21" s="452">
        <f>'[1]T 4'!Q17</f>
        <v>1</v>
      </c>
      <c r="R21" s="370">
        <f>'[1]T 4'!R17</f>
        <v>0.2</v>
      </c>
      <c r="S21" s="369">
        <f>'[1]T 4'!S17</f>
        <v>58</v>
      </c>
      <c r="T21" s="33">
        <f>'[1]T 4'!T17</f>
        <v>11.72</v>
      </c>
      <c r="U21" s="452">
        <f>'[1]T 4'!U17</f>
        <v>178</v>
      </c>
      <c r="V21" s="33">
        <f>'[1]T 4'!V17</f>
        <v>35.96</v>
      </c>
      <c r="W21" s="452">
        <f>'[1]T 4'!W17</f>
        <v>87</v>
      </c>
      <c r="X21" s="33">
        <f>'[1]T 4'!X17</f>
        <v>17.579999999999998</v>
      </c>
      <c r="Y21" s="452">
        <f>'[1]T 4'!Y17</f>
        <v>172</v>
      </c>
      <c r="Z21" s="370">
        <f>'[1]T 4'!Z17</f>
        <v>34.75</v>
      </c>
      <c r="AA21" s="369">
        <f>'[1]T 4'!AC17</f>
        <v>164</v>
      </c>
      <c r="AB21" s="33">
        <f>'[1]T 4'!AD17</f>
        <v>33.130000000000003</v>
      </c>
      <c r="AC21" s="452">
        <f>'[1]T 4'!AE17</f>
        <v>52</v>
      </c>
      <c r="AD21" s="33">
        <f>'[1]T 4'!AF17</f>
        <v>10.51</v>
      </c>
      <c r="AE21" s="452">
        <f>'[1]T 4'!AG17</f>
        <v>279</v>
      </c>
      <c r="AF21" s="370">
        <f>'[1]T 4'!AH17</f>
        <v>56.36</v>
      </c>
    </row>
    <row r="22" spans="1:32" x14ac:dyDescent="0.25">
      <c r="A22" s="7" t="str">
        <f>'[1]T 2'!$A17</f>
        <v>Namur</v>
      </c>
      <c r="B22" s="465">
        <f>'[1]T 4'!B18</f>
        <v>1208</v>
      </c>
      <c r="C22" s="369">
        <f>'[1]T 4'!C18</f>
        <v>778</v>
      </c>
      <c r="D22" s="33">
        <f>'[1]T 4'!D18</f>
        <v>64.400000000000006</v>
      </c>
      <c r="E22" s="452">
        <f>'[1]T 4'!E18</f>
        <v>430</v>
      </c>
      <c r="F22" s="33">
        <f>'[1]T 4'!F18</f>
        <v>35.6</v>
      </c>
      <c r="G22" s="452">
        <f>'[1]T 4'!G18</f>
        <v>0</v>
      </c>
      <c r="H22" s="370">
        <f>'[1]T 4'!H18</f>
        <v>0</v>
      </c>
      <c r="I22" s="369">
        <f>'[1]T 4'!I18</f>
        <v>36</v>
      </c>
      <c r="J22" s="33">
        <f>'[1]T 4'!J18</f>
        <v>2.98</v>
      </c>
      <c r="K22" s="452">
        <f>'[1]T 4'!K18</f>
        <v>203</v>
      </c>
      <c r="L22" s="33">
        <f>'[1]T 4'!L18</f>
        <v>16.8</v>
      </c>
      <c r="M22" s="452">
        <f>'[1]T 4'!M18</f>
        <v>356</v>
      </c>
      <c r="N22" s="33">
        <f>'[1]T 4'!N18</f>
        <v>29.47</v>
      </c>
      <c r="O22" s="452">
        <f>'[1]T 4'!O18</f>
        <v>613</v>
      </c>
      <c r="P22" s="33">
        <f>'[1]T 4'!P18</f>
        <v>50.75</v>
      </c>
      <c r="Q22" s="452">
        <f>'[1]T 4'!Q18</f>
        <v>0</v>
      </c>
      <c r="R22" s="370">
        <f>'[1]T 4'!R18</f>
        <v>0</v>
      </c>
      <c r="S22" s="369">
        <f>'[1]T 4'!S18</f>
        <v>208</v>
      </c>
      <c r="T22" s="33">
        <f>'[1]T 4'!T18</f>
        <v>17.22</v>
      </c>
      <c r="U22" s="452">
        <f>'[1]T 4'!U18</f>
        <v>659</v>
      </c>
      <c r="V22" s="33">
        <f>'[1]T 4'!V18</f>
        <v>54.55</v>
      </c>
      <c r="W22" s="452">
        <f>'[1]T 4'!W18</f>
        <v>221</v>
      </c>
      <c r="X22" s="33">
        <f>'[1]T 4'!X18</f>
        <v>18.29</v>
      </c>
      <c r="Y22" s="452">
        <f>'[1]T 4'!Y18</f>
        <v>120</v>
      </c>
      <c r="Z22" s="370">
        <f>'[1]T 4'!Z18</f>
        <v>9.93</v>
      </c>
      <c r="AA22" s="369">
        <f>'[1]T 4'!AC18</f>
        <v>804</v>
      </c>
      <c r="AB22" s="33">
        <f>'[1]T 4'!AD18</f>
        <v>66.56</v>
      </c>
      <c r="AC22" s="452">
        <f>'[1]T 4'!AE18</f>
        <v>396</v>
      </c>
      <c r="AD22" s="33">
        <f>'[1]T 4'!AF18</f>
        <v>32.78</v>
      </c>
      <c r="AE22" s="452">
        <f>'[1]T 4'!AG18</f>
        <v>8</v>
      </c>
      <c r="AF22" s="370">
        <f>'[1]T 4'!AH18</f>
        <v>0.66</v>
      </c>
    </row>
    <row r="23" spans="1:32" x14ac:dyDescent="0.25">
      <c r="A23" s="7" t="str">
        <f>'[1]T 2'!$A18</f>
        <v>Brabant wallon</v>
      </c>
      <c r="B23" s="465">
        <f>'[1]T 4'!B19</f>
        <v>343</v>
      </c>
      <c r="C23" s="369">
        <f>'[1]T 4'!C19</f>
        <v>215</v>
      </c>
      <c r="D23" s="33">
        <f>'[1]T 4'!D19</f>
        <v>62.68</v>
      </c>
      <c r="E23" s="452">
        <f>'[1]T 4'!E19</f>
        <v>128</v>
      </c>
      <c r="F23" s="33">
        <f>'[1]T 4'!F19</f>
        <v>37.32</v>
      </c>
      <c r="G23" s="452">
        <f>'[1]T 4'!G19</f>
        <v>0</v>
      </c>
      <c r="H23" s="370">
        <f>'[1]T 4'!H19</f>
        <v>0</v>
      </c>
      <c r="I23" s="369">
        <f>'[1]T 4'!I19</f>
        <v>3</v>
      </c>
      <c r="J23" s="33">
        <f>'[1]T 4'!J19</f>
        <v>0.87</v>
      </c>
      <c r="K23" s="452">
        <f>'[1]T 4'!K19</f>
        <v>36</v>
      </c>
      <c r="L23" s="33">
        <f>'[1]T 4'!L19</f>
        <v>10.5</v>
      </c>
      <c r="M23" s="452">
        <f>'[1]T 4'!M19</f>
        <v>84</v>
      </c>
      <c r="N23" s="33">
        <f>'[1]T 4'!N19</f>
        <v>24.49</v>
      </c>
      <c r="O23" s="452">
        <f>'[1]T 4'!O19</f>
        <v>220</v>
      </c>
      <c r="P23" s="33">
        <f>'[1]T 4'!P19</f>
        <v>64.14</v>
      </c>
      <c r="Q23" s="452">
        <f>'[1]T 4'!Q19</f>
        <v>0</v>
      </c>
      <c r="R23" s="370">
        <f>'[1]T 4'!R19</f>
        <v>0</v>
      </c>
      <c r="S23" s="369">
        <f>'[1]T 4'!S19</f>
        <v>48</v>
      </c>
      <c r="T23" s="33">
        <f>'[1]T 4'!T19</f>
        <v>13.99</v>
      </c>
      <c r="U23" s="452">
        <f>'[1]T 4'!U19</f>
        <v>159</v>
      </c>
      <c r="V23" s="33">
        <f>'[1]T 4'!V19</f>
        <v>46.36</v>
      </c>
      <c r="W23" s="452">
        <f>'[1]T 4'!W19</f>
        <v>107</v>
      </c>
      <c r="X23" s="33">
        <f>'[1]T 4'!X19</f>
        <v>31.2</v>
      </c>
      <c r="Y23" s="452">
        <f>'[1]T 4'!Y19</f>
        <v>29</v>
      </c>
      <c r="Z23" s="370">
        <f>'[1]T 4'!Z19</f>
        <v>8.4499999999999993</v>
      </c>
      <c r="AA23" s="369">
        <f>'[1]T 4'!AC19</f>
        <v>244</v>
      </c>
      <c r="AB23" s="33">
        <f>'[1]T 4'!AD19</f>
        <v>71.14</v>
      </c>
      <c r="AC23" s="452">
        <f>'[1]T 4'!AE19</f>
        <v>99</v>
      </c>
      <c r="AD23" s="33">
        <f>'[1]T 4'!AF19</f>
        <v>28.86</v>
      </c>
      <c r="AE23" s="452">
        <f>'[1]T 4'!AG19</f>
        <v>0</v>
      </c>
      <c r="AF23" s="370">
        <f>'[1]T 4'!AH19</f>
        <v>0</v>
      </c>
    </row>
    <row r="24" spans="1:32" x14ac:dyDescent="0.25">
      <c r="A24" s="8" t="str">
        <f>'[1]T 2'!$A$19</f>
        <v>TOTAL BRUXELLES</v>
      </c>
      <c r="B24" s="404">
        <f>'[1]T 4'!B20</f>
        <v>2988</v>
      </c>
      <c r="C24" s="374">
        <f>'[1]T 4'!C20</f>
        <v>2383</v>
      </c>
      <c r="D24" s="445">
        <f>'[1]T 4'!D20</f>
        <v>79.75</v>
      </c>
      <c r="E24" s="427">
        <f>'[1]T 4'!E20</f>
        <v>596</v>
      </c>
      <c r="F24" s="445">
        <f>'[1]T 4'!F20</f>
        <v>19.95</v>
      </c>
      <c r="G24" s="427">
        <f>'[1]T 4'!G20</f>
        <v>9</v>
      </c>
      <c r="H24" s="381">
        <f>'[1]T 4'!H20</f>
        <v>0.3</v>
      </c>
      <c r="I24" s="374">
        <f>'[1]T 4'!I20</f>
        <v>47</v>
      </c>
      <c r="J24" s="445">
        <f>'[1]T 4'!J20</f>
        <v>1.57</v>
      </c>
      <c r="K24" s="427">
        <f>'[1]T 4'!K20</f>
        <v>384</v>
      </c>
      <c r="L24" s="445">
        <f>'[1]T 4'!L20</f>
        <v>12.85</v>
      </c>
      <c r="M24" s="427">
        <f>'[1]T 4'!M20</f>
        <v>907</v>
      </c>
      <c r="N24" s="445">
        <f>'[1]T 4'!N20</f>
        <v>30.35</v>
      </c>
      <c r="O24" s="427">
        <f>'[1]T 4'!O20</f>
        <v>1635</v>
      </c>
      <c r="P24" s="445">
        <f>'[1]T 4'!P20</f>
        <v>54.72</v>
      </c>
      <c r="Q24" s="427">
        <f>'[1]T 4'!Q20</f>
        <v>15</v>
      </c>
      <c r="R24" s="381">
        <f>'[1]T 4'!R20</f>
        <v>0.5</v>
      </c>
      <c r="S24" s="373">
        <f>'[1]T 4'!S20</f>
        <v>521</v>
      </c>
      <c r="T24" s="445">
        <f>'[1]T 4'!T20</f>
        <v>17.440000000000001</v>
      </c>
      <c r="U24" s="454">
        <f>'[1]T 4'!U20</f>
        <v>1250</v>
      </c>
      <c r="V24" s="445">
        <f>'[1]T 4'!V20</f>
        <v>41.83</v>
      </c>
      <c r="W24" s="454">
        <f>'[1]T 4'!W20</f>
        <v>577</v>
      </c>
      <c r="X24" s="445">
        <f>'[1]T 4'!X20</f>
        <v>19.309999999999999</v>
      </c>
      <c r="Y24" s="454">
        <f>'[1]T 4'!Y20</f>
        <v>640</v>
      </c>
      <c r="Z24" s="381">
        <f>'[1]T 4'!Z20</f>
        <v>21.42</v>
      </c>
      <c r="AA24" s="374">
        <f>'[1]T 4'!AC20</f>
        <v>1854</v>
      </c>
      <c r="AB24" s="445">
        <f>'[1]T 4'!AD20</f>
        <v>62.05</v>
      </c>
      <c r="AC24" s="427">
        <f>'[1]T 4'!AE20</f>
        <v>767</v>
      </c>
      <c r="AD24" s="445">
        <f>'[1]T 4'!AF20</f>
        <v>25.67</v>
      </c>
      <c r="AE24" s="427">
        <f>'[1]T 4'!AG20</f>
        <v>367</v>
      </c>
      <c r="AF24" s="381">
        <f>'[1]T 4'!AH20</f>
        <v>12.28</v>
      </c>
    </row>
    <row r="25" spans="1:32" x14ac:dyDescent="0.25">
      <c r="A25" s="53" t="str">
        <f>'[1]T 2'!$A$20</f>
        <v>Par type d'unité</v>
      </c>
      <c r="B25" s="403"/>
      <c r="C25" s="449"/>
      <c r="D25" s="371"/>
      <c r="E25" s="458"/>
      <c r="F25" s="371"/>
      <c r="G25" s="453"/>
      <c r="H25" s="372"/>
      <c r="I25" s="378"/>
      <c r="J25" s="371"/>
      <c r="K25" s="453"/>
      <c r="L25" s="371"/>
      <c r="M25" s="453"/>
      <c r="N25" s="371"/>
      <c r="O25" s="453"/>
      <c r="P25" s="371"/>
      <c r="Q25" s="453"/>
      <c r="R25" s="372"/>
      <c r="S25" s="449"/>
      <c r="T25" s="371"/>
      <c r="U25" s="458"/>
      <c r="V25" s="371"/>
      <c r="W25" s="453"/>
      <c r="X25" s="371"/>
      <c r="Y25" s="453"/>
      <c r="Z25" s="372"/>
      <c r="AA25" s="378"/>
      <c r="AB25" s="371"/>
      <c r="AC25" s="453"/>
      <c r="AD25" s="371"/>
      <c r="AE25" s="453"/>
      <c r="AF25" s="372"/>
    </row>
    <row r="26" spans="1:32" x14ac:dyDescent="0.25">
      <c r="A26" s="9" t="str">
        <f>'[1]T 2'!$A$21</f>
        <v>Total Ambulatoire</v>
      </c>
      <c r="B26" s="466">
        <f>'[1]T 4'!B21</f>
        <v>9870</v>
      </c>
      <c r="C26" s="375">
        <f>'[1]T 4'!C21</f>
        <v>7606</v>
      </c>
      <c r="D26" s="446">
        <f>'[1]T 4'!D21</f>
        <v>77.06</v>
      </c>
      <c r="E26" s="455">
        <f>'[1]T 4'!E21</f>
        <v>2195</v>
      </c>
      <c r="F26" s="446">
        <f>'[1]T 4'!F21</f>
        <v>22.24</v>
      </c>
      <c r="G26" s="455">
        <f>'[1]T 4'!G21</f>
        <v>69</v>
      </c>
      <c r="H26" s="382">
        <f>'[1]T 4'!H21</f>
        <v>0.7</v>
      </c>
      <c r="I26" s="375">
        <f>'[1]T 4'!I21</f>
        <v>792</v>
      </c>
      <c r="J26" s="446">
        <f>'[1]T 4'!J21</f>
        <v>8.02</v>
      </c>
      <c r="K26" s="455">
        <f>'[1]T 4'!K21</f>
        <v>2360</v>
      </c>
      <c r="L26" s="446">
        <f>'[1]T 4'!L21</f>
        <v>23.91</v>
      </c>
      <c r="M26" s="455">
        <f>'[1]T 4'!M21</f>
        <v>3226</v>
      </c>
      <c r="N26" s="446">
        <f>'[1]T 4'!N21</f>
        <v>32.68</v>
      </c>
      <c r="O26" s="455">
        <f>'[1]T 4'!O21</f>
        <v>3442</v>
      </c>
      <c r="P26" s="446">
        <f>'[1]T 4'!P21</f>
        <v>34.869999999999997</v>
      </c>
      <c r="Q26" s="455">
        <f>'[1]T 4'!Q21</f>
        <v>50</v>
      </c>
      <c r="R26" s="382">
        <f>'[1]T 4'!R21</f>
        <v>0.51</v>
      </c>
      <c r="S26" s="375">
        <f>'[1]T 4'!S21</f>
        <v>2124</v>
      </c>
      <c r="T26" s="446">
        <f>'[1]T 4'!T21</f>
        <v>21.52</v>
      </c>
      <c r="U26" s="455">
        <f>'[1]T 4'!U21</f>
        <v>4596</v>
      </c>
      <c r="V26" s="446">
        <f>'[1]T 4'!V21</f>
        <v>46.57</v>
      </c>
      <c r="W26" s="455">
        <f>'[1]T 4'!W21</f>
        <v>1005</v>
      </c>
      <c r="X26" s="446">
        <f>'[1]T 4'!X21</f>
        <v>10.18</v>
      </c>
      <c r="Y26" s="455">
        <f>'[1]T 4'!Y21</f>
        <v>2145</v>
      </c>
      <c r="Z26" s="382">
        <f>'[1]T 4'!Z21</f>
        <v>21.73</v>
      </c>
      <c r="AA26" s="375">
        <f>'[1]T 4'!AC21</f>
        <v>5602</v>
      </c>
      <c r="AB26" s="446">
        <f>'[1]T 4'!AD21</f>
        <v>56.76</v>
      </c>
      <c r="AC26" s="455">
        <f>'[1]T 4'!AE21</f>
        <v>3575</v>
      </c>
      <c r="AD26" s="446">
        <f>'[1]T 4'!AF21</f>
        <v>36.22</v>
      </c>
      <c r="AE26" s="455">
        <f>'[1]T 4'!AG21</f>
        <v>693</v>
      </c>
      <c r="AF26" s="382">
        <f>'[1]T 4'!AH21</f>
        <v>7.02</v>
      </c>
    </row>
    <row r="27" spans="1:32" x14ac:dyDescent="0.25">
      <c r="A27" s="7" t="str">
        <f>'[1]T 2'!A22</f>
        <v>Consultations ambulatoires</v>
      </c>
      <c r="B27" s="467">
        <f>'[1]T 4'!B23</f>
        <v>4747</v>
      </c>
      <c r="C27" s="376">
        <f>'[1]T 4'!C23</f>
        <v>3666</v>
      </c>
      <c r="D27" s="20">
        <f>'[1]T 4'!D23</f>
        <v>77.23</v>
      </c>
      <c r="E27" s="456">
        <f>'[1]T 4'!E23</f>
        <v>1067</v>
      </c>
      <c r="F27" s="20">
        <f>'[1]T 4'!F23</f>
        <v>22.48</v>
      </c>
      <c r="G27" s="456">
        <f>'[1]T 4'!G23</f>
        <v>14</v>
      </c>
      <c r="H27" s="383">
        <f>'[1]T 4'!H23</f>
        <v>0.28999999999999998</v>
      </c>
      <c r="I27" s="376">
        <f>'[1]T 4'!I23</f>
        <v>209</v>
      </c>
      <c r="J27" s="20">
        <f>'[1]T 4'!J23</f>
        <v>4.4000000000000004</v>
      </c>
      <c r="K27" s="456">
        <f>'[1]T 4'!K23</f>
        <v>1051</v>
      </c>
      <c r="L27" s="20">
        <f>'[1]T 4'!L23</f>
        <v>22.14</v>
      </c>
      <c r="M27" s="456">
        <f>'[1]T 4'!M23</f>
        <v>1602</v>
      </c>
      <c r="N27" s="20">
        <f>'[1]T 4'!N23</f>
        <v>33.75</v>
      </c>
      <c r="O27" s="456">
        <f>'[1]T 4'!O23</f>
        <v>1870</v>
      </c>
      <c r="P27" s="20">
        <f>'[1]T 4'!P23</f>
        <v>39.39</v>
      </c>
      <c r="Q27" s="456">
        <f>'[1]T 4'!Q23</f>
        <v>15</v>
      </c>
      <c r="R27" s="383">
        <f>'[1]T 4'!R23</f>
        <v>0.32</v>
      </c>
      <c r="S27" s="376">
        <f>'[1]T 4'!S23</f>
        <v>1286</v>
      </c>
      <c r="T27" s="20">
        <f>'[1]T 4'!T23</f>
        <v>27.09</v>
      </c>
      <c r="U27" s="456">
        <f>'[1]T 4'!U23</f>
        <v>2024</v>
      </c>
      <c r="V27" s="20">
        <f>'[1]T 4'!V23</f>
        <v>42.64</v>
      </c>
      <c r="W27" s="456">
        <f>'[1]T 4'!W23</f>
        <v>540</v>
      </c>
      <c r="X27" s="20">
        <f>'[1]T 4'!X23</f>
        <v>11.38</v>
      </c>
      <c r="Y27" s="456">
        <f>'[1]T 4'!Y23</f>
        <v>897</v>
      </c>
      <c r="Z27" s="383">
        <f>'[1]T 4'!Z23</f>
        <v>18.899999999999999</v>
      </c>
      <c r="AA27" s="376">
        <f>'[1]T 4'!AC23</f>
        <v>2721</v>
      </c>
      <c r="AB27" s="20">
        <f>'[1]T 4'!AD23</f>
        <v>57.32</v>
      </c>
      <c r="AC27" s="456">
        <f>'[1]T 4'!AE23</f>
        <v>1583</v>
      </c>
      <c r="AD27" s="20">
        <f>'[1]T 4'!AF23</f>
        <v>33.35</v>
      </c>
      <c r="AE27" s="456">
        <f>'[1]T 4'!AG23</f>
        <v>443</v>
      </c>
      <c r="AF27" s="383">
        <f>'[1]T 4'!AH23</f>
        <v>9.33</v>
      </c>
    </row>
    <row r="28" spans="1:32" x14ac:dyDescent="0.25">
      <c r="A28" s="7" t="str">
        <f>'[1]T 2'!A23</f>
        <v>Centre de jour</v>
      </c>
      <c r="B28" s="467">
        <f>'[1]T 4'!B24</f>
        <v>3277</v>
      </c>
      <c r="C28" s="376">
        <f>'[1]T 4'!C24</f>
        <v>2628</v>
      </c>
      <c r="D28" s="20">
        <f>'[1]T 4'!D24</f>
        <v>80.2</v>
      </c>
      <c r="E28" s="456">
        <f>'[1]T 4'!E24</f>
        <v>598</v>
      </c>
      <c r="F28" s="20">
        <f>'[1]T 4'!F24</f>
        <v>18.25</v>
      </c>
      <c r="G28" s="456">
        <f>'[1]T 4'!G24</f>
        <v>51</v>
      </c>
      <c r="H28" s="383">
        <f>'[1]T 4'!H24</f>
        <v>1.56</v>
      </c>
      <c r="I28" s="376">
        <f>'[1]T 4'!I24</f>
        <v>251</v>
      </c>
      <c r="J28" s="20">
        <f>'[1]T 4'!J24</f>
        <v>7.66</v>
      </c>
      <c r="K28" s="456">
        <f>'[1]T 4'!K24</f>
        <v>977</v>
      </c>
      <c r="L28" s="20">
        <f>'[1]T 4'!L24</f>
        <v>29.81</v>
      </c>
      <c r="M28" s="456">
        <f>'[1]T 4'!M24</f>
        <v>1196</v>
      </c>
      <c r="N28" s="20">
        <f>'[1]T 4'!N24</f>
        <v>36.5</v>
      </c>
      <c r="O28" s="456">
        <f>'[1]T 4'!O24</f>
        <v>840</v>
      </c>
      <c r="P28" s="20">
        <f>'[1]T 4'!P24</f>
        <v>25.63</v>
      </c>
      <c r="Q28" s="456">
        <f>'[1]T 4'!Q24</f>
        <v>13</v>
      </c>
      <c r="R28" s="383">
        <f>'[1]T 4'!R24</f>
        <v>0.4</v>
      </c>
      <c r="S28" s="376">
        <f>'[1]T 4'!S24</f>
        <v>741</v>
      </c>
      <c r="T28" s="20">
        <f>'[1]T 4'!T24</f>
        <v>22.61</v>
      </c>
      <c r="U28" s="456">
        <f>'[1]T 4'!U24</f>
        <v>1559</v>
      </c>
      <c r="V28" s="20">
        <f>'[1]T 4'!V24</f>
        <v>47.57</v>
      </c>
      <c r="W28" s="456">
        <f>'[1]T 4'!W24</f>
        <v>281</v>
      </c>
      <c r="X28" s="20">
        <f>'[1]T 4'!X24</f>
        <v>8.57</v>
      </c>
      <c r="Y28" s="456">
        <f>'[1]T 4'!Y24</f>
        <v>696</v>
      </c>
      <c r="Z28" s="383">
        <f>'[1]T 4'!Z24</f>
        <v>21.24</v>
      </c>
      <c r="AA28" s="376">
        <f>'[1]T 4'!AC24</f>
        <v>2023</v>
      </c>
      <c r="AB28" s="20">
        <f>'[1]T 4'!AD24</f>
        <v>61.73</v>
      </c>
      <c r="AC28" s="456">
        <f>'[1]T 4'!AE24</f>
        <v>1071</v>
      </c>
      <c r="AD28" s="20">
        <f>'[1]T 4'!AF24</f>
        <v>32.68</v>
      </c>
      <c r="AE28" s="456">
        <f>'[1]T 4'!AG24</f>
        <v>183</v>
      </c>
      <c r="AF28" s="383">
        <f>'[1]T 4'!AH24</f>
        <v>5.58</v>
      </c>
    </row>
    <row r="29" spans="1:32" x14ac:dyDescent="0.25">
      <c r="A29" s="7" t="str">
        <f>'[1]T 2'!$A$24</f>
        <v>Service de Santé Mentale</v>
      </c>
      <c r="B29" s="467">
        <f>'[1]T 4'!B25</f>
        <v>1846</v>
      </c>
      <c r="C29" s="376">
        <f>'[1]T 4'!C25</f>
        <v>1312</v>
      </c>
      <c r="D29" s="20">
        <f>'[1]T 4'!D25</f>
        <v>71.069999999999993</v>
      </c>
      <c r="E29" s="456">
        <f>'[1]T 4'!E25</f>
        <v>530</v>
      </c>
      <c r="F29" s="20">
        <f>'[1]T 4'!F25</f>
        <v>28.71</v>
      </c>
      <c r="G29" s="456">
        <f>'[1]T 4'!G25</f>
        <v>4</v>
      </c>
      <c r="H29" s="383">
        <f>'[1]T 4'!H25</f>
        <v>0.22</v>
      </c>
      <c r="I29" s="376">
        <f>'[1]T 4'!I25</f>
        <v>332</v>
      </c>
      <c r="J29" s="20">
        <f>'[1]T 4'!J25</f>
        <v>17.98</v>
      </c>
      <c r="K29" s="456">
        <f>'[1]T 4'!K25</f>
        <v>332</v>
      </c>
      <c r="L29" s="20">
        <f>'[1]T 4'!L25</f>
        <v>17.98</v>
      </c>
      <c r="M29" s="456">
        <f>'[1]T 4'!M25</f>
        <v>428</v>
      </c>
      <c r="N29" s="20">
        <f>'[1]T 4'!N25</f>
        <v>23.19</v>
      </c>
      <c r="O29" s="456">
        <f>'[1]T 4'!O25</f>
        <v>732</v>
      </c>
      <c r="P29" s="20">
        <f>'[1]T 4'!P25</f>
        <v>39.65</v>
      </c>
      <c r="Q29" s="456">
        <f>'[1]T 4'!Q25</f>
        <v>22</v>
      </c>
      <c r="R29" s="383">
        <f>'[1]T 4'!R25</f>
        <v>1.19</v>
      </c>
      <c r="S29" s="376">
        <f>'[1]T 4'!S25</f>
        <v>97</v>
      </c>
      <c r="T29" s="20">
        <f>'[1]T 4'!T25</f>
        <v>5.25</v>
      </c>
      <c r="U29" s="456">
        <f>'[1]T 4'!U25</f>
        <v>1013</v>
      </c>
      <c r="V29" s="20">
        <f>'[1]T 4'!V25</f>
        <v>54.88</v>
      </c>
      <c r="W29" s="456">
        <f>'[1]T 4'!W25</f>
        <v>184</v>
      </c>
      <c r="X29" s="20">
        <f>'[1]T 4'!X25</f>
        <v>9.9700000000000006</v>
      </c>
      <c r="Y29" s="456">
        <f>'[1]T 4'!Y25</f>
        <v>552</v>
      </c>
      <c r="Z29" s="383">
        <f>'[1]T 4'!Z25</f>
        <v>29.9</v>
      </c>
      <c r="AA29" s="376">
        <f>'[1]T 4'!AC25</f>
        <v>858</v>
      </c>
      <c r="AB29" s="20">
        <f>'[1]T 4'!AD25</f>
        <v>46.48</v>
      </c>
      <c r="AC29" s="456">
        <f>'[1]T 4'!AE25</f>
        <v>921</v>
      </c>
      <c r="AD29" s="20">
        <f>'[1]T 4'!AF25</f>
        <v>49.89</v>
      </c>
      <c r="AE29" s="456">
        <f>'[1]T 4'!AG25</f>
        <v>67</v>
      </c>
      <c r="AF29" s="383">
        <f>'[1]T 4'!AH25</f>
        <v>3.63</v>
      </c>
    </row>
    <row r="30" spans="1:32" x14ac:dyDescent="0.25">
      <c r="A30" s="9" t="str">
        <f>'[1]T 2'!$A25</f>
        <v>Total Résidentiel</v>
      </c>
      <c r="B30" s="466">
        <f>'[1]T 4'!B26</f>
        <v>16184</v>
      </c>
      <c r="C30" s="375">
        <f>'[1]T 4'!C26</f>
        <v>10726</v>
      </c>
      <c r="D30" s="446">
        <f>'[1]T 4'!D26</f>
        <v>66.28</v>
      </c>
      <c r="E30" s="455">
        <f>'[1]T 4'!E26</f>
        <v>5246</v>
      </c>
      <c r="F30" s="446">
        <f>'[1]T 4'!F26</f>
        <v>32.409999999999997</v>
      </c>
      <c r="G30" s="455">
        <f>'[1]T 4'!G26</f>
        <v>212</v>
      </c>
      <c r="H30" s="382">
        <f>'[1]T 4'!H26</f>
        <v>1.31</v>
      </c>
      <c r="I30" s="375">
        <f>'[1]T 4'!I26</f>
        <v>263</v>
      </c>
      <c r="J30" s="446">
        <f>'[1]T 4'!J26</f>
        <v>1.63</v>
      </c>
      <c r="K30" s="455">
        <f>'[1]T 4'!K26</f>
        <v>2181</v>
      </c>
      <c r="L30" s="446">
        <f>'[1]T 4'!L26</f>
        <v>13.48</v>
      </c>
      <c r="M30" s="455">
        <f>'[1]T 4'!M26</f>
        <v>4508</v>
      </c>
      <c r="N30" s="446">
        <f>'[1]T 4'!N26</f>
        <v>27.85</v>
      </c>
      <c r="O30" s="455">
        <f>'[1]T 4'!O26</f>
        <v>8979</v>
      </c>
      <c r="P30" s="446">
        <f>'[1]T 4'!P26</f>
        <v>55.48</v>
      </c>
      <c r="Q30" s="455">
        <f>'[1]T 4'!Q26</f>
        <v>253</v>
      </c>
      <c r="R30" s="382">
        <f>'[1]T 4'!R26</f>
        <v>1.56</v>
      </c>
      <c r="S30" s="375">
        <f>'[1]T 4'!S26</f>
        <v>2889</v>
      </c>
      <c r="T30" s="446">
        <f>'[1]T 4'!T26</f>
        <v>17.850000000000001</v>
      </c>
      <c r="U30" s="455">
        <f>'[1]T 4'!U26</f>
        <v>8928</v>
      </c>
      <c r="V30" s="446">
        <f>'[1]T 4'!V26</f>
        <v>55.17</v>
      </c>
      <c r="W30" s="455">
        <f>'[1]T 4'!W26</f>
        <v>2781</v>
      </c>
      <c r="X30" s="446">
        <f>'[1]T 4'!X26</f>
        <v>17.18</v>
      </c>
      <c r="Y30" s="455">
        <f>'[1]T 4'!Y26</f>
        <v>1586</v>
      </c>
      <c r="Z30" s="382">
        <f>'[1]T 4'!Z26</f>
        <v>9.8000000000000007</v>
      </c>
      <c r="AA30" s="375">
        <f>'[1]T 4'!AC26</f>
        <v>12183</v>
      </c>
      <c r="AB30" s="446">
        <f>'[1]T 4'!AD26</f>
        <v>75.28</v>
      </c>
      <c r="AC30" s="455">
        <f>'[1]T 4'!AE26</f>
        <v>3785</v>
      </c>
      <c r="AD30" s="446">
        <f>'[1]T 4'!AF26</f>
        <v>23.39</v>
      </c>
      <c r="AE30" s="455">
        <f>'[1]T 4'!AG26</f>
        <v>216</v>
      </c>
      <c r="AF30" s="382">
        <f>'[1]T 4'!AH26</f>
        <v>1.33</v>
      </c>
    </row>
    <row r="31" spans="1:32" x14ac:dyDescent="0.25">
      <c r="A31" s="7" t="str">
        <f>'[1]T 2'!$A26</f>
        <v>Unité de crise</v>
      </c>
      <c r="B31" s="467">
        <f>'[1]T 4'!B27</f>
        <v>1139</v>
      </c>
      <c r="C31" s="376">
        <f>'[1]T 4'!C27</f>
        <v>933</v>
      </c>
      <c r="D31" s="20">
        <f>'[1]T 4'!D27</f>
        <v>81.91</v>
      </c>
      <c r="E31" s="456">
        <f>'[1]T 4'!E27</f>
        <v>206</v>
      </c>
      <c r="F31" s="20">
        <f>'[1]T 4'!F27</f>
        <v>18.09</v>
      </c>
      <c r="G31" s="456">
        <f>'[1]T 4'!G27</f>
        <v>0</v>
      </c>
      <c r="H31" s="383">
        <f>'[1]T 4'!H27</f>
        <v>0</v>
      </c>
      <c r="I31" s="376">
        <f>'[1]T 4'!I27</f>
        <v>20</v>
      </c>
      <c r="J31" s="20">
        <f>'[1]T 4'!J27</f>
        <v>1.76</v>
      </c>
      <c r="K31" s="456">
        <f>'[1]T 4'!K27</f>
        <v>253</v>
      </c>
      <c r="L31" s="20">
        <f>'[1]T 4'!L27</f>
        <v>22.21</v>
      </c>
      <c r="M31" s="456">
        <f>'[1]T 4'!M27</f>
        <v>488</v>
      </c>
      <c r="N31" s="20">
        <f>'[1]T 4'!N27</f>
        <v>42.84</v>
      </c>
      <c r="O31" s="456">
        <f>'[1]T 4'!O27</f>
        <v>377</v>
      </c>
      <c r="P31" s="20">
        <f>'[1]T 4'!P27</f>
        <v>33.1</v>
      </c>
      <c r="Q31" s="456">
        <f>'[1]T 4'!Q27</f>
        <v>1</v>
      </c>
      <c r="R31" s="383">
        <f>'[1]T 4'!R27</f>
        <v>0.09</v>
      </c>
      <c r="S31" s="376">
        <f>'[1]T 4'!S27</f>
        <v>250</v>
      </c>
      <c r="T31" s="20">
        <f>'[1]T 4'!T27</f>
        <v>21.95</v>
      </c>
      <c r="U31" s="456">
        <f>'[1]T 4'!U27</f>
        <v>489</v>
      </c>
      <c r="V31" s="20">
        <f>'[1]T 4'!V27</f>
        <v>42.93</v>
      </c>
      <c r="W31" s="456">
        <f>'[1]T 4'!W27</f>
        <v>49</v>
      </c>
      <c r="X31" s="20">
        <f>'[1]T 4'!X27</f>
        <v>4.3</v>
      </c>
      <c r="Y31" s="456">
        <f>'[1]T 4'!Y27</f>
        <v>351</v>
      </c>
      <c r="Z31" s="383">
        <f>'[1]T 4'!Z27</f>
        <v>30.82</v>
      </c>
      <c r="AA31" s="379">
        <f>'[1]T 4'!AC27</f>
        <v>978</v>
      </c>
      <c r="AB31" s="20">
        <f>'[1]T 4'!AD27</f>
        <v>85.86</v>
      </c>
      <c r="AC31" s="424">
        <f>'[1]T 4'!AE27</f>
        <v>99</v>
      </c>
      <c r="AD31" s="20">
        <f>'[1]T 4'!AF27</f>
        <v>8.69</v>
      </c>
      <c r="AE31" s="424">
        <f>'[1]T 4'!AG27</f>
        <v>62</v>
      </c>
      <c r="AF31" s="383">
        <f>'[1]T 4'!AH27</f>
        <v>5.44</v>
      </c>
    </row>
    <row r="32" spans="1:32" x14ac:dyDescent="0.25">
      <c r="A32" s="7" t="str">
        <f>'[1]T 2'!$A27</f>
        <v>Communauté thérapeutique</v>
      </c>
      <c r="B32" s="467">
        <f>'[1]T 4'!B28</f>
        <v>677</v>
      </c>
      <c r="C32" s="376">
        <f>'[1]T 4'!C28</f>
        <v>552</v>
      </c>
      <c r="D32" s="20">
        <f>'[1]T 4'!D28</f>
        <v>81.540000000000006</v>
      </c>
      <c r="E32" s="456">
        <f>'[1]T 4'!E28</f>
        <v>125</v>
      </c>
      <c r="F32" s="20">
        <f>'[1]T 4'!F28</f>
        <v>18.46</v>
      </c>
      <c r="G32" s="456">
        <f>'[1]T 4'!G28</f>
        <v>0</v>
      </c>
      <c r="H32" s="383">
        <f>'[1]T 4'!H28</f>
        <v>0</v>
      </c>
      <c r="I32" s="376">
        <f>'[1]T 4'!I28</f>
        <v>30</v>
      </c>
      <c r="J32" s="20">
        <f>'[1]T 4'!J28</f>
        <v>4.43</v>
      </c>
      <c r="K32" s="456">
        <f>'[1]T 4'!K28</f>
        <v>122</v>
      </c>
      <c r="L32" s="20">
        <f>'[1]T 4'!L28</f>
        <v>18.02</v>
      </c>
      <c r="M32" s="456">
        <f>'[1]T 4'!M28</f>
        <v>264</v>
      </c>
      <c r="N32" s="20">
        <f>'[1]T 4'!N28</f>
        <v>39</v>
      </c>
      <c r="O32" s="456">
        <f>'[1]T 4'!O28</f>
        <v>260</v>
      </c>
      <c r="P32" s="20">
        <f>'[1]T 4'!P28</f>
        <v>38.4</v>
      </c>
      <c r="Q32" s="456">
        <f>'[1]T 4'!Q28</f>
        <v>1</v>
      </c>
      <c r="R32" s="383">
        <f>'[1]T 4'!R28</f>
        <v>0.15</v>
      </c>
      <c r="S32" s="376">
        <f>'[1]T 4'!S28</f>
        <v>216</v>
      </c>
      <c r="T32" s="20">
        <f>'[1]T 4'!T28</f>
        <v>31.91</v>
      </c>
      <c r="U32" s="456">
        <f>'[1]T 4'!U28</f>
        <v>353</v>
      </c>
      <c r="V32" s="20">
        <f>'[1]T 4'!V28</f>
        <v>52.14</v>
      </c>
      <c r="W32" s="456">
        <f>'[1]T 4'!W28</f>
        <v>74</v>
      </c>
      <c r="X32" s="20">
        <f>'[1]T 4'!X28</f>
        <v>10.93</v>
      </c>
      <c r="Y32" s="456">
        <f>'[1]T 4'!Y28</f>
        <v>34</v>
      </c>
      <c r="Z32" s="383">
        <f>'[1]T 4'!Z28</f>
        <v>5.0199999999999996</v>
      </c>
      <c r="AA32" s="379">
        <f>'[1]T 4'!AC28</f>
        <v>627</v>
      </c>
      <c r="AB32" s="20">
        <f>'[1]T 4'!AD28</f>
        <v>92.61</v>
      </c>
      <c r="AC32" s="424">
        <f>'[1]T 4'!AE28</f>
        <v>49</v>
      </c>
      <c r="AD32" s="20">
        <f>'[1]T 4'!AF28</f>
        <v>7.24</v>
      </c>
      <c r="AE32" s="424">
        <f>'[1]T 4'!AG28</f>
        <v>1</v>
      </c>
      <c r="AF32" s="383">
        <f>'[1]T 4'!AH28</f>
        <v>0.15</v>
      </c>
    </row>
    <row r="33" spans="1:32" x14ac:dyDescent="0.25">
      <c r="A33" s="7" t="str">
        <f>'[1]T 2'!$A28</f>
        <v>Hôpital général</v>
      </c>
      <c r="B33" s="467">
        <f>'[1]T 4'!B29</f>
        <v>7563</v>
      </c>
      <c r="C33" s="376">
        <f>'[1]T 4'!C29</f>
        <v>4658</v>
      </c>
      <c r="D33" s="20">
        <f>'[1]T 4'!D29</f>
        <v>61.59</v>
      </c>
      <c r="E33" s="456">
        <f>'[1]T 4'!E29</f>
        <v>2695</v>
      </c>
      <c r="F33" s="20">
        <f>'[1]T 4'!F29</f>
        <v>35.630000000000003</v>
      </c>
      <c r="G33" s="456">
        <f>'[1]T 4'!G29</f>
        <v>210</v>
      </c>
      <c r="H33" s="383">
        <f>'[1]T 4'!H29</f>
        <v>2.78</v>
      </c>
      <c r="I33" s="376">
        <f>'[1]T 4'!I29</f>
        <v>135</v>
      </c>
      <c r="J33" s="20">
        <f>'[1]T 4'!J29</f>
        <v>1.79</v>
      </c>
      <c r="K33" s="456">
        <f>'[1]T 4'!K29</f>
        <v>915</v>
      </c>
      <c r="L33" s="20">
        <f>'[1]T 4'!L29</f>
        <v>12.1</v>
      </c>
      <c r="M33" s="456">
        <f>'[1]T 4'!M29</f>
        <v>1822</v>
      </c>
      <c r="N33" s="20">
        <f>'[1]T 4'!N29</f>
        <v>24.09</v>
      </c>
      <c r="O33" s="456">
        <f>'[1]T 4'!O29</f>
        <v>4502</v>
      </c>
      <c r="P33" s="20">
        <f>'[1]T 4'!P29</f>
        <v>59.53</v>
      </c>
      <c r="Q33" s="456">
        <f>'[1]T 4'!Q29</f>
        <v>189</v>
      </c>
      <c r="R33" s="383">
        <f>'[1]T 4'!R29</f>
        <v>2.5</v>
      </c>
      <c r="S33" s="376">
        <f>'[1]T 4'!S29</f>
        <v>1147</v>
      </c>
      <c r="T33" s="20">
        <f>'[1]T 4'!T29</f>
        <v>15.17</v>
      </c>
      <c r="U33" s="456">
        <f>'[1]T 4'!U29</f>
        <v>4320</v>
      </c>
      <c r="V33" s="20">
        <f>'[1]T 4'!V29</f>
        <v>57.12</v>
      </c>
      <c r="W33" s="456">
        <f>'[1]T 4'!W29</f>
        <v>1420</v>
      </c>
      <c r="X33" s="20">
        <f>'[1]T 4'!X29</f>
        <v>18.78</v>
      </c>
      <c r="Y33" s="456">
        <f>'[1]T 4'!Y29</f>
        <v>676</v>
      </c>
      <c r="Z33" s="383">
        <f>'[1]T 4'!Z29</f>
        <v>8.94</v>
      </c>
      <c r="AA33" s="379">
        <f>'[1]T 4'!AC29</f>
        <v>5376</v>
      </c>
      <c r="AB33" s="20">
        <f>'[1]T 4'!AD29</f>
        <v>71.08</v>
      </c>
      <c r="AC33" s="424">
        <f>'[1]T 4'!AE29</f>
        <v>2089</v>
      </c>
      <c r="AD33" s="20">
        <f>'[1]T 4'!AF29</f>
        <v>27.62</v>
      </c>
      <c r="AE33" s="424">
        <f>'[1]T 4'!AG29</f>
        <v>98</v>
      </c>
      <c r="AF33" s="383">
        <f>'[1]T 4'!AH29</f>
        <v>1.3</v>
      </c>
    </row>
    <row r="34" spans="1:32" ht="15.75" thickBot="1" x14ac:dyDescent="0.3">
      <c r="A34" s="7" t="str">
        <f>'[1]T 2'!$A29</f>
        <v>Hôpital psychiatrique</v>
      </c>
      <c r="B34" s="468">
        <f>'[1]T 4'!B30</f>
        <v>6805</v>
      </c>
      <c r="C34" s="377">
        <f>'[1]T 4'!C30</f>
        <v>4583</v>
      </c>
      <c r="D34" s="447">
        <f>'[1]T 4'!D30</f>
        <v>67.349999999999994</v>
      </c>
      <c r="E34" s="457">
        <f>'[1]T 4'!E30</f>
        <v>2220</v>
      </c>
      <c r="F34" s="447">
        <f>'[1]T 4'!F30</f>
        <v>32.619999999999997</v>
      </c>
      <c r="G34" s="457">
        <f>'[1]T 4'!G30</f>
        <v>2</v>
      </c>
      <c r="H34" s="384">
        <f>'[1]T 4'!H30</f>
        <v>0.03</v>
      </c>
      <c r="I34" s="377">
        <f>'[1]T 4'!I30</f>
        <v>78</v>
      </c>
      <c r="J34" s="447">
        <f>'[1]T 4'!J30</f>
        <v>1.1499999999999999</v>
      </c>
      <c r="K34" s="457">
        <f>'[1]T 4'!K30</f>
        <v>891</v>
      </c>
      <c r="L34" s="447">
        <f>'[1]T 4'!L30</f>
        <v>13.09</v>
      </c>
      <c r="M34" s="457">
        <f>'[1]T 4'!M30</f>
        <v>1934</v>
      </c>
      <c r="N34" s="447">
        <f>'[1]T 4'!N30</f>
        <v>28.42</v>
      </c>
      <c r="O34" s="457">
        <f>'[1]T 4'!O30</f>
        <v>3840</v>
      </c>
      <c r="P34" s="447">
        <f>'[1]T 4'!P30</f>
        <v>56.43</v>
      </c>
      <c r="Q34" s="457">
        <f>'[1]T 4'!Q30</f>
        <v>62</v>
      </c>
      <c r="R34" s="384">
        <f>'[1]T 4'!R30</f>
        <v>0.91</v>
      </c>
      <c r="S34" s="377">
        <f>'[1]T 4'!S30</f>
        <v>1276</v>
      </c>
      <c r="T34" s="447">
        <f>'[1]T 4'!T30</f>
        <v>18.75</v>
      </c>
      <c r="U34" s="457">
        <f>'[1]T 4'!U30</f>
        <v>3766</v>
      </c>
      <c r="V34" s="447">
        <f>'[1]T 4'!V30</f>
        <v>55.34</v>
      </c>
      <c r="W34" s="457">
        <f>'[1]T 4'!W30</f>
        <v>1238</v>
      </c>
      <c r="X34" s="447">
        <f>'[1]T 4'!X30</f>
        <v>18.190000000000001</v>
      </c>
      <c r="Y34" s="457">
        <f>'[1]T 4'!Y30</f>
        <v>525</v>
      </c>
      <c r="Z34" s="384">
        <f>'[1]T 4'!Z30</f>
        <v>7.71</v>
      </c>
      <c r="AA34" s="380">
        <f>'[1]T 4'!AC30</f>
        <v>5202</v>
      </c>
      <c r="AB34" s="447">
        <f>'[1]T 4'!AD30</f>
        <v>76.44</v>
      </c>
      <c r="AC34" s="460">
        <f>'[1]T 4'!AE30</f>
        <v>1548</v>
      </c>
      <c r="AD34" s="447">
        <f>'[1]T 4'!AF30</f>
        <v>22.75</v>
      </c>
      <c r="AE34" s="460">
        <f>'[1]T 4'!AG30</f>
        <v>55</v>
      </c>
      <c r="AF34" s="384">
        <f>'[1]T 4'!AH30</f>
        <v>0.81</v>
      </c>
    </row>
    <row r="35" spans="1:32" x14ac:dyDescent="0.25">
      <c r="A35" s="739" t="s">
        <v>3</v>
      </c>
      <c r="B35" s="739"/>
      <c r="C35" s="739"/>
      <c r="D35" s="739"/>
      <c r="E35" s="739"/>
      <c r="F35" s="367"/>
    </row>
  </sheetData>
  <mergeCells count="20">
    <mergeCell ref="A35:E35"/>
    <mergeCell ref="C3:D3"/>
    <mergeCell ref="E3:F3"/>
    <mergeCell ref="G3:H3"/>
    <mergeCell ref="C2:H2"/>
    <mergeCell ref="AA3:AB3"/>
    <mergeCell ref="AC3:AD3"/>
    <mergeCell ref="AE3:AF3"/>
    <mergeCell ref="AA2:AF2"/>
    <mergeCell ref="I2:R2"/>
    <mergeCell ref="I3:J3"/>
    <mergeCell ref="K3:L3"/>
    <mergeCell ref="M3:N3"/>
    <mergeCell ref="O3:P3"/>
    <mergeCell ref="Q3:R3"/>
    <mergeCell ref="S2:Z2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7"/>
  <sheetViews>
    <sheetView showGridLines="0" zoomScaleNormal="100" workbookViewId="0">
      <pane ySplit="4" topLeftCell="A5" activePane="bottomLeft" state="frozen"/>
      <selection pane="bottomLeft" activeCell="A11" sqref="A11"/>
    </sheetView>
  </sheetViews>
  <sheetFormatPr defaultColWidth="8.85546875" defaultRowHeight="11.25" x14ac:dyDescent="0.2"/>
  <cols>
    <col min="1" max="1" width="28.28515625" style="3" customWidth="1"/>
    <col min="2" max="2" width="9" style="3" customWidth="1"/>
    <col min="3" max="3" width="4.42578125" style="19" bestFit="1" customWidth="1"/>
    <col min="4" max="4" width="4" style="19" bestFit="1" customWidth="1"/>
    <col min="5" max="5" width="4.42578125" style="19" bestFit="1" customWidth="1"/>
    <col min="6" max="6" width="4" style="19" bestFit="1" customWidth="1"/>
    <col min="7" max="7" width="3.5703125" style="19" bestFit="1" customWidth="1"/>
    <col min="8" max="8" width="3.140625" style="19" bestFit="1" customWidth="1"/>
    <col min="9" max="9" width="3.5703125" style="19" bestFit="1" customWidth="1"/>
    <col min="10" max="10" width="3.140625" style="19" bestFit="1" customWidth="1"/>
    <col min="11" max="11" width="2.7109375" style="19" bestFit="1" customWidth="1"/>
    <col min="12" max="12" width="3.140625" style="19" bestFit="1" customWidth="1"/>
    <col min="13" max="13" width="3.5703125" style="19" bestFit="1" customWidth="1"/>
    <col min="14" max="14" width="3.140625" style="19" bestFit="1" customWidth="1"/>
    <col min="15" max="15" width="4.42578125" style="19" bestFit="1" customWidth="1"/>
    <col min="16" max="16" width="4" style="19" bestFit="1" customWidth="1"/>
    <col min="17" max="17" width="4.42578125" style="19" bestFit="1" customWidth="1"/>
    <col min="18" max="18" width="4" style="19" bestFit="1" customWidth="1"/>
    <col min="19" max="19" width="4.42578125" style="19" bestFit="1" customWidth="1"/>
    <col min="20" max="20" width="4" style="19" bestFit="1" customWidth="1"/>
    <col min="21" max="21" width="2.7109375" style="19" bestFit="1" customWidth="1"/>
    <col min="22" max="22" width="3.140625" style="410" bestFit="1" customWidth="1"/>
    <col min="23" max="23" width="4.42578125" style="19" bestFit="1" customWidth="1"/>
    <col min="24" max="24" width="4" style="410" bestFit="1" customWidth="1"/>
    <col min="25" max="25" width="4.42578125" style="19" bestFit="1" customWidth="1"/>
    <col min="26" max="26" width="4" style="410" bestFit="1" customWidth="1"/>
    <col min="27" max="27" width="3.5703125" style="19" bestFit="1" customWidth="1"/>
    <col min="28" max="28" width="3.140625" style="410" bestFit="1" customWidth="1"/>
    <col min="29" max="29" width="3.5703125" style="19" bestFit="1" customWidth="1"/>
    <col min="30" max="30" width="3.140625" style="410" bestFit="1" customWidth="1"/>
    <col min="31" max="31" width="2.7109375" style="19" bestFit="1" customWidth="1"/>
    <col min="32" max="32" width="3.140625" style="410" bestFit="1" customWidth="1"/>
    <col min="33" max="33" width="2.7109375" style="19" bestFit="1" customWidth="1"/>
    <col min="34" max="34" width="3.140625" style="410" bestFit="1" customWidth="1"/>
    <col min="35" max="35" width="4.42578125" style="19" bestFit="1" customWidth="1"/>
    <col min="36" max="36" width="4" style="410" bestFit="1" customWidth="1"/>
    <col min="37" max="37" width="2.7109375" style="19" bestFit="1" customWidth="1"/>
    <col min="38" max="38" width="3.140625" style="410" bestFit="1" customWidth="1"/>
    <col min="39" max="39" width="4.42578125" style="19" bestFit="1" customWidth="1"/>
    <col min="40" max="40" width="4" style="410" bestFit="1" customWidth="1"/>
    <col min="41" max="41" width="3.5703125" style="19" bestFit="1" customWidth="1"/>
    <col min="42" max="42" width="3.140625" style="410" bestFit="1" customWidth="1"/>
    <col min="43" max="43" width="2.7109375" style="19" bestFit="1" customWidth="1"/>
    <col min="44" max="44" width="3.140625" style="410" bestFit="1" customWidth="1"/>
    <col min="45" max="45" width="3.5703125" style="19" bestFit="1" customWidth="1"/>
    <col min="46" max="46" width="3.140625" style="410" bestFit="1" customWidth="1"/>
    <col min="47" max="47" width="3.5703125" style="19" bestFit="1" customWidth="1"/>
    <col min="48" max="48" width="3.140625" style="410" bestFit="1" customWidth="1"/>
    <col min="49" max="49" width="3.5703125" style="19" bestFit="1" customWidth="1"/>
    <col min="50" max="50" width="3.140625" style="410" bestFit="1" customWidth="1"/>
    <col min="51" max="51" width="2.7109375" style="19" bestFit="1" customWidth="1"/>
    <col min="52" max="52" width="3.140625" style="410" bestFit="1" customWidth="1"/>
    <col min="53" max="53" width="2.7109375" style="19" bestFit="1" customWidth="1"/>
    <col min="54" max="54" width="3.140625" style="410" bestFit="1" customWidth="1"/>
    <col min="55" max="55" width="4.42578125" style="19" bestFit="1" customWidth="1"/>
    <col min="56" max="56" width="4" style="410" bestFit="1" customWidth="1"/>
    <col min="57" max="57" width="4.42578125" style="19" bestFit="1" customWidth="1"/>
    <col min="58" max="58" width="4" style="410" bestFit="1" customWidth="1"/>
    <col min="59" max="59" width="4.42578125" style="19" bestFit="1" customWidth="1"/>
    <col min="60" max="60" width="3.140625" style="410" bestFit="1" customWidth="1"/>
    <col min="61" max="61" width="2.7109375" style="19" bestFit="1" customWidth="1"/>
    <col min="62" max="62" width="3.140625" style="410" bestFit="1" customWidth="1"/>
    <col min="63" max="63" width="5.28515625" style="19" bestFit="1" customWidth="1"/>
    <col min="64" max="64" width="4" style="410" bestFit="1" customWidth="1"/>
    <col min="65" max="65" width="3.5703125" style="19" bestFit="1" customWidth="1"/>
    <col min="66" max="66" width="3.140625" style="410" bestFit="1" customWidth="1"/>
    <col min="67" max="16384" width="8.85546875" style="3"/>
  </cols>
  <sheetData>
    <row r="1" spans="1:66" ht="22.5" customHeight="1" thickBot="1" x14ac:dyDescent="0.25">
      <c r="A1" s="2" t="str">
        <f>'[1]T 6'!$A$1</f>
        <v>Tableau 1.3. Description des substances problématiques, Belgique, 2021</v>
      </c>
      <c r="B1" s="2"/>
    </row>
    <row r="2" spans="1:66" ht="15.75" customHeight="1" thickBot="1" x14ac:dyDescent="0.25">
      <c r="B2" s="812" t="str">
        <f>'[1]T 6'!$B$3</f>
        <v>Nombre d'épisodes de traitement</v>
      </c>
      <c r="C2" s="809" t="str">
        <f>IF(B2="Aantal behandelingsepisodes","Problematische substantie gemeld (meerdere keuzemogelijkheden)","Substance problématique mentionnée (plusieurs choix possibles)")</f>
        <v>Substance problématique mentionnée (plusieurs choix possibles)</v>
      </c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  <c r="BB2" s="810"/>
      <c r="BC2" s="810"/>
      <c r="BD2" s="810"/>
      <c r="BE2" s="810"/>
      <c r="BF2" s="810"/>
      <c r="BG2" s="810"/>
      <c r="BH2" s="810"/>
      <c r="BI2" s="810"/>
      <c r="BJ2" s="810"/>
      <c r="BK2" s="810"/>
      <c r="BL2" s="810"/>
      <c r="BM2" s="810"/>
      <c r="BN2" s="811"/>
    </row>
    <row r="3" spans="1:66" ht="102.6" customHeight="1" x14ac:dyDescent="0.2">
      <c r="B3" s="813"/>
      <c r="C3" s="802" t="str">
        <f>'[1]T 6'!$C$3:$F$3</f>
        <v>Opiacés (catégorie)</v>
      </c>
      <c r="D3" s="803"/>
      <c r="E3" s="804" t="str">
        <f>'[1]T 6'!$G$3</f>
        <v>Héroïne</v>
      </c>
      <c r="F3" s="805"/>
      <c r="G3" s="804" t="str">
        <f>'[1]T 6'!$K$3</f>
        <v>Méthadone (détourné)</v>
      </c>
      <c r="H3" s="805"/>
      <c r="I3" s="804" t="str">
        <f>'[1]T 6'!$O$3</f>
        <v>Buprénorphine (détourné)</v>
      </c>
      <c r="J3" s="805"/>
      <c r="K3" s="804" t="str">
        <f>'[1]T 6'!$S$3</f>
        <v>Fentanyl (illégal/détourné)</v>
      </c>
      <c r="L3" s="805"/>
      <c r="M3" s="806" t="str">
        <f>'[1]T 6'!$W$3</f>
        <v>Autre opiacé</v>
      </c>
      <c r="N3" s="807"/>
      <c r="O3" s="802" t="str">
        <f>'[1]T 6'!$AA$3</f>
        <v>Cocaïne (catégorie)</v>
      </c>
      <c r="P3" s="803"/>
      <c r="Q3" s="804" t="str">
        <f>'[1]T 6'!$AE$3</f>
        <v>Cocaïne en poudre</v>
      </c>
      <c r="R3" s="805"/>
      <c r="S3" s="804" t="str">
        <f>'[1]T 6'!$AI$3</f>
        <v>Crack</v>
      </c>
      <c r="T3" s="805"/>
      <c r="U3" s="806" t="str">
        <f>'[1]T 6'!$AM$3</f>
        <v>Autre cocaïne</v>
      </c>
      <c r="V3" s="807"/>
      <c r="W3" s="802" t="str">
        <f>'[1]T 6'!$AQ$3</f>
        <v>Stimulants autres que cocaïne (catégorie)</v>
      </c>
      <c r="X3" s="803"/>
      <c r="Y3" s="804" t="str">
        <f>'[1]T 6'!$AU$3</f>
        <v>Amphétamine</v>
      </c>
      <c r="Z3" s="805"/>
      <c r="AA3" s="804" t="str">
        <f>'[1]T 6'!$AY$3</f>
        <v>Méthamphétamine</v>
      </c>
      <c r="AB3" s="805"/>
      <c r="AC3" s="804" t="str">
        <f>'[1]T 6'!$BC$3</f>
        <v>MDMA ou dérivés</v>
      </c>
      <c r="AD3" s="805"/>
      <c r="AE3" s="804" t="str">
        <f>'[1]T 6'!$BG$3</f>
        <v>Méphédrone</v>
      </c>
      <c r="AF3" s="805"/>
      <c r="AG3" s="806" t="str">
        <f>'[1]T 6'!$BK$3</f>
        <v>Autre stimulant</v>
      </c>
      <c r="AH3" s="807"/>
      <c r="AI3" s="802" t="str">
        <f>'[1]T 6'!$BO$3</f>
        <v>Hypnotiques ou sédatifs (catégorie)</v>
      </c>
      <c r="AJ3" s="803"/>
      <c r="AK3" s="804" t="str">
        <f>'[1]T 6'!$BS$3</f>
        <v>Barbiturique</v>
      </c>
      <c r="AL3" s="805"/>
      <c r="AM3" s="806" t="str">
        <f>'[1]T 6'!$BW$3</f>
        <v>Benzodiazépine</v>
      </c>
      <c r="AN3" s="806"/>
      <c r="AO3" s="804" t="str">
        <f>'[1]T 6'!$CA$3</f>
        <v>GHB/GBL</v>
      </c>
      <c r="AP3" s="805"/>
      <c r="AQ3" s="806" t="str">
        <f>'[1]T 6'!$CE$3</f>
        <v>Autre hypnotique</v>
      </c>
      <c r="AR3" s="807"/>
      <c r="AS3" s="802" t="str">
        <f>'[1]T 6'!$CI$3</f>
        <v>Hallucinogènes (catégorie)</v>
      </c>
      <c r="AT3" s="803"/>
      <c r="AU3" s="804" t="str">
        <f>'[1]T 6'!$CM$3</f>
        <v>LSD</v>
      </c>
      <c r="AV3" s="805"/>
      <c r="AW3" s="804" t="str">
        <f>'[1]T 6'!$CQ$3</f>
        <v>Kétamine</v>
      </c>
      <c r="AX3" s="805"/>
      <c r="AY3" s="806" t="str">
        <f>'[1]T 6'!$CU$3</f>
        <v>Autre hallucinogène</v>
      </c>
      <c r="AZ3" s="807"/>
      <c r="BA3" s="802" t="str">
        <f>'[1]T 6'!$CY$3</f>
        <v>Inhalants volatils</v>
      </c>
      <c r="BB3" s="808"/>
      <c r="BC3" s="802" t="str">
        <f>'[1]T 6'!$DC$3</f>
        <v>Cannabis (catégorie)</v>
      </c>
      <c r="BD3" s="803"/>
      <c r="BE3" s="804" t="str">
        <f>'[1]T 6'!$DG$3</f>
        <v>Marijuana (herbe)</v>
      </c>
      <c r="BF3" s="805"/>
      <c r="BG3" s="804" t="str">
        <f>'[1]T 6'!$DK$3</f>
        <v>Haschisch (résine)</v>
      </c>
      <c r="BH3" s="805"/>
      <c r="BI3" s="806" t="str">
        <f>'[1]T 6'!$DO$3</f>
        <v>Autre cannabis</v>
      </c>
      <c r="BJ3" s="807"/>
      <c r="BK3" s="802" t="str">
        <f>'[1]T 6'!$DS$3</f>
        <v>Alcool</v>
      </c>
      <c r="BL3" s="808"/>
      <c r="BM3" s="802" t="str">
        <f>'[1]T 6'!$DW$3</f>
        <v>Autre substance</v>
      </c>
      <c r="BN3" s="808"/>
    </row>
    <row r="4" spans="1:66" x14ac:dyDescent="0.2">
      <c r="B4" s="400" t="str">
        <f>'[1]T 6'!B5</f>
        <v>N</v>
      </c>
      <c r="C4" s="388" t="str">
        <f>'[1]T 6'!C5</f>
        <v>n</v>
      </c>
      <c r="D4" s="56" t="str">
        <f>'[1]T 6'!D5</f>
        <v>%</v>
      </c>
      <c r="E4" s="469" t="str">
        <f>'[1]T 6'!E5</f>
        <v>n</v>
      </c>
      <c r="F4" s="470" t="str">
        <f>'[1]T 6'!F5</f>
        <v>%</v>
      </c>
      <c r="G4" s="469" t="str">
        <f>'[1]T 6'!G5</f>
        <v>n</v>
      </c>
      <c r="H4" s="470" t="str">
        <f>'[1]T 6'!H5</f>
        <v>%</v>
      </c>
      <c r="I4" s="469" t="str">
        <f>'[1]T 6'!I5</f>
        <v>n</v>
      </c>
      <c r="J4" s="470" t="str">
        <f>'[1]T 6'!J5</f>
        <v>%</v>
      </c>
      <c r="K4" s="469" t="str">
        <f>'[1]T 6'!K5</f>
        <v>n</v>
      </c>
      <c r="L4" s="470" t="str">
        <f>'[1]T 6'!L5</f>
        <v>%</v>
      </c>
      <c r="M4" s="56" t="str">
        <f>'[1]T 6'!M5</f>
        <v>n</v>
      </c>
      <c r="N4" s="389" t="str">
        <f>'[1]T 6'!N5</f>
        <v>%</v>
      </c>
      <c r="O4" s="388" t="str">
        <f>'[1]T 6'!O5</f>
        <v>n</v>
      </c>
      <c r="P4" s="56" t="str">
        <f>'[1]T 6'!P5</f>
        <v>%</v>
      </c>
      <c r="Q4" s="469" t="str">
        <f>'[1]T 6'!Q5</f>
        <v>n</v>
      </c>
      <c r="R4" s="470" t="str">
        <f>'[1]T 6'!R5</f>
        <v>%</v>
      </c>
      <c r="S4" s="469" t="str">
        <f>'[1]T 6'!S5</f>
        <v>n</v>
      </c>
      <c r="T4" s="470" t="str">
        <f>'[1]T 6'!T5</f>
        <v>%</v>
      </c>
      <c r="U4" s="56" t="str">
        <f>'[1]T 6'!U5</f>
        <v>n</v>
      </c>
      <c r="V4" s="411" t="str">
        <f>'[1]T 6'!V5</f>
        <v>%</v>
      </c>
      <c r="W4" s="388" t="str">
        <f>'[1]T 6'!W5</f>
        <v>n</v>
      </c>
      <c r="X4" s="475" t="str">
        <f>'[1]T 6'!X5</f>
        <v>%</v>
      </c>
      <c r="Y4" s="469" t="str">
        <f>'[1]T 6'!Y5</f>
        <v>n</v>
      </c>
      <c r="Z4" s="477" t="str">
        <f>'[1]T 6'!Z5</f>
        <v>%</v>
      </c>
      <c r="AA4" s="469" t="str">
        <f>'[1]T 6'!AA5</f>
        <v>n</v>
      </c>
      <c r="AB4" s="477" t="str">
        <f>'[1]T 6'!AB5</f>
        <v>%</v>
      </c>
      <c r="AC4" s="469" t="str">
        <f>'[1]T 6'!AC5</f>
        <v>n</v>
      </c>
      <c r="AD4" s="477" t="str">
        <f>'[1]T 6'!AD5</f>
        <v>%</v>
      </c>
      <c r="AE4" s="469" t="str">
        <f>'[1]T 6'!AE5</f>
        <v>n</v>
      </c>
      <c r="AF4" s="477" t="str">
        <f>'[1]T 6'!AF5</f>
        <v>%</v>
      </c>
      <c r="AG4" s="56" t="str">
        <f>'[1]T 6'!AG5</f>
        <v>n</v>
      </c>
      <c r="AH4" s="411" t="str">
        <f>'[1]T 6'!AH5</f>
        <v>%</v>
      </c>
      <c r="AI4" s="388" t="str">
        <f>'[1]T 6'!AI5</f>
        <v>n</v>
      </c>
      <c r="AJ4" s="475" t="str">
        <f>'[1]T 6'!AJ5</f>
        <v>%</v>
      </c>
      <c r="AK4" s="469" t="str">
        <f>'[1]T 6'!AK5</f>
        <v>n</v>
      </c>
      <c r="AL4" s="477" t="str">
        <f>'[1]T 6'!AL5</f>
        <v>%</v>
      </c>
      <c r="AM4" s="56" t="str">
        <f>'[1]T 6'!AM5</f>
        <v>n</v>
      </c>
      <c r="AN4" s="475" t="str">
        <f>'[1]T 6'!AN5</f>
        <v>%</v>
      </c>
      <c r="AO4" s="469" t="str">
        <f>'[1]T 6'!AO5</f>
        <v>n</v>
      </c>
      <c r="AP4" s="477" t="str">
        <f>'[1]T 6'!AP5</f>
        <v>%</v>
      </c>
      <c r="AQ4" s="56" t="str">
        <f>'[1]T 6'!AQ5</f>
        <v>n</v>
      </c>
      <c r="AR4" s="411" t="str">
        <f>'[1]T 6'!AR5</f>
        <v>%</v>
      </c>
      <c r="AS4" s="388" t="str">
        <f>'[1]T 6'!AS5</f>
        <v>n</v>
      </c>
      <c r="AT4" s="475" t="str">
        <f>'[1]T 6'!AT5</f>
        <v>%</v>
      </c>
      <c r="AU4" s="469" t="str">
        <f>'[1]T 6'!AU5</f>
        <v>n</v>
      </c>
      <c r="AV4" s="477" t="str">
        <f>'[1]T 6'!AV5</f>
        <v>%</v>
      </c>
      <c r="AW4" s="469" t="str">
        <f>'[1]T 6'!AW5</f>
        <v>n</v>
      </c>
      <c r="AX4" s="477" t="str">
        <f>'[1]T 6'!AX5</f>
        <v>%</v>
      </c>
      <c r="AY4" s="56" t="str">
        <f>'[1]T 6'!AY5</f>
        <v>n</v>
      </c>
      <c r="AZ4" s="411" t="str">
        <f>'[1]T 6'!AZ5</f>
        <v>%</v>
      </c>
      <c r="BA4" s="388" t="str">
        <f>'[1]T 6'!BA5</f>
        <v>n</v>
      </c>
      <c r="BB4" s="411" t="str">
        <f>'[1]T 6'!BB5</f>
        <v>%</v>
      </c>
      <c r="BC4" s="388" t="str">
        <f>'[1]T 6'!BC5</f>
        <v>n</v>
      </c>
      <c r="BD4" s="475" t="str">
        <f>'[1]T 6'!BD5</f>
        <v>%</v>
      </c>
      <c r="BE4" s="469" t="str">
        <f>'[1]T 6'!BE5</f>
        <v>n</v>
      </c>
      <c r="BF4" s="477" t="str">
        <f>'[1]T 6'!BF5</f>
        <v>%</v>
      </c>
      <c r="BG4" s="469" t="str">
        <f>'[1]T 6'!BG5</f>
        <v>n</v>
      </c>
      <c r="BH4" s="477" t="str">
        <f>'[1]T 6'!BH5</f>
        <v>%</v>
      </c>
      <c r="BI4" s="56" t="str">
        <f>'[1]T 6'!BI5</f>
        <v>n</v>
      </c>
      <c r="BJ4" s="411" t="str">
        <f>'[1]T 6'!BJ5</f>
        <v>%</v>
      </c>
      <c r="BK4" s="388" t="str">
        <f>'[1]T 6'!BK5</f>
        <v>n</v>
      </c>
      <c r="BL4" s="411" t="str">
        <f>'[1]T 6'!BL5</f>
        <v>%</v>
      </c>
      <c r="BM4" s="388" t="str">
        <f>'[1]T 6'!BM5</f>
        <v>n</v>
      </c>
      <c r="BN4" s="411" t="str">
        <f>'[1]T 6'!BN5</f>
        <v>%</v>
      </c>
    </row>
    <row r="5" spans="1:66" x14ac:dyDescent="0.2">
      <c r="A5" s="53" t="str">
        <f>'[1]T 7'!$A$6</f>
        <v>Par année d'enregistrement</v>
      </c>
      <c r="B5" s="401"/>
      <c r="C5" s="390"/>
      <c r="D5" s="385"/>
      <c r="E5" s="471"/>
      <c r="F5" s="472"/>
      <c r="G5" s="471"/>
      <c r="H5" s="472"/>
      <c r="I5" s="471"/>
      <c r="J5" s="472"/>
      <c r="K5" s="471"/>
      <c r="L5" s="472"/>
      <c r="M5" s="386"/>
      <c r="N5" s="398"/>
      <c r="O5" s="390"/>
      <c r="P5" s="386"/>
      <c r="Q5" s="473"/>
      <c r="R5" s="474"/>
      <c r="S5" s="473"/>
      <c r="T5" s="474"/>
      <c r="U5" s="386"/>
      <c r="V5" s="412"/>
      <c r="W5" s="390"/>
      <c r="X5" s="476"/>
      <c r="Y5" s="473"/>
      <c r="Z5" s="478"/>
      <c r="AA5" s="473"/>
      <c r="AB5" s="478"/>
      <c r="AC5" s="473"/>
      <c r="AD5" s="478"/>
      <c r="AE5" s="473"/>
      <c r="AF5" s="478"/>
      <c r="AG5" s="386"/>
      <c r="AH5" s="412"/>
      <c r="AI5" s="390"/>
      <c r="AJ5" s="476"/>
      <c r="AK5" s="473"/>
      <c r="AL5" s="478"/>
      <c r="AM5" s="386"/>
      <c r="AN5" s="476"/>
      <c r="AO5" s="473"/>
      <c r="AP5" s="478"/>
      <c r="AQ5" s="386"/>
      <c r="AR5" s="412"/>
      <c r="AS5" s="390"/>
      <c r="AT5" s="476"/>
      <c r="AU5" s="473"/>
      <c r="AV5" s="478"/>
      <c r="AW5" s="473"/>
      <c r="AX5" s="478"/>
      <c r="AY5" s="386"/>
      <c r="AZ5" s="412"/>
      <c r="BA5" s="390"/>
      <c r="BB5" s="479"/>
      <c r="BC5" s="390"/>
      <c r="BD5" s="476"/>
      <c r="BE5" s="473"/>
      <c r="BF5" s="478"/>
      <c r="BG5" s="473"/>
      <c r="BH5" s="478"/>
      <c r="BI5" s="386"/>
      <c r="BJ5" s="412"/>
      <c r="BK5" s="391"/>
      <c r="BL5" s="372"/>
      <c r="BM5" s="390"/>
      <c r="BN5" s="372"/>
    </row>
    <row r="6" spans="1:66" x14ac:dyDescent="0.2">
      <c r="A6" s="5">
        <f>'[1]T 5'!A11</f>
        <v>2015</v>
      </c>
      <c r="B6" s="402">
        <f>'[1]T 5'!B11</f>
        <v>28539</v>
      </c>
      <c r="C6" s="379">
        <f>'[1]T 5'!E11</f>
        <v>4607</v>
      </c>
      <c r="D6" s="20">
        <f>'[1]T 5'!F11</f>
        <v>16.14</v>
      </c>
      <c r="E6" s="424">
        <f>'[1]T 5'!I11</f>
        <v>3941</v>
      </c>
      <c r="F6" s="20">
        <f>'[1]T 5'!J11</f>
        <v>13.81</v>
      </c>
      <c r="G6" s="424">
        <f>'[1]T 5'!M11</f>
        <v>814</v>
      </c>
      <c r="H6" s="20">
        <f>'[1]T 5'!N11</f>
        <v>2.85</v>
      </c>
      <c r="I6" s="424">
        <f>'[1]T 5'!Q11</f>
        <v>75</v>
      </c>
      <c r="J6" s="20">
        <f>'[1]T 5'!R11</f>
        <v>0.26</v>
      </c>
      <c r="K6" s="424">
        <f>'[1]T 5'!U11</f>
        <v>20</v>
      </c>
      <c r="L6" s="20">
        <f>'[1]T 5'!V11</f>
        <v>7.0000000000000007E-2</v>
      </c>
      <c r="M6" s="424">
        <f>'[1]T 5'!Y11</f>
        <v>164</v>
      </c>
      <c r="N6" s="383">
        <f>'[1]T 5'!Z11</f>
        <v>0.56999999999999995</v>
      </c>
      <c r="O6" s="379">
        <f>'[1]T 5'!AC11</f>
        <v>5386</v>
      </c>
      <c r="P6" s="20">
        <f>'[1]T 5'!AD11</f>
        <v>18.87</v>
      </c>
      <c r="Q6" s="424">
        <f>'[1]T 5'!AG11</f>
        <v>3737</v>
      </c>
      <c r="R6" s="20">
        <f>'[1]T 5'!AH11</f>
        <v>13.09</v>
      </c>
      <c r="S6" s="424">
        <f>'[1]T 5'!AK11</f>
        <v>806</v>
      </c>
      <c r="T6" s="20">
        <f>'[1]T 5'!AL11</f>
        <v>2.82</v>
      </c>
      <c r="U6" s="424">
        <f>'[1]T 5'!AO11</f>
        <v>92</v>
      </c>
      <c r="V6" s="383">
        <f>'[1]T 5'!AP11</f>
        <v>0.32</v>
      </c>
      <c r="W6" s="379">
        <f>'[1]T 5'!AS11</f>
        <v>3136</v>
      </c>
      <c r="X6" s="20">
        <f>'[1]T 5'!AT11</f>
        <v>10.99</v>
      </c>
      <c r="Y6" s="424">
        <f>'[1]T 5'!AW11</f>
        <v>2720</v>
      </c>
      <c r="Z6" s="20">
        <f>'[1]T 5'!AX11</f>
        <v>9.5299999999999994</v>
      </c>
      <c r="AA6" s="424">
        <f>'[1]T 5'!BA11</f>
        <v>77</v>
      </c>
      <c r="AB6" s="20">
        <f>'[1]T 5'!BB11</f>
        <v>0.27</v>
      </c>
      <c r="AC6" s="424">
        <f>'[1]T 5'!BE11</f>
        <v>536</v>
      </c>
      <c r="AD6" s="20">
        <f>'[1]T 5'!BF11</f>
        <v>1.88</v>
      </c>
      <c r="AE6" s="424">
        <f>'[1]T 5'!BI11</f>
        <v>24</v>
      </c>
      <c r="AF6" s="397">
        <f>'[1]T 5'!BJ11</f>
        <v>0.08</v>
      </c>
      <c r="AG6" s="11">
        <f>'[1]T 5'!BM11</f>
        <v>52</v>
      </c>
      <c r="AH6" s="383">
        <f>'[1]T 5'!BN11</f>
        <v>0.18</v>
      </c>
      <c r="AI6" s="379">
        <f>'[1]T 5'!BQ11</f>
        <v>3616</v>
      </c>
      <c r="AJ6" s="20">
        <f>'[1]T 5'!BR11</f>
        <v>12.67</v>
      </c>
      <c r="AK6" s="424">
        <f>'[1]T 5'!BU11</f>
        <v>62</v>
      </c>
      <c r="AL6" s="20">
        <f>'[1]T 5'!BV11</f>
        <v>0.22</v>
      </c>
      <c r="AM6" s="424">
        <f>'[1]T 5'!BY11</f>
        <v>3049</v>
      </c>
      <c r="AN6" s="20">
        <f>'[1]T 5'!BZ11</f>
        <v>10.68</v>
      </c>
      <c r="AO6" s="424">
        <f>'[1]T 5'!CC11</f>
        <v>465</v>
      </c>
      <c r="AP6" s="20">
        <f>'[1]T 5'!CD11</f>
        <v>1.63</v>
      </c>
      <c r="AQ6" s="424">
        <f>'[1]T 5'!CG11</f>
        <v>28</v>
      </c>
      <c r="AR6" s="383">
        <f>'[1]T 5'!CH11</f>
        <v>0.1</v>
      </c>
      <c r="AS6" s="379">
        <f>'[1]T 5'!CK11</f>
        <v>357</v>
      </c>
      <c r="AT6" s="20">
        <f>'[1]T 5'!CL11</f>
        <v>1.25</v>
      </c>
      <c r="AU6" s="424">
        <f>'[1]T 5'!CO11</f>
        <v>179</v>
      </c>
      <c r="AV6" s="20">
        <f>'[1]T 5'!CP11</f>
        <v>0.63</v>
      </c>
      <c r="AW6" s="424">
        <f>'[1]T 5'!CS11</f>
        <v>177</v>
      </c>
      <c r="AX6" s="20">
        <f>'[1]T 5'!CT11</f>
        <v>0.62</v>
      </c>
      <c r="AY6" s="424">
        <f>'[1]T 5'!CW11</f>
        <v>32</v>
      </c>
      <c r="AZ6" s="383">
        <f>'[1]T 5'!CX11</f>
        <v>0.11</v>
      </c>
      <c r="BA6" s="379">
        <f>'[1]T 5'!DA11</f>
        <v>44</v>
      </c>
      <c r="BB6" s="383">
        <f>'[1]T 5'!DB11</f>
        <v>0.15</v>
      </c>
      <c r="BC6" s="379">
        <f>'[1]T 5'!DE11</f>
        <v>8105</v>
      </c>
      <c r="BD6" s="20">
        <f>'[1]T 5'!DF11</f>
        <v>28.4</v>
      </c>
      <c r="BE6" s="424">
        <f>'[1]T 5'!DI11</f>
        <v>5154</v>
      </c>
      <c r="BF6" s="20">
        <f>'[1]T 5'!DJ11</f>
        <v>18.059999999999999</v>
      </c>
      <c r="BG6" s="424">
        <f>'[1]T 5'!DM11</f>
        <v>1065</v>
      </c>
      <c r="BH6" s="20">
        <f>'[1]T 5'!DN11</f>
        <v>3.73</v>
      </c>
      <c r="BI6" s="424">
        <f>'[1]T 5'!DQ11</f>
        <v>11</v>
      </c>
      <c r="BJ6" s="383">
        <f>'[1]T 5'!DR11</f>
        <v>0.04</v>
      </c>
      <c r="BK6" s="379">
        <f>'[1]T 5'!DU11</f>
        <v>18395</v>
      </c>
      <c r="BL6" s="383">
        <f>'[1]T 5'!DV11</f>
        <v>64.459999999999994</v>
      </c>
      <c r="BM6" s="379">
        <f>'[1]T 5'!DY11</f>
        <v>80</v>
      </c>
      <c r="BN6" s="383">
        <f>'[1]T 5'!DZ11</f>
        <v>0.28000000000000003</v>
      </c>
    </row>
    <row r="7" spans="1:66" x14ac:dyDescent="0.2">
      <c r="A7" s="5">
        <f>'[1]T 5'!A12</f>
        <v>2016</v>
      </c>
      <c r="B7" s="402">
        <f>'[1]T 5'!B12</f>
        <v>29383</v>
      </c>
      <c r="C7" s="379">
        <f>'[1]T 5'!E12</f>
        <v>4560</v>
      </c>
      <c r="D7" s="20">
        <f>'[1]T 5'!F12</f>
        <v>15.52</v>
      </c>
      <c r="E7" s="424">
        <f>'[1]T 5'!I12</f>
        <v>3892</v>
      </c>
      <c r="F7" s="20">
        <f>'[1]T 5'!J12</f>
        <v>13.25</v>
      </c>
      <c r="G7" s="424">
        <f>'[1]T 5'!M12</f>
        <v>711</v>
      </c>
      <c r="H7" s="20">
        <f>'[1]T 5'!N12</f>
        <v>2.42</v>
      </c>
      <c r="I7" s="424">
        <f>'[1]T 5'!Q12</f>
        <v>105</v>
      </c>
      <c r="J7" s="20">
        <f>'[1]T 5'!R12</f>
        <v>0.36</v>
      </c>
      <c r="K7" s="424">
        <f>'[1]T 5'!U12</f>
        <v>32</v>
      </c>
      <c r="L7" s="20">
        <f>'[1]T 5'!V12</f>
        <v>0.11</v>
      </c>
      <c r="M7" s="424">
        <f>'[1]T 5'!Y12</f>
        <v>189</v>
      </c>
      <c r="N7" s="383">
        <f>'[1]T 5'!Z12</f>
        <v>0.64</v>
      </c>
      <c r="O7" s="379">
        <f>'[1]T 5'!AC12</f>
        <v>6191</v>
      </c>
      <c r="P7" s="20">
        <f>'[1]T 5'!AD12</f>
        <v>21.07</v>
      </c>
      <c r="Q7" s="424">
        <f>'[1]T 5'!AG12</f>
        <v>4141</v>
      </c>
      <c r="R7" s="20">
        <f>'[1]T 5'!AH12</f>
        <v>14.09</v>
      </c>
      <c r="S7" s="424">
        <f>'[1]T 5'!AK12</f>
        <v>1014</v>
      </c>
      <c r="T7" s="20">
        <f>'[1]T 5'!AL12</f>
        <v>3.45</v>
      </c>
      <c r="U7" s="424">
        <f>'[1]T 5'!AO12</f>
        <v>23</v>
      </c>
      <c r="V7" s="383">
        <f>'[1]T 5'!AP12</f>
        <v>0.08</v>
      </c>
      <c r="W7" s="379">
        <f>'[1]T 5'!AS12</f>
        <v>3104</v>
      </c>
      <c r="X7" s="20">
        <f>'[1]T 5'!AT12</f>
        <v>10.56</v>
      </c>
      <c r="Y7" s="424">
        <f>'[1]T 5'!AW12</f>
        <v>2694</v>
      </c>
      <c r="Z7" s="20">
        <f>'[1]T 5'!AX12</f>
        <v>9.17</v>
      </c>
      <c r="AA7" s="424">
        <f>'[1]T 5'!BA12</f>
        <v>120</v>
      </c>
      <c r="AB7" s="20">
        <f>'[1]T 5'!BB12</f>
        <v>0.41</v>
      </c>
      <c r="AC7" s="424">
        <f>'[1]T 5'!BE12</f>
        <v>573</v>
      </c>
      <c r="AD7" s="20">
        <f>'[1]T 5'!BF12</f>
        <v>1.95</v>
      </c>
      <c r="AE7" s="424">
        <f>'[1]T 5'!BI12</f>
        <v>50</v>
      </c>
      <c r="AF7" s="397">
        <f>'[1]T 5'!BJ12</f>
        <v>0.17</v>
      </c>
      <c r="AG7" s="11">
        <f>'[1]T 5'!BM12</f>
        <v>76</v>
      </c>
      <c r="AH7" s="383">
        <f>'[1]T 5'!BN12</f>
        <v>0.26</v>
      </c>
      <c r="AI7" s="379">
        <f>'[1]T 5'!BQ12</f>
        <v>3440</v>
      </c>
      <c r="AJ7" s="20">
        <f>'[1]T 5'!BR12</f>
        <v>11.71</v>
      </c>
      <c r="AK7" s="424">
        <f>'[1]T 5'!BU12</f>
        <v>80</v>
      </c>
      <c r="AL7" s="20">
        <f>'[1]T 5'!BV12</f>
        <v>0.27</v>
      </c>
      <c r="AM7" s="424">
        <f>'[1]T 5'!BY12</f>
        <v>2888</v>
      </c>
      <c r="AN7" s="20">
        <f>'[1]T 5'!BZ12</f>
        <v>9.83</v>
      </c>
      <c r="AO7" s="424">
        <f>'[1]T 5'!CC12</f>
        <v>425</v>
      </c>
      <c r="AP7" s="20">
        <f>'[1]T 5'!CD12</f>
        <v>1.45</v>
      </c>
      <c r="AQ7" s="424">
        <f>'[1]T 5'!CG12</f>
        <v>19</v>
      </c>
      <c r="AR7" s="383">
        <f>'[1]T 5'!CH12</f>
        <v>0.06</v>
      </c>
      <c r="AS7" s="379">
        <f>'[1]T 5'!CK12</f>
        <v>462</v>
      </c>
      <c r="AT7" s="20">
        <f>'[1]T 5'!CL12</f>
        <v>1.57</v>
      </c>
      <c r="AU7" s="424">
        <f>'[1]T 5'!CO12</f>
        <v>239</v>
      </c>
      <c r="AV7" s="20">
        <f>'[1]T 5'!CP12</f>
        <v>0.81</v>
      </c>
      <c r="AW7" s="424">
        <f>'[1]T 5'!CS12</f>
        <v>267</v>
      </c>
      <c r="AX7" s="20">
        <f>'[1]T 5'!CT12</f>
        <v>0.91</v>
      </c>
      <c r="AY7" s="424">
        <f>'[1]T 5'!CW12</f>
        <v>58</v>
      </c>
      <c r="AZ7" s="383">
        <f>'[1]T 5'!CX12</f>
        <v>0.2</v>
      </c>
      <c r="BA7" s="379">
        <f>'[1]T 5'!DA12</f>
        <v>42</v>
      </c>
      <c r="BB7" s="383">
        <f>'[1]T 5'!DB12</f>
        <v>0.14000000000000001</v>
      </c>
      <c r="BC7" s="379">
        <f>'[1]T 5'!DE12</f>
        <v>8372</v>
      </c>
      <c r="BD7" s="20">
        <f>'[1]T 5'!DF12</f>
        <v>28.49</v>
      </c>
      <c r="BE7" s="424">
        <f>'[1]T 5'!DI12</f>
        <v>4974</v>
      </c>
      <c r="BF7" s="20">
        <f>'[1]T 5'!DJ12</f>
        <v>16.93</v>
      </c>
      <c r="BG7" s="424">
        <f>'[1]T 5'!DM12</f>
        <v>1118</v>
      </c>
      <c r="BH7" s="20">
        <f>'[1]T 5'!DN12</f>
        <v>3.8</v>
      </c>
      <c r="BI7" s="424">
        <f>'[1]T 5'!DQ12</f>
        <v>17</v>
      </c>
      <c r="BJ7" s="383">
        <f>'[1]T 5'!DR12</f>
        <v>0.06</v>
      </c>
      <c r="BK7" s="379">
        <f>'[1]T 5'!DU12</f>
        <v>19351</v>
      </c>
      <c r="BL7" s="383">
        <f>'[1]T 5'!DV12</f>
        <v>65.86</v>
      </c>
      <c r="BM7" s="379">
        <f>'[1]T 5'!DY12</f>
        <v>151</v>
      </c>
      <c r="BN7" s="383">
        <f>'[1]T 5'!DZ12</f>
        <v>0.51</v>
      </c>
    </row>
    <row r="8" spans="1:66" x14ac:dyDescent="0.2">
      <c r="A8" s="5">
        <f>'[1]T 5'!A13</f>
        <v>2017</v>
      </c>
      <c r="B8" s="402">
        <f>'[1]T 5'!B13</f>
        <v>29093</v>
      </c>
      <c r="C8" s="379">
        <f>'[1]T 5'!E13</f>
        <v>4085</v>
      </c>
      <c r="D8" s="20">
        <f>'[1]T 5'!F13</f>
        <v>14.04</v>
      </c>
      <c r="E8" s="424">
        <f>'[1]T 5'!I13</f>
        <v>3438</v>
      </c>
      <c r="F8" s="20">
        <f>'[1]T 5'!J13</f>
        <v>11.82</v>
      </c>
      <c r="G8" s="424">
        <f>'[1]T 5'!M13</f>
        <v>690</v>
      </c>
      <c r="H8" s="20">
        <f>'[1]T 5'!N13</f>
        <v>2.37</v>
      </c>
      <c r="I8" s="424">
        <f>'[1]T 5'!Q13</f>
        <v>73</v>
      </c>
      <c r="J8" s="20">
        <f>'[1]T 5'!R13</f>
        <v>0.25</v>
      </c>
      <c r="K8" s="424">
        <f>'[1]T 5'!U13</f>
        <v>34</v>
      </c>
      <c r="L8" s="20">
        <f>'[1]T 5'!V13</f>
        <v>0.12</v>
      </c>
      <c r="M8" s="424">
        <f>'[1]T 5'!Y13</f>
        <v>185</v>
      </c>
      <c r="N8" s="383">
        <f>'[1]T 5'!Z13</f>
        <v>0.64</v>
      </c>
      <c r="O8" s="379">
        <f>'[1]T 5'!AC13</f>
        <v>6617</v>
      </c>
      <c r="P8" s="20">
        <f>'[1]T 5'!AD13</f>
        <v>22.74</v>
      </c>
      <c r="Q8" s="424">
        <f>'[1]T 5'!AG13</f>
        <v>4158</v>
      </c>
      <c r="R8" s="20">
        <f>'[1]T 5'!AH13</f>
        <v>14.29</v>
      </c>
      <c r="S8" s="424">
        <f>'[1]T 5'!AK13</f>
        <v>1139</v>
      </c>
      <c r="T8" s="20">
        <f>'[1]T 5'!AL13</f>
        <v>3.92</v>
      </c>
      <c r="U8" s="424">
        <f>'[1]T 5'!AO13</f>
        <v>19</v>
      </c>
      <c r="V8" s="383">
        <f>'[1]T 5'!AP13</f>
        <v>7.0000000000000007E-2</v>
      </c>
      <c r="W8" s="379">
        <f>'[1]T 5'!AS13</f>
        <v>3245</v>
      </c>
      <c r="X8" s="20">
        <f>'[1]T 5'!AT13</f>
        <v>11.15</v>
      </c>
      <c r="Y8" s="424">
        <f>'[1]T 5'!AW13</f>
        <v>2681</v>
      </c>
      <c r="Z8" s="20">
        <f>'[1]T 5'!AX13</f>
        <v>9.2200000000000006</v>
      </c>
      <c r="AA8" s="424">
        <f>'[1]T 5'!BA13</f>
        <v>149</v>
      </c>
      <c r="AB8" s="20">
        <f>'[1]T 5'!BB13</f>
        <v>0.51</v>
      </c>
      <c r="AC8" s="424">
        <f>'[1]T 5'!BE13</f>
        <v>668</v>
      </c>
      <c r="AD8" s="20">
        <f>'[1]T 5'!BF13</f>
        <v>2.2999999999999998</v>
      </c>
      <c r="AE8" s="424">
        <f>'[1]T 5'!BI13</f>
        <v>71</v>
      </c>
      <c r="AF8" s="397">
        <f>'[1]T 5'!BJ13</f>
        <v>0.24</v>
      </c>
      <c r="AG8" s="11">
        <f>'[1]T 5'!BM13</f>
        <v>57</v>
      </c>
      <c r="AH8" s="383">
        <f>'[1]T 5'!BN13</f>
        <v>0.2</v>
      </c>
      <c r="AI8" s="379">
        <f>'[1]T 5'!BQ13</f>
        <v>3237</v>
      </c>
      <c r="AJ8" s="20">
        <f>'[1]T 5'!BR13</f>
        <v>11.13</v>
      </c>
      <c r="AK8" s="424">
        <f>'[1]T 5'!BU13</f>
        <v>58</v>
      </c>
      <c r="AL8" s="20">
        <f>'[1]T 5'!BV13</f>
        <v>0.2</v>
      </c>
      <c r="AM8" s="424">
        <f>'[1]T 5'!BY13</f>
        <v>2682</v>
      </c>
      <c r="AN8" s="20">
        <f>'[1]T 5'!BZ13</f>
        <v>9.2200000000000006</v>
      </c>
      <c r="AO8" s="424">
        <f>'[1]T 5'!CC13</f>
        <v>463</v>
      </c>
      <c r="AP8" s="20">
        <f>'[1]T 5'!CD13</f>
        <v>1.59</v>
      </c>
      <c r="AQ8" s="424">
        <f>'[1]T 5'!CG13</f>
        <v>23</v>
      </c>
      <c r="AR8" s="383">
        <f>'[1]T 5'!CH13</f>
        <v>0.08</v>
      </c>
      <c r="AS8" s="379">
        <f>'[1]T 5'!CK13</f>
        <v>606</v>
      </c>
      <c r="AT8" s="20">
        <f>'[1]T 5'!CL13</f>
        <v>2.08</v>
      </c>
      <c r="AU8" s="424">
        <f>'[1]T 5'!CO13</f>
        <v>239</v>
      </c>
      <c r="AV8" s="20">
        <f>'[1]T 5'!CP13</f>
        <v>0.82</v>
      </c>
      <c r="AW8" s="424">
        <f>'[1]T 5'!CS13</f>
        <v>405</v>
      </c>
      <c r="AX8" s="20">
        <f>'[1]T 5'!CT13</f>
        <v>1.39</v>
      </c>
      <c r="AY8" s="424">
        <f>'[1]T 5'!CW13</f>
        <v>50</v>
      </c>
      <c r="AZ8" s="383">
        <f>'[1]T 5'!CX13</f>
        <v>0.17</v>
      </c>
      <c r="BA8" s="379">
        <f>'[1]T 5'!DA13</f>
        <v>63</v>
      </c>
      <c r="BB8" s="383">
        <f>'[1]T 5'!DB13</f>
        <v>0.22</v>
      </c>
      <c r="BC8" s="379">
        <f>'[1]T 5'!DE13</f>
        <v>8626</v>
      </c>
      <c r="BD8" s="20">
        <f>'[1]T 5'!DF13</f>
        <v>29.65</v>
      </c>
      <c r="BE8" s="424">
        <f>'[1]T 5'!DI13</f>
        <v>4974</v>
      </c>
      <c r="BF8" s="20">
        <f>'[1]T 5'!DJ13</f>
        <v>17.100000000000001</v>
      </c>
      <c r="BG8" s="424">
        <f>'[1]T 5'!DM13</f>
        <v>1046</v>
      </c>
      <c r="BH8" s="20">
        <f>'[1]T 5'!DN13</f>
        <v>3.6</v>
      </c>
      <c r="BI8" s="424">
        <f>'[1]T 5'!DQ13</f>
        <v>13</v>
      </c>
      <c r="BJ8" s="383">
        <f>'[1]T 5'!DR13</f>
        <v>0.04</v>
      </c>
      <c r="BK8" s="379">
        <f>'[1]T 5'!DU13</f>
        <v>18858</v>
      </c>
      <c r="BL8" s="383">
        <f>'[1]T 5'!DV13</f>
        <v>64.819999999999993</v>
      </c>
      <c r="BM8" s="379">
        <f>'[1]T 5'!DY13</f>
        <v>98</v>
      </c>
      <c r="BN8" s="383">
        <f>'[1]T 5'!DZ13</f>
        <v>0.34</v>
      </c>
    </row>
    <row r="9" spans="1:66" x14ac:dyDescent="0.2">
      <c r="A9" s="5">
        <f>'[1]T 5'!A14</f>
        <v>2018</v>
      </c>
      <c r="B9" s="402">
        <f>'[1]T 5'!B14</f>
        <v>28657</v>
      </c>
      <c r="C9" s="379">
        <f>'[1]T 5'!E14</f>
        <v>3896</v>
      </c>
      <c r="D9" s="20">
        <f>'[1]T 5'!F14</f>
        <v>13.6</v>
      </c>
      <c r="E9" s="424">
        <f>'[1]T 5'!I14</f>
        <v>3242</v>
      </c>
      <c r="F9" s="20">
        <f>'[1]T 5'!J14</f>
        <v>11.31</v>
      </c>
      <c r="G9" s="424">
        <f>'[1]T 5'!M14</f>
        <v>633</v>
      </c>
      <c r="H9" s="20">
        <f>'[1]T 5'!N14</f>
        <v>2.21</v>
      </c>
      <c r="I9" s="424">
        <f>'[1]T 5'!Q14</f>
        <v>45</v>
      </c>
      <c r="J9" s="20">
        <f>'[1]T 5'!R14</f>
        <v>0.16</v>
      </c>
      <c r="K9" s="424">
        <f>'[1]T 5'!U14</f>
        <v>35</v>
      </c>
      <c r="L9" s="20">
        <f>'[1]T 5'!V14</f>
        <v>0.12</v>
      </c>
      <c r="M9" s="424">
        <f>'[1]T 5'!Y14</f>
        <v>191</v>
      </c>
      <c r="N9" s="383">
        <f>'[1]T 5'!Z14</f>
        <v>0.67</v>
      </c>
      <c r="O9" s="379">
        <f>'[1]T 5'!AC14</f>
        <v>6751</v>
      </c>
      <c r="P9" s="20">
        <f>'[1]T 5'!AD14</f>
        <v>23.56</v>
      </c>
      <c r="Q9" s="424">
        <f>'[1]T 5'!AG14</f>
        <v>4132</v>
      </c>
      <c r="R9" s="20">
        <f>'[1]T 5'!AH14</f>
        <v>14.42</v>
      </c>
      <c r="S9" s="424">
        <f>'[1]T 5'!AK14</f>
        <v>1402</v>
      </c>
      <c r="T9" s="20">
        <f>'[1]T 5'!AL14</f>
        <v>4.8899999999999997</v>
      </c>
      <c r="U9" s="424">
        <f>'[1]T 5'!AO14</f>
        <v>10</v>
      </c>
      <c r="V9" s="383">
        <f>'[1]T 5'!AP14</f>
        <v>0.03</v>
      </c>
      <c r="W9" s="379">
        <f>'[1]T 5'!AS14</f>
        <v>3117</v>
      </c>
      <c r="X9" s="20">
        <f>'[1]T 5'!AT14</f>
        <v>10.88</v>
      </c>
      <c r="Y9" s="424">
        <f>'[1]T 5'!AW14</f>
        <v>2614</v>
      </c>
      <c r="Z9" s="20">
        <f>'[1]T 5'!AX14</f>
        <v>9.1199999999999992</v>
      </c>
      <c r="AA9" s="424">
        <f>'[1]T 5'!BA14</f>
        <v>143</v>
      </c>
      <c r="AB9" s="20">
        <f>'[1]T 5'!BB14</f>
        <v>0.5</v>
      </c>
      <c r="AC9" s="424">
        <f>'[1]T 5'!BE14</f>
        <v>564</v>
      </c>
      <c r="AD9" s="20">
        <f>'[1]T 5'!BF14</f>
        <v>1.97</v>
      </c>
      <c r="AE9" s="424">
        <f>'[1]T 5'!BI14</f>
        <v>60</v>
      </c>
      <c r="AF9" s="397">
        <f>'[1]T 5'!BJ14</f>
        <v>0.21</v>
      </c>
      <c r="AG9" s="11">
        <f>'[1]T 5'!BM14</f>
        <v>67</v>
      </c>
      <c r="AH9" s="383">
        <f>'[1]T 5'!BN14</f>
        <v>0.23</v>
      </c>
      <c r="AI9" s="379">
        <f>'[1]T 5'!BQ14</f>
        <v>3099</v>
      </c>
      <c r="AJ9" s="20">
        <f>'[1]T 5'!BR14</f>
        <v>10.81</v>
      </c>
      <c r="AK9" s="424">
        <f>'[1]T 5'!BU14</f>
        <v>50</v>
      </c>
      <c r="AL9" s="20">
        <f>'[1]T 5'!BV14</f>
        <v>0.17</v>
      </c>
      <c r="AM9" s="424">
        <f>'[1]T 5'!BY14</f>
        <v>2564</v>
      </c>
      <c r="AN9" s="20">
        <f>'[1]T 5'!BZ14</f>
        <v>8.9499999999999993</v>
      </c>
      <c r="AO9" s="424">
        <f>'[1]T 5'!CC14</f>
        <v>459</v>
      </c>
      <c r="AP9" s="20">
        <f>'[1]T 5'!CD14</f>
        <v>1.6</v>
      </c>
      <c r="AQ9" s="424">
        <f>'[1]T 5'!CG14</f>
        <v>14</v>
      </c>
      <c r="AR9" s="383">
        <f>'[1]T 5'!CH14</f>
        <v>0.05</v>
      </c>
      <c r="AS9" s="379">
        <f>'[1]T 5'!CK14</f>
        <v>627</v>
      </c>
      <c r="AT9" s="20">
        <f>'[1]T 5'!CL14</f>
        <v>2.19</v>
      </c>
      <c r="AU9" s="424">
        <f>'[1]T 5'!CO14</f>
        <v>206</v>
      </c>
      <c r="AV9" s="20">
        <f>'[1]T 5'!CP14</f>
        <v>0.72</v>
      </c>
      <c r="AW9" s="424">
        <f>'[1]T 5'!CS14</f>
        <v>457</v>
      </c>
      <c r="AX9" s="20">
        <f>'[1]T 5'!CT14</f>
        <v>1.59</v>
      </c>
      <c r="AY9" s="424">
        <f>'[1]T 5'!CW14</f>
        <v>49</v>
      </c>
      <c r="AZ9" s="383">
        <f>'[1]T 5'!CX14</f>
        <v>0.17</v>
      </c>
      <c r="BA9" s="379">
        <f>'[1]T 5'!DA14</f>
        <v>63</v>
      </c>
      <c r="BB9" s="383">
        <f>'[1]T 5'!DB14</f>
        <v>0.22</v>
      </c>
      <c r="BC9" s="379">
        <f>'[1]T 5'!DE14</f>
        <v>8549</v>
      </c>
      <c r="BD9" s="20">
        <f>'[1]T 5'!DF14</f>
        <v>29.83</v>
      </c>
      <c r="BE9" s="424">
        <f>'[1]T 5'!DI14</f>
        <v>4752</v>
      </c>
      <c r="BF9" s="20">
        <f>'[1]T 5'!DJ14</f>
        <v>16.579999999999998</v>
      </c>
      <c r="BG9" s="424">
        <f>'[1]T 5'!DM14</f>
        <v>955</v>
      </c>
      <c r="BH9" s="20">
        <f>'[1]T 5'!DN14</f>
        <v>3.33</v>
      </c>
      <c r="BI9" s="424">
        <f>'[1]T 5'!DQ14</f>
        <v>10</v>
      </c>
      <c r="BJ9" s="383">
        <f>'[1]T 5'!DR14</f>
        <v>0.03</v>
      </c>
      <c r="BK9" s="379">
        <f>'[1]T 5'!DU14</f>
        <v>18492</v>
      </c>
      <c r="BL9" s="383">
        <f>'[1]T 5'!DV14</f>
        <v>64.53</v>
      </c>
      <c r="BM9" s="379">
        <f>'[1]T 5'!DY14</f>
        <v>140</v>
      </c>
      <c r="BN9" s="383">
        <f>'[1]T 5'!DZ14</f>
        <v>0.49</v>
      </c>
    </row>
    <row r="10" spans="1:66" x14ac:dyDescent="0.2">
      <c r="A10" s="5">
        <f>'[1]T 5'!A15</f>
        <v>2019</v>
      </c>
      <c r="B10" s="402">
        <f>'[1]T 5'!B15</f>
        <v>28907</v>
      </c>
      <c r="C10" s="379">
        <f>'[1]T 5'!E15</f>
        <v>3822</v>
      </c>
      <c r="D10" s="20">
        <f>'[1]T 5'!F15</f>
        <v>13.22</v>
      </c>
      <c r="E10" s="424">
        <f>'[1]T 5'!I15</f>
        <v>3115</v>
      </c>
      <c r="F10" s="20">
        <f>'[1]T 5'!J15</f>
        <v>10.78</v>
      </c>
      <c r="G10" s="424">
        <f>'[1]T 5'!M15</f>
        <v>612</v>
      </c>
      <c r="H10" s="20">
        <f>'[1]T 5'!N15</f>
        <v>2.12</v>
      </c>
      <c r="I10" s="424">
        <f>'[1]T 5'!Q15</f>
        <v>67</v>
      </c>
      <c r="J10" s="20">
        <f>'[1]T 5'!R15</f>
        <v>0.23</v>
      </c>
      <c r="K10" s="424">
        <f>'[1]T 5'!U15</f>
        <v>51</v>
      </c>
      <c r="L10" s="20">
        <f>'[1]T 5'!V15</f>
        <v>0.18</v>
      </c>
      <c r="M10" s="424">
        <f>'[1]T 5'!Y15</f>
        <v>190</v>
      </c>
      <c r="N10" s="383">
        <f>'[1]T 5'!Z15</f>
        <v>0.66</v>
      </c>
      <c r="O10" s="379">
        <f>'[1]T 5'!AC15</f>
        <v>7185</v>
      </c>
      <c r="P10" s="20">
        <f>'[1]T 5'!AD15</f>
        <v>24.86</v>
      </c>
      <c r="Q10" s="424">
        <f>'[1]T 5'!AG15</f>
        <v>4097</v>
      </c>
      <c r="R10" s="20">
        <f>'[1]T 5'!AH15</f>
        <v>14.17</v>
      </c>
      <c r="S10" s="424">
        <f>'[1]T 5'!AK15</f>
        <v>1577</v>
      </c>
      <c r="T10" s="20">
        <f>'[1]T 5'!AL15</f>
        <v>5.46</v>
      </c>
      <c r="U10" s="424">
        <f>'[1]T 5'!AO15</f>
        <v>25</v>
      </c>
      <c r="V10" s="383">
        <f>'[1]T 5'!AP15</f>
        <v>0.09</v>
      </c>
      <c r="W10" s="379">
        <f>'[1]T 5'!AS15</f>
        <v>3098</v>
      </c>
      <c r="X10" s="20">
        <f>'[1]T 5'!AT15</f>
        <v>10.72</v>
      </c>
      <c r="Y10" s="424">
        <f>'[1]T 5'!AW15</f>
        <v>2552</v>
      </c>
      <c r="Z10" s="20">
        <f>'[1]T 5'!AX15</f>
        <v>8.83</v>
      </c>
      <c r="AA10" s="424">
        <f>'[1]T 5'!BA15</f>
        <v>162</v>
      </c>
      <c r="AB10" s="20">
        <f>'[1]T 5'!BB15</f>
        <v>0.56000000000000005</v>
      </c>
      <c r="AC10" s="424">
        <f>'[1]T 5'!BE15</f>
        <v>575</v>
      </c>
      <c r="AD10" s="20">
        <f>'[1]T 5'!BF15</f>
        <v>1.99</v>
      </c>
      <c r="AE10" s="424">
        <f>'[1]T 5'!BI15</f>
        <v>107</v>
      </c>
      <c r="AF10" s="397">
        <f>'[1]T 5'!BJ15</f>
        <v>0.37</v>
      </c>
      <c r="AG10" s="11">
        <f>'[1]T 5'!BM15</f>
        <v>63</v>
      </c>
      <c r="AH10" s="383">
        <f>'[1]T 5'!BN15</f>
        <v>0.22</v>
      </c>
      <c r="AI10" s="379">
        <f>'[1]T 5'!BQ15</f>
        <v>3029</v>
      </c>
      <c r="AJ10" s="20">
        <f>'[1]T 5'!BR15</f>
        <v>10.48</v>
      </c>
      <c r="AK10" s="424">
        <f>'[1]T 5'!BU15</f>
        <v>57</v>
      </c>
      <c r="AL10" s="20">
        <f>'[1]T 5'!BV15</f>
        <v>0.2</v>
      </c>
      <c r="AM10" s="424">
        <f>'[1]T 5'!BY15</f>
        <v>2551</v>
      </c>
      <c r="AN10" s="20">
        <f>'[1]T 5'!BZ15</f>
        <v>8.82</v>
      </c>
      <c r="AO10" s="424">
        <f>'[1]T 5'!CC15</f>
        <v>389</v>
      </c>
      <c r="AP10" s="20">
        <f>'[1]T 5'!CD15</f>
        <v>1.35</v>
      </c>
      <c r="AQ10" s="424">
        <f>'[1]T 5'!CG15</f>
        <v>23</v>
      </c>
      <c r="AR10" s="383">
        <f>'[1]T 5'!CH15</f>
        <v>0.08</v>
      </c>
      <c r="AS10" s="379">
        <f>'[1]T 5'!CK15</f>
        <v>688</v>
      </c>
      <c r="AT10" s="20">
        <f>'[1]T 5'!CL15</f>
        <v>2.38</v>
      </c>
      <c r="AU10" s="424">
        <f>'[1]T 5'!CO15</f>
        <v>224</v>
      </c>
      <c r="AV10" s="20">
        <f>'[1]T 5'!CP15</f>
        <v>0.77</v>
      </c>
      <c r="AW10" s="424">
        <f>'[1]T 5'!CS15</f>
        <v>492</v>
      </c>
      <c r="AX10" s="20">
        <f>'[1]T 5'!CT15</f>
        <v>1.7</v>
      </c>
      <c r="AY10" s="424">
        <f>'[1]T 5'!CW15</f>
        <v>50</v>
      </c>
      <c r="AZ10" s="383">
        <f>'[1]T 5'!CX15</f>
        <v>0.17</v>
      </c>
      <c r="BA10" s="379">
        <f>'[1]T 5'!DA15</f>
        <v>87</v>
      </c>
      <c r="BB10" s="383">
        <f>'[1]T 5'!DB15</f>
        <v>0.3</v>
      </c>
      <c r="BC10" s="379">
        <f>'[1]T 5'!DE15</f>
        <v>8396</v>
      </c>
      <c r="BD10" s="20">
        <f>'[1]T 5'!DF15</f>
        <v>29.04</v>
      </c>
      <c r="BE10" s="424">
        <f>'[1]T 5'!DI15</f>
        <v>4244</v>
      </c>
      <c r="BF10" s="20">
        <f>'[1]T 5'!DJ15</f>
        <v>14.68</v>
      </c>
      <c r="BG10" s="424">
        <f>'[1]T 5'!DM15</f>
        <v>980</v>
      </c>
      <c r="BH10" s="20">
        <f>'[1]T 5'!DN15</f>
        <v>3.39</v>
      </c>
      <c r="BI10" s="424">
        <f>'[1]T 5'!DQ15</f>
        <v>36</v>
      </c>
      <c r="BJ10" s="383">
        <f>'[1]T 5'!DR15</f>
        <v>0.12</v>
      </c>
      <c r="BK10" s="379">
        <f>'[1]T 5'!DU15</f>
        <v>18478</v>
      </c>
      <c r="BL10" s="383">
        <f>'[1]T 5'!DV15</f>
        <v>63.92</v>
      </c>
      <c r="BM10" s="379">
        <f>'[1]T 5'!DY15</f>
        <v>116</v>
      </c>
      <c r="BN10" s="383">
        <f>'[1]T 5'!DZ15</f>
        <v>0.4</v>
      </c>
    </row>
    <row r="11" spans="1:66" x14ac:dyDescent="0.2">
      <c r="A11" s="5">
        <f>'[1]T 5'!A16</f>
        <v>2020</v>
      </c>
      <c r="B11" s="402">
        <f>'[1]T 5'!B16</f>
        <v>24197</v>
      </c>
      <c r="C11" s="379">
        <f>'[1]T 5'!E16</f>
        <v>2986</v>
      </c>
      <c r="D11" s="20">
        <f>'[1]T 5'!F16</f>
        <v>12.34</v>
      </c>
      <c r="E11" s="424">
        <f>'[1]T 5'!I16</f>
        <v>2373</v>
      </c>
      <c r="F11" s="20">
        <f>'[1]T 5'!J16</f>
        <v>9.81</v>
      </c>
      <c r="G11" s="424">
        <f>'[1]T 5'!M16</f>
        <v>509</v>
      </c>
      <c r="H11" s="20">
        <f>'[1]T 5'!N16</f>
        <v>2.1</v>
      </c>
      <c r="I11" s="424">
        <f>'[1]T 5'!Q16</f>
        <v>75</v>
      </c>
      <c r="J11" s="20">
        <f>'[1]T 5'!R16</f>
        <v>0.31</v>
      </c>
      <c r="K11" s="424">
        <f>'[1]T 5'!U16</f>
        <v>33</v>
      </c>
      <c r="L11" s="20">
        <f>'[1]T 5'!V16</f>
        <v>0.14000000000000001</v>
      </c>
      <c r="M11" s="424">
        <f>'[1]T 5'!Y16</f>
        <v>190</v>
      </c>
      <c r="N11" s="383">
        <f>'[1]T 5'!Z16</f>
        <v>0.79</v>
      </c>
      <c r="O11" s="379">
        <f>'[1]T 5'!AC16</f>
        <v>5904</v>
      </c>
      <c r="P11" s="20">
        <f>'[1]T 5'!AD16</f>
        <v>24.4</v>
      </c>
      <c r="Q11" s="424">
        <f>'[1]T 5'!AG16</f>
        <v>3202</v>
      </c>
      <c r="R11" s="20">
        <f>'[1]T 5'!AH16</f>
        <v>13.23</v>
      </c>
      <c r="S11" s="424">
        <f>'[1]T 5'!AK16</f>
        <v>1401</v>
      </c>
      <c r="T11" s="20">
        <f>'[1]T 5'!AL16</f>
        <v>5.79</v>
      </c>
      <c r="U11" s="424">
        <f>'[1]T 5'!AO16</f>
        <v>25</v>
      </c>
      <c r="V11" s="383">
        <f>'[1]T 5'!AP16</f>
        <v>0.1</v>
      </c>
      <c r="W11" s="379">
        <f>'[1]T 5'!AS16</f>
        <v>2821</v>
      </c>
      <c r="X11" s="20">
        <f>'[1]T 5'!AT16</f>
        <v>11.66</v>
      </c>
      <c r="Y11" s="424">
        <f>'[1]T 5'!AW16</f>
        <v>2369</v>
      </c>
      <c r="Z11" s="20">
        <f>'[1]T 5'!AX16</f>
        <v>9.7899999999999991</v>
      </c>
      <c r="AA11" s="424">
        <f>'[1]T 5'!BA16</f>
        <v>131</v>
      </c>
      <c r="AB11" s="20">
        <f>'[1]T 5'!BB16</f>
        <v>0.54</v>
      </c>
      <c r="AC11" s="424">
        <f>'[1]T 5'!BE16</f>
        <v>454</v>
      </c>
      <c r="AD11" s="20">
        <f>'[1]T 5'!BF16</f>
        <v>1.88</v>
      </c>
      <c r="AE11" s="424">
        <f>'[1]T 5'!BI16</f>
        <v>132</v>
      </c>
      <c r="AF11" s="397">
        <f>'[1]T 5'!BJ16</f>
        <v>0.55000000000000004</v>
      </c>
      <c r="AG11" s="11">
        <f>'[1]T 5'!BM16</f>
        <v>79</v>
      </c>
      <c r="AH11" s="383">
        <f>'[1]T 5'!BN16</f>
        <v>0.33</v>
      </c>
      <c r="AI11" s="379">
        <f>'[1]T 5'!BQ16</f>
        <v>2674</v>
      </c>
      <c r="AJ11" s="20">
        <f>'[1]T 5'!BR16</f>
        <v>11.05</v>
      </c>
      <c r="AK11" s="424">
        <f>'[1]T 5'!BU16</f>
        <v>43</v>
      </c>
      <c r="AL11" s="20">
        <f>'[1]T 5'!BV16</f>
        <v>0.18</v>
      </c>
      <c r="AM11" s="424">
        <f>'[1]T 5'!BY16</f>
        <v>2179</v>
      </c>
      <c r="AN11" s="20">
        <f>'[1]T 5'!BZ16</f>
        <v>9.01</v>
      </c>
      <c r="AO11" s="424">
        <f>'[1]T 5'!CC16</f>
        <v>419</v>
      </c>
      <c r="AP11" s="20">
        <f>'[1]T 5'!CD16</f>
        <v>1.73</v>
      </c>
      <c r="AQ11" s="424">
        <f>'[1]T 5'!CG16</f>
        <v>5</v>
      </c>
      <c r="AR11" s="383">
        <f>'[1]T 5'!CH16</f>
        <v>0.02</v>
      </c>
      <c r="AS11" s="379">
        <f>'[1]T 5'!CK16</f>
        <v>672</v>
      </c>
      <c r="AT11" s="20">
        <f>'[1]T 5'!CL16</f>
        <v>2.78</v>
      </c>
      <c r="AU11" s="424">
        <f>'[1]T 5'!CO16</f>
        <v>169</v>
      </c>
      <c r="AV11" s="20">
        <f>'[1]T 5'!CP16</f>
        <v>0.7</v>
      </c>
      <c r="AW11" s="424">
        <f>'[1]T 5'!CS16</f>
        <v>527</v>
      </c>
      <c r="AX11" s="20">
        <f>'[1]T 5'!CT16</f>
        <v>2.1800000000000002</v>
      </c>
      <c r="AY11" s="424">
        <f>'[1]T 5'!CW16</f>
        <v>40</v>
      </c>
      <c r="AZ11" s="383">
        <f>'[1]T 5'!CX16</f>
        <v>0.17</v>
      </c>
      <c r="BA11" s="379">
        <f>'[1]T 5'!DA16</f>
        <v>78</v>
      </c>
      <c r="BB11" s="383">
        <f>'[1]T 5'!DB16</f>
        <v>0.32</v>
      </c>
      <c r="BC11" s="379">
        <f>'[1]T 5'!DE16</f>
        <v>6946</v>
      </c>
      <c r="BD11" s="20">
        <f>'[1]T 5'!DF16</f>
        <v>28.71</v>
      </c>
      <c r="BE11" s="424">
        <f>'[1]T 5'!DI16</f>
        <v>3462</v>
      </c>
      <c r="BF11" s="20">
        <f>'[1]T 5'!DJ16</f>
        <v>14.31</v>
      </c>
      <c r="BG11" s="424">
        <f>'[1]T 5'!DM16</f>
        <v>629</v>
      </c>
      <c r="BH11" s="20">
        <f>'[1]T 5'!DN16</f>
        <v>2.6</v>
      </c>
      <c r="BI11" s="424">
        <f>'[1]T 5'!DQ16</f>
        <v>26</v>
      </c>
      <c r="BJ11" s="383">
        <f>'[1]T 5'!DR16</f>
        <v>0.11</v>
      </c>
      <c r="BK11" s="379">
        <f>'[1]T 5'!DU16</f>
        <v>15459</v>
      </c>
      <c r="BL11" s="383">
        <f>'[1]T 5'!DV16</f>
        <v>63.89</v>
      </c>
      <c r="BM11" s="379">
        <f>'[1]T 5'!DY16</f>
        <v>106</v>
      </c>
      <c r="BN11" s="383">
        <f>'[1]T 5'!DZ16</f>
        <v>0.44</v>
      </c>
    </row>
    <row r="12" spans="1:66" x14ac:dyDescent="0.2">
      <c r="A12" s="5">
        <f>'[1]T 5'!A17</f>
        <v>2021</v>
      </c>
      <c r="B12" s="402">
        <f>'[1]T 5'!B17</f>
        <v>26054</v>
      </c>
      <c r="C12" s="379">
        <f>'[1]T 5'!E17</f>
        <v>3196</v>
      </c>
      <c r="D12" s="20">
        <f>'[1]T 5'!F17</f>
        <v>12.27</v>
      </c>
      <c r="E12" s="424">
        <f>'[1]T 5'!I17</f>
        <v>2574</v>
      </c>
      <c r="F12" s="20">
        <f>'[1]T 5'!J17</f>
        <v>9.8800000000000008</v>
      </c>
      <c r="G12" s="424">
        <f>'[1]T 5'!M17</f>
        <v>476</v>
      </c>
      <c r="H12" s="20">
        <f>'[1]T 5'!N17</f>
        <v>1.83</v>
      </c>
      <c r="I12" s="424">
        <f>'[1]T 5'!Q17</f>
        <v>64</v>
      </c>
      <c r="J12" s="20">
        <f>'[1]T 5'!R17</f>
        <v>0.25</v>
      </c>
      <c r="K12" s="424">
        <f>'[1]T 5'!U17</f>
        <v>51</v>
      </c>
      <c r="L12" s="20">
        <f>'[1]T 5'!V17</f>
        <v>0.2</v>
      </c>
      <c r="M12" s="424">
        <f>'[1]T 5'!Y17</f>
        <v>184</v>
      </c>
      <c r="N12" s="383">
        <f>'[1]T 5'!Z17</f>
        <v>0.71</v>
      </c>
      <c r="O12" s="379">
        <f>'[1]T 5'!AC17</f>
        <v>6778</v>
      </c>
      <c r="P12" s="20">
        <f>'[1]T 5'!AD17</f>
        <v>26.02</v>
      </c>
      <c r="Q12" s="424">
        <f>'[1]T 5'!AG17</f>
        <v>3728</v>
      </c>
      <c r="R12" s="20">
        <f>'[1]T 5'!AH17</f>
        <v>14.31</v>
      </c>
      <c r="S12" s="424">
        <f>'[1]T 5'!AK17</f>
        <v>1626</v>
      </c>
      <c r="T12" s="20">
        <f>'[1]T 5'!AL17</f>
        <v>6.24</v>
      </c>
      <c r="U12" s="424">
        <f>'[1]T 5'!AO17</f>
        <v>25</v>
      </c>
      <c r="V12" s="383">
        <f>'[1]T 5'!AP17</f>
        <v>0.1</v>
      </c>
      <c r="W12" s="379">
        <f>'[1]T 5'!AS17</f>
        <v>3015</v>
      </c>
      <c r="X12" s="20">
        <f>'[1]T 5'!AT17</f>
        <v>11.57</v>
      </c>
      <c r="Y12" s="424">
        <f>'[1]T 5'!AW17</f>
        <v>2434</v>
      </c>
      <c r="Z12" s="20">
        <f>'[1]T 5'!AX17</f>
        <v>9.34</v>
      </c>
      <c r="AA12" s="424">
        <f>'[1]T 5'!BA17</f>
        <v>143</v>
      </c>
      <c r="AB12" s="20">
        <f>'[1]T 5'!BB17</f>
        <v>0.55000000000000004</v>
      </c>
      <c r="AC12" s="424">
        <f>'[1]T 5'!BE17</f>
        <v>464</v>
      </c>
      <c r="AD12" s="20">
        <f>'[1]T 5'!BF17</f>
        <v>1.78</v>
      </c>
      <c r="AE12" s="424">
        <f>'[1]T 5'!BI17</f>
        <v>173</v>
      </c>
      <c r="AF12" s="397">
        <f>'[1]T 5'!BJ17</f>
        <v>0.66</v>
      </c>
      <c r="AG12" s="11">
        <f>'[1]T 5'!BM17</f>
        <v>88</v>
      </c>
      <c r="AH12" s="383">
        <f>'[1]T 5'!BN17</f>
        <v>0.34</v>
      </c>
      <c r="AI12" s="379">
        <f>'[1]T 5'!BQ17</f>
        <v>2687</v>
      </c>
      <c r="AJ12" s="20">
        <f>'[1]T 5'!BR17</f>
        <v>10.31</v>
      </c>
      <c r="AK12" s="424">
        <f>'[1]T 5'!BU17</f>
        <v>46</v>
      </c>
      <c r="AL12" s="20">
        <f>'[1]T 5'!BV17</f>
        <v>0.18</v>
      </c>
      <c r="AM12" s="424">
        <f>'[1]T 5'!BY17</f>
        <v>2188</v>
      </c>
      <c r="AN12" s="20">
        <f>'[1]T 5'!BZ17</f>
        <v>8.4</v>
      </c>
      <c r="AO12" s="424">
        <f>'[1]T 5'!CC17</f>
        <v>417</v>
      </c>
      <c r="AP12" s="20">
        <f>'[1]T 5'!CD17</f>
        <v>1.6</v>
      </c>
      <c r="AQ12" s="424">
        <f>'[1]T 5'!CG17</f>
        <v>17</v>
      </c>
      <c r="AR12" s="383">
        <f>'[1]T 5'!CH17</f>
        <v>7.0000000000000007E-2</v>
      </c>
      <c r="AS12" s="379">
        <f>'[1]T 5'!CK17</f>
        <v>761</v>
      </c>
      <c r="AT12" s="20">
        <f>'[1]T 5'!CL17</f>
        <v>2.92</v>
      </c>
      <c r="AU12" s="424">
        <f>'[1]T 5'!CO17</f>
        <v>170</v>
      </c>
      <c r="AV12" s="20">
        <f>'[1]T 5'!CP17</f>
        <v>0.65</v>
      </c>
      <c r="AW12" s="424">
        <f>'[1]T 5'!CS17</f>
        <v>595</v>
      </c>
      <c r="AX12" s="20">
        <f>'[1]T 5'!CT17</f>
        <v>2.2799999999999998</v>
      </c>
      <c r="AY12" s="424">
        <f>'[1]T 5'!CW17</f>
        <v>47</v>
      </c>
      <c r="AZ12" s="383">
        <f>'[1]T 5'!CX17</f>
        <v>0.18</v>
      </c>
      <c r="BA12" s="379">
        <f>'[1]T 5'!DA17</f>
        <v>83</v>
      </c>
      <c r="BB12" s="383">
        <f>'[1]T 5'!DB17</f>
        <v>0.32</v>
      </c>
      <c r="BC12" s="379">
        <f>'[1]T 5'!DE17</f>
        <v>7454</v>
      </c>
      <c r="BD12" s="20">
        <f>'[1]T 5'!DF17</f>
        <v>28.61</v>
      </c>
      <c r="BE12" s="424">
        <f>'[1]T 5'!DI17</f>
        <v>3990</v>
      </c>
      <c r="BF12" s="20">
        <f>'[1]T 5'!DJ17</f>
        <v>15.31</v>
      </c>
      <c r="BG12" s="424">
        <f>'[1]T 5'!DM17</f>
        <v>574</v>
      </c>
      <c r="BH12" s="20">
        <f>'[1]T 5'!DN17</f>
        <v>2.2000000000000002</v>
      </c>
      <c r="BI12" s="424">
        <f>'[1]T 5'!DQ17</f>
        <v>32</v>
      </c>
      <c r="BJ12" s="383">
        <f>'[1]T 5'!DR17</f>
        <v>0.12</v>
      </c>
      <c r="BK12" s="379">
        <f>'[1]T 5'!DU17</f>
        <v>16221</v>
      </c>
      <c r="BL12" s="383">
        <f>'[1]T 5'!DV17</f>
        <v>62.26</v>
      </c>
      <c r="BM12" s="379">
        <f>'[1]T 5'!DY17</f>
        <v>135</v>
      </c>
      <c r="BN12" s="383">
        <f>'[1]T 5'!DZ17</f>
        <v>0.52</v>
      </c>
    </row>
    <row r="13" spans="1:66" x14ac:dyDescent="0.2">
      <c r="A13" s="53" t="str">
        <f>'[1]T 8'!$A$6</f>
        <v>Par province/région</v>
      </c>
      <c r="B13" s="403"/>
      <c r="C13" s="391"/>
      <c r="D13" s="371"/>
      <c r="E13" s="426"/>
      <c r="F13" s="371"/>
      <c r="G13" s="426"/>
      <c r="H13" s="371"/>
      <c r="I13" s="426"/>
      <c r="J13" s="371"/>
      <c r="K13" s="426"/>
      <c r="L13" s="371"/>
      <c r="M13" s="426"/>
      <c r="N13" s="372"/>
      <c r="O13" s="391"/>
      <c r="P13" s="371"/>
      <c r="Q13" s="426"/>
      <c r="R13" s="371"/>
      <c r="S13" s="426"/>
      <c r="T13" s="371"/>
      <c r="U13" s="426"/>
      <c r="V13" s="372"/>
      <c r="W13" s="391"/>
      <c r="X13" s="371"/>
      <c r="Y13" s="426"/>
      <c r="Z13" s="371"/>
      <c r="AA13" s="426"/>
      <c r="AB13" s="371"/>
      <c r="AC13" s="426"/>
      <c r="AD13" s="371"/>
      <c r="AE13" s="426"/>
      <c r="AF13" s="395"/>
      <c r="AG13" s="385"/>
      <c r="AH13" s="483"/>
      <c r="AI13" s="391"/>
      <c r="AJ13" s="371"/>
      <c r="AK13" s="426"/>
      <c r="AL13" s="371"/>
      <c r="AM13" s="426"/>
      <c r="AN13" s="371"/>
      <c r="AO13" s="426"/>
      <c r="AP13" s="371"/>
      <c r="AQ13" s="426"/>
      <c r="AR13" s="372"/>
      <c r="AS13" s="391"/>
      <c r="AT13" s="371"/>
      <c r="AU13" s="426"/>
      <c r="AV13" s="371"/>
      <c r="AW13" s="426"/>
      <c r="AX13" s="371"/>
      <c r="AY13" s="426"/>
      <c r="AZ13" s="372"/>
      <c r="BA13" s="391"/>
      <c r="BB13" s="483"/>
      <c r="BC13" s="391"/>
      <c r="BD13" s="371"/>
      <c r="BE13" s="426"/>
      <c r="BF13" s="371"/>
      <c r="BG13" s="426"/>
      <c r="BH13" s="371"/>
      <c r="BI13" s="426"/>
      <c r="BJ13" s="372"/>
      <c r="BK13" s="391"/>
      <c r="BL13" s="372"/>
      <c r="BM13" s="391"/>
      <c r="BN13" s="372"/>
    </row>
    <row r="14" spans="1:66" x14ac:dyDescent="0.2">
      <c r="A14" s="22" t="str">
        <f>'[1]T 6'!A8</f>
        <v>TOTAL FLANDRE</v>
      </c>
      <c r="B14" s="404">
        <f>'[1]T 6'!B8</f>
        <v>16759</v>
      </c>
      <c r="C14" s="374">
        <f>'[1]T 6'!E8</f>
        <v>1620</v>
      </c>
      <c r="D14" s="445">
        <f>'[1]T 6'!F8</f>
        <v>9.67</v>
      </c>
      <c r="E14" s="427">
        <f>'[1]T 6'!I8</f>
        <v>1278</v>
      </c>
      <c r="F14" s="445">
        <f>'[1]T 6'!J8</f>
        <v>7.63</v>
      </c>
      <c r="G14" s="427">
        <f>'[1]T 6'!M8</f>
        <v>171</v>
      </c>
      <c r="H14" s="445">
        <f>'[1]T 6'!N8</f>
        <v>1.02</v>
      </c>
      <c r="I14" s="427">
        <f>'[1]T 6'!Q8</f>
        <v>32</v>
      </c>
      <c r="J14" s="445">
        <f>'[1]T 6'!R8</f>
        <v>0.19</v>
      </c>
      <c r="K14" s="427">
        <f>'[1]T 6'!U8</f>
        <v>42</v>
      </c>
      <c r="L14" s="445">
        <f>'[1]T 6'!V8</f>
        <v>0.25</v>
      </c>
      <c r="M14" s="427">
        <f>'[1]T 6'!Y8</f>
        <v>103</v>
      </c>
      <c r="N14" s="381">
        <f>'[1]T 6'!Z8</f>
        <v>0.61</v>
      </c>
      <c r="O14" s="374">
        <f>'[1]T 6'!AC8</f>
        <v>4121</v>
      </c>
      <c r="P14" s="445">
        <f>'[1]T 6'!AD8</f>
        <v>24.59</v>
      </c>
      <c r="Q14" s="427">
        <f>'[1]T 6'!AG8</f>
        <v>2322</v>
      </c>
      <c r="R14" s="445">
        <f>'[1]T 6'!AH8</f>
        <v>13.86</v>
      </c>
      <c r="S14" s="427">
        <f>'[1]T 6'!AK8</f>
        <v>620</v>
      </c>
      <c r="T14" s="445">
        <f>'[1]T 6'!AL8</f>
        <v>3.7</v>
      </c>
      <c r="U14" s="427">
        <f>'[1]T 6'!AO8</f>
        <v>23</v>
      </c>
      <c r="V14" s="381">
        <f>'[1]T 6'!AP8</f>
        <v>0.14000000000000001</v>
      </c>
      <c r="W14" s="374">
        <f>'[1]T 6'!AS8</f>
        <v>2711</v>
      </c>
      <c r="X14" s="445">
        <f>'[1]T 6'!AT8</f>
        <v>16.18</v>
      </c>
      <c r="Y14" s="427">
        <f>'[1]T 6'!AW8</f>
        <v>2250</v>
      </c>
      <c r="Z14" s="445">
        <f>'[1]T 6'!AX8</f>
        <v>13.43</v>
      </c>
      <c r="AA14" s="427">
        <f>'[1]T 6'!BA8</f>
        <v>91</v>
      </c>
      <c r="AB14" s="445">
        <f>'[1]T 6'!BB8</f>
        <v>0.54</v>
      </c>
      <c r="AC14" s="427">
        <f>'[1]T 6'!BE8</f>
        <v>358</v>
      </c>
      <c r="AD14" s="445">
        <f>'[1]T 6'!BF8</f>
        <v>2.14</v>
      </c>
      <c r="AE14" s="427">
        <f>'[1]T 6'!BI8</f>
        <v>169</v>
      </c>
      <c r="AF14" s="396">
        <f>'[1]T 6'!BJ8</f>
        <v>1.01</v>
      </c>
      <c r="AG14" s="14">
        <f>'[1]T 6'!BM8</f>
        <v>76</v>
      </c>
      <c r="AH14" s="381">
        <f>'[1]T 6'!BN8</f>
        <v>0.45</v>
      </c>
      <c r="AI14" s="374">
        <f>'[1]T 6'!BQ8</f>
        <v>1851</v>
      </c>
      <c r="AJ14" s="445">
        <f>'[1]T 6'!BR8</f>
        <v>11.04</v>
      </c>
      <c r="AK14" s="427">
        <f>'[1]T 6'!BU8</f>
        <v>24</v>
      </c>
      <c r="AL14" s="445">
        <f>'[1]T 6'!BV8</f>
        <v>0.14000000000000001</v>
      </c>
      <c r="AM14" s="427">
        <f>'[1]T 6'!BY8</f>
        <v>1448</v>
      </c>
      <c r="AN14" s="445">
        <f>'[1]T 6'!BZ8</f>
        <v>8.64</v>
      </c>
      <c r="AO14" s="427">
        <f>'[1]T 6'!CC8</f>
        <v>379</v>
      </c>
      <c r="AP14" s="445">
        <f>'[1]T 6'!CD8</f>
        <v>2.2599999999999998</v>
      </c>
      <c r="AQ14" s="427">
        <f>'[1]T 6'!CG8</f>
        <v>7</v>
      </c>
      <c r="AR14" s="381">
        <f>'[1]T 6'!CH8</f>
        <v>0.04</v>
      </c>
      <c r="AS14" s="374">
        <f>'[1]T 6'!CK8</f>
        <v>592</v>
      </c>
      <c r="AT14" s="445">
        <f>'[1]T 6'!CL8</f>
        <v>3.53</v>
      </c>
      <c r="AU14" s="427">
        <f>'[1]T 6'!CO8</f>
        <v>110</v>
      </c>
      <c r="AV14" s="445">
        <f>'[1]T 6'!CP8</f>
        <v>0.66</v>
      </c>
      <c r="AW14" s="427">
        <f>'[1]T 6'!CS8</f>
        <v>482</v>
      </c>
      <c r="AX14" s="445">
        <f>'[1]T 6'!CT8</f>
        <v>2.88</v>
      </c>
      <c r="AY14" s="427">
        <f>'[1]T 6'!CW8</f>
        <v>33</v>
      </c>
      <c r="AZ14" s="381">
        <f>'[1]T 6'!CX8</f>
        <v>0.2</v>
      </c>
      <c r="BA14" s="374">
        <f>'[1]T 6'!DA8</f>
        <v>67</v>
      </c>
      <c r="BB14" s="381">
        <f>'[1]T 6'!DB8</f>
        <v>0.4</v>
      </c>
      <c r="BC14" s="374">
        <f>'[1]T 6'!DE8</f>
        <v>5393</v>
      </c>
      <c r="BD14" s="445">
        <f>'[1]T 6'!DF8</f>
        <v>32.18</v>
      </c>
      <c r="BE14" s="427">
        <f>'[1]T 6'!DI8</f>
        <v>2779</v>
      </c>
      <c r="BF14" s="445">
        <f>'[1]T 6'!DJ8</f>
        <v>16.579999999999998</v>
      </c>
      <c r="BG14" s="427">
        <f>'[1]T 6'!DM8</f>
        <v>265</v>
      </c>
      <c r="BH14" s="445">
        <f>'[1]T 6'!DN8</f>
        <v>1.58</v>
      </c>
      <c r="BI14" s="427">
        <f>'[1]T 6'!DQ8</f>
        <v>16</v>
      </c>
      <c r="BJ14" s="381">
        <f>'[1]T 6'!DR8</f>
        <v>0.1</v>
      </c>
      <c r="BK14" s="374">
        <f>'[1]T 6'!DU8</f>
        <v>9841</v>
      </c>
      <c r="BL14" s="381">
        <f>'[1]T 6'!DV8</f>
        <v>58.72</v>
      </c>
      <c r="BM14" s="374">
        <f>'[1]T 6'!DY8</f>
        <v>53</v>
      </c>
      <c r="BN14" s="381">
        <f>'[1]T 6'!DZ8</f>
        <v>0.32</v>
      </c>
    </row>
    <row r="15" spans="1:66" x14ac:dyDescent="0.2">
      <c r="A15" s="7" t="str">
        <f>'[1]T 6'!A9</f>
        <v>Anvers</v>
      </c>
      <c r="B15" s="402">
        <f>'[1]T 6'!B9</f>
        <v>2802</v>
      </c>
      <c r="C15" s="392">
        <f>'[1]T 6'!E9</f>
        <v>354</v>
      </c>
      <c r="D15" s="23">
        <f>'[1]T 6'!F9</f>
        <v>12.63</v>
      </c>
      <c r="E15" s="481">
        <f>'[1]T 6'!I9</f>
        <v>253</v>
      </c>
      <c r="F15" s="23">
        <f>'[1]T 6'!J9</f>
        <v>9.0299999999999994</v>
      </c>
      <c r="G15" s="481">
        <f>'[1]T 6'!M9</f>
        <v>56</v>
      </c>
      <c r="H15" s="23">
        <f>'[1]T 6'!N9</f>
        <v>2</v>
      </c>
      <c r="I15" s="481">
        <f>'[1]T 6'!Q9</f>
        <v>7</v>
      </c>
      <c r="J15" s="23">
        <f>'[1]T 6'!R9</f>
        <v>0.25</v>
      </c>
      <c r="K15" s="481">
        <f>'[1]T 6'!U9</f>
        <v>8</v>
      </c>
      <c r="L15" s="23">
        <f>'[1]T 6'!V9</f>
        <v>0.28999999999999998</v>
      </c>
      <c r="M15" s="481">
        <f>'[1]T 6'!Y9</f>
        <v>14</v>
      </c>
      <c r="N15" s="408">
        <f>'[1]T 6'!Z9</f>
        <v>0.5</v>
      </c>
      <c r="O15" s="392">
        <f>'[1]T 6'!AC9</f>
        <v>736</v>
      </c>
      <c r="P15" s="23">
        <f>'[1]T 6'!AD9</f>
        <v>26.27</v>
      </c>
      <c r="Q15" s="481">
        <f>'[1]T 6'!AG9</f>
        <v>601</v>
      </c>
      <c r="R15" s="23">
        <f>'[1]T 6'!AH9</f>
        <v>21.45</v>
      </c>
      <c r="S15" s="481">
        <f>'[1]T 6'!AK9</f>
        <v>132</v>
      </c>
      <c r="T15" s="23">
        <f>'[1]T 6'!AL9</f>
        <v>4.71</v>
      </c>
      <c r="U15" s="481">
        <f>'[1]T 6'!AO9</f>
        <v>5</v>
      </c>
      <c r="V15" s="408">
        <f>'[1]T 6'!AP9</f>
        <v>0.18</v>
      </c>
      <c r="W15" s="392">
        <f>'[1]T 6'!AS9</f>
        <v>482</v>
      </c>
      <c r="X15" s="23">
        <f>'[1]T 6'!AT9</f>
        <v>17.2</v>
      </c>
      <c r="Y15" s="481">
        <f>'[1]T 6'!AW9</f>
        <v>431</v>
      </c>
      <c r="Z15" s="23">
        <f>'[1]T 6'!AX9</f>
        <v>15.38</v>
      </c>
      <c r="AA15" s="481">
        <f>'[1]T 6'!BA9</f>
        <v>11</v>
      </c>
      <c r="AB15" s="23">
        <f>'[1]T 6'!BB9</f>
        <v>0.39</v>
      </c>
      <c r="AC15" s="481">
        <f>'[1]T 6'!BE9</f>
        <v>49</v>
      </c>
      <c r="AD15" s="23">
        <f>'[1]T 6'!BF9</f>
        <v>1.75</v>
      </c>
      <c r="AE15" s="481">
        <f>'[1]T 6'!BI9</f>
        <v>2</v>
      </c>
      <c r="AF15" s="406">
        <f>'[1]T 6'!BJ9</f>
        <v>7.0000000000000007E-2</v>
      </c>
      <c r="AG15" s="18">
        <f>'[1]T 6'!BM9</f>
        <v>19</v>
      </c>
      <c r="AH15" s="408">
        <f>'[1]T 6'!BN9</f>
        <v>0.68</v>
      </c>
      <c r="AI15" s="392">
        <f>'[1]T 6'!BQ9</f>
        <v>442</v>
      </c>
      <c r="AJ15" s="23">
        <f>'[1]T 6'!BR9</f>
        <v>15.77</v>
      </c>
      <c r="AK15" s="481">
        <f>'[1]T 6'!BU9</f>
        <v>3</v>
      </c>
      <c r="AL15" s="23">
        <f>'[1]T 6'!BV9</f>
        <v>0.11</v>
      </c>
      <c r="AM15" s="481">
        <f>'[1]T 6'!BY9</f>
        <v>358</v>
      </c>
      <c r="AN15" s="23">
        <f>'[1]T 6'!BZ9</f>
        <v>12.78</v>
      </c>
      <c r="AO15" s="481">
        <f>'[1]T 6'!CC9</f>
        <v>86</v>
      </c>
      <c r="AP15" s="23">
        <f>'[1]T 6'!CD9</f>
        <v>3.07</v>
      </c>
      <c r="AQ15" s="481">
        <f>'[1]T 6'!CG9</f>
        <v>3</v>
      </c>
      <c r="AR15" s="408">
        <f>'[1]T 6'!CH9</f>
        <v>0.11</v>
      </c>
      <c r="AS15" s="392">
        <f>'[1]T 6'!CK9</f>
        <v>99</v>
      </c>
      <c r="AT15" s="23">
        <f>'[1]T 6'!CL9</f>
        <v>3.53</v>
      </c>
      <c r="AU15" s="481">
        <f>'[1]T 6'!CO9</f>
        <v>20</v>
      </c>
      <c r="AV15" s="23">
        <f>'[1]T 6'!CP9</f>
        <v>0.71</v>
      </c>
      <c r="AW15" s="481">
        <f>'[1]T 6'!CS9</f>
        <v>85</v>
      </c>
      <c r="AX15" s="23">
        <f>'[1]T 6'!CT9</f>
        <v>3.03</v>
      </c>
      <c r="AY15" s="481">
        <f>'[1]T 6'!CW9</f>
        <v>4</v>
      </c>
      <c r="AZ15" s="408">
        <f>'[1]T 6'!CX9</f>
        <v>0.14000000000000001</v>
      </c>
      <c r="BA15" s="392">
        <f>'[1]T 6'!DA9</f>
        <v>10</v>
      </c>
      <c r="BB15" s="408">
        <f>'[1]T 6'!DB9</f>
        <v>0.36</v>
      </c>
      <c r="BC15" s="392">
        <f>'[1]T 6'!DE9</f>
        <v>1009</v>
      </c>
      <c r="BD15" s="23">
        <f>'[1]T 6'!DF9</f>
        <v>36.01</v>
      </c>
      <c r="BE15" s="481">
        <f>'[1]T 6'!DI9</f>
        <v>576</v>
      </c>
      <c r="BF15" s="23">
        <f>'[1]T 6'!DJ9</f>
        <v>20.56</v>
      </c>
      <c r="BG15" s="481">
        <f>'[1]T 6'!DM9</f>
        <v>85</v>
      </c>
      <c r="BH15" s="23">
        <f>'[1]T 6'!DN9</f>
        <v>3.03</v>
      </c>
      <c r="BI15" s="481">
        <f>'[1]T 6'!DQ9</f>
        <v>1</v>
      </c>
      <c r="BJ15" s="408">
        <f>'[1]T 6'!DR9</f>
        <v>0.04</v>
      </c>
      <c r="BK15" s="392">
        <f>'[1]T 6'!DU9</f>
        <v>1693</v>
      </c>
      <c r="BL15" s="408">
        <f>'[1]T 6'!DV9</f>
        <v>60.42</v>
      </c>
      <c r="BM15" s="392">
        <f>'[1]T 6'!DY9</f>
        <v>12</v>
      </c>
      <c r="BN15" s="408">
        <f>'[1]T 6'!DZ9</f>
        <v>0.43</v>
      </c>
    </row>
    <row r="16" spans="1:66" x14ac:dyDescent="0.2">
      <c r="A16" s="7" t="str">
        <f>'[1]T 6'!A10</f>
        <v>Brabant flamand</v>
      </c>
      <c r="B16" s="402">
        <f>'[1]T 6'!B10</f>
        <v>1713</v>
      </c>
      <c r="C16" s="392">
        <f>'[1]T 6'!E10</f>
        <v>141</v>
      </c>
      <c r="D16" s="23">
        <f>'[1]T 6'!F10</f>
        <v>8.23</v>
      </c>
      <c r="E16" s="481">
        <f>'[1]T 6'!I10</f>
        <v>91</v>
      </c>
      <c r="F16" s="23">
        <f>'[1]T 6'!J10</f>
        <v>5.31</v>
      </c>
      <c r="G16" s="481">
        <f>'[1]T 6'!M10</f>
        <v>19</v>
      </c>
      <c r="H16" s="23">
        <f>'[1]T 6'!N10</f>
        <v>1.1100000000000001</v>
      </c>
      <c r="I16" s="481">
        <f>'[1]T 6'!Q10</f>
        <v>4</v>
      </c>
      <c r="J16" s="23">
        <f>'[1]T 6'!R10</f>
        <v>0.23</v>
      </c>
      <c r="K16" s="481">
        <f>'[1]T 6'!U10</f>
        <v>5</v>
      </c>
      <c r="L16" s="23">
        <f>'[1]T 6'!V10</f>
        <v>0.28999999999999998</v>
      </c>
      <c r="M16" s="481">
        <f>'[1]T 6'!Y10</f>
        <v>36</v>
      </c>
      <c r="N16" s="408">
        <f>'[1]T 6'!Z10</f>
        <v>2.1</v>
      </c>
      <c r="O16" s="392">
        <f>'[1]T 6'!AC10</f>
        <v>487</v>
      </c>
      <c r="P16" s="23">
        <f>'[1]T 6'!AD10</f>
        <v>28.43</v>
      </c>
      <c r="Q16" s="481">
        <f>'[1]T 6'!AG10</f>
        <v>151</v>
      </c>
      <c r="R16" s="23">
        <f>'[1]T 6'!AH10</f>
        <v>8.81</v>
      </c>
      <c r="S16" s="481">
        <f>'[1]T 6'!AK10</f>
        <v>75</v>
      </c>
      <c r="T16" s="23">
        <f>'[1]T 6'!AL10</f>
        <v>4.38</v>
      </c>
      <c r="U16" s="481">
        <f>'[1]T 6'!AO10</f>
        <v>1</v>
      </c>
      <c r="V16" s="408">
        <f>'[1]T 6'!AP10</f>
        <v>0.06</v>
      </c>
      <c r="W16" s="392">
        <f>'[1]T 6'!AS10</f>
        <v>313</v>
      </c>
      <c r="X16" s="23">
        <f>'[1]T 6'!AT10</f>
        <v>18.27</v>
      </c>
      <c r="Y16" s="481">
        <f>'[1]T 6'!AW10</f>
        <v>248</v>
      </c>
      <c r="Z16" s="23">
        <f>'[1]T 6'!AX10</f>
        <v>14.48</v>
      </c>
      <c r="AA16" s="481">
        <f>'[1]T 6'!BA10</f>
        <v>10</v>
      </c>
      <c r="AB16" s="23">
        <f>'[1]T 6'!BB10</f>
        <v>0.57999999999999996</v>
      </c>
      <c r="AC16" s="481">
        <f>'[1]T 6'!BE10</f>
        <v>66</v>
      </c>
      <c r="AD16" s="23">
        <f>'[1]T 6'!BF10</f>
        <v>3.85</v>
      </c>
      <c r="AE16" s="481">
        <f>'[1]T 6'!BI10</f>
        <v>2</v>
      </c>
      <c r="AF16" s="406">
        <f>'[1]T 6'!BJ10</f>
        <v>0.12</v>
      </c>
      <c r="AG16" s="18">
        <f>'[1]T 6'!BM10</f>
        <v>13</v>
      </c>
      <c r="AH16" s="408">
        <f>'[1]T 6'!BN10</f>
        <v>0.76</v>
      </c>
      <c r="AI16" s="392">
        <f>'[1]T 6'!BQ10</f>
        <v>199</v>
      </c>
      <c r="AJ16" s="23">
        <f>'[1]T 6'!BR10</f>
        <v>11.62</v>
      </c>
      <c r="AK16" s="481">
        <f>'[1]T 6'!BU10</f>
        <v>1</v>
      </c>
      <c r="AL16" s="23">
        <f>'[1]T 6'!BV10</f>
        <v>0.06</v>
      </c>
      <c r="AM16" s="481">
        <f>'[1]T 6'!BY10</f>
        <v>129</v>
      </c>
      <c r="AN16" s="23">
        <f>'[1]T 6'!BZ10</f>
        <v>7.53</v>
      </c>
      <c r="AO16" s="481">
        <f>'[1]T 6'!CC10</f>
        <v>72</v>
      </c>
      <c r="AP16" s="23">
        <f>'[1]T 6'!CD10</f>
        <v>4.2</v>
      </c>
      <c r="AQ16" s="481">
        <f>'[1]T 6'!CG10</f>
        <v>0</v>
      </c>
      <c r="AR16" s="408">
        <f>'[1]T 6'!CH10</f>
        <v>0</v>
      </c>
      <c r="AS16" s="392">
        <f>'[1]T 6'!CK10</f>
        <v>99</v>
      </c>
      <c r="AT16" s="23">
        <f>'[1]T 6'!CL10</f>
        <v>5.78</v>
      </c>
      <c r="AU16" s="481">
        <f>'[1]T 6'!CO10</f>
        <v>15</v>
      </c>
      <c r="AV16" s="23">
        <f>'[1]T 6'!CP10</f>
        <v>0.88</v>
      </c>
      <c r="AW16" s="481">
        <f>'[1]T 6'!CS10</f>
        <v>84</v>
      </c>
      <c r="AX16" s="23">
        <f>'[1]T 6'!CT10</f>
        <v>4.9000000000000004</v>
      </c>
      <c r="AY16" s="481">
        <f>'[1]T 6'!CW10</f>
        <v>6</v>
      </c>
      <c r="AZ16" s="408">
        <f>'[1]T 6'!CX10</f>
        <v>0.35</v>
      </c>
      <c r="BA16" s="392">
        <f>'[1]T 6'!DA10</f>
        <v>6</v>
      </c>
      <c r="BB16" s="408">
        <f>'[1]T 6'!DB10</f>
        <v>0.35</v>
      </c>
      <c r="BC16" s="392">
        <f>'[1]T 6'!DE10</f>
        <v>651</v>
      </c>
      <c r="BD16" s="23">
        <f>'[1]T 6'!DF10</f>
        <v>38</v>
      </c>
      <c r="BE16" s="481">
        <f>'[1]T 6'!DI10</f>
        <v>421</v>
      </c>
      <c r="BF16" s="23">
        <f>'[1]T 6'!DJ10</f>
        <v>24.58</v>
      </c>
      <c r="BG16" s="481">
        <f>'[1]T 6'!DM10</f>
        <v>31</v>
      </c>
      <c r="BH16" s="23">
        <f>'[1]T 6'!DN10</f>
        <v>1.81</v>
      </c>
      <c r="BI16" s="481">
        <f>'[1]T 6'!DQ10</f>
        <v>1</v>
      </c>
      <c r="BJ16" s="408">
        <f>'[1]T 6'!DR10</f>
        <v>0.06</v>
      </c>
      <c r="BK16" s="392">
        <f>'[1]T 6'!DU10</f>
        <v>998</v>
      </c>
      <c r="BL16" s="408">
        <f>'[1]T 6'!DV10</f>
        <v>58.26</v>
      </c>
      <c r="BM16" s="392">
        <f>'[1]T 6'!DY10</f>
        <v>2</v>
      </c>
      <c r="BN16" s="408">
        <f>'[1]T 6'!DZ10</f>
        <v>0.12</v>
      </c>
    </row>
    <row r="17" spans="1:66" x14ac:dyDescent="0.2">
      <c r="A17" s="7" t="str">
        <f>'[1]T 6'!A11</f>
        <v>Flandre occidentale</v>
      </c>
      <c r="B17" s="402">
        <f>'[1]T 6'!B11</f>
        <v>4418</v>
      </c>
      <c r="C17" s="392">
        <f>'[1]T 6'!E11</f>
        <v>443</v>
      </c>
      <c r="D17" s="23">
        <f>'[1]T 6'!F11</f>
        <v>10.029999999999999</v>
      </c>
      <c r="E17" s="481">
        <f>'[1]T 6'!I11</f>
        <v>370</v>
      </c>
      <c r="F17" s="23">
        <f>'[1]T 6'!J11</f>
        <v>8.3699999999999992</v>
      </c>
      <c r="G17" s="481">
        <f>'[1]T 6'!M11</f>
        <v>31</v>
      </c>
      <c r="H17" s="23">
        <f>'[1]T 6'!N11</f>
        <v>0.7</v>
      </c>
      <c r="I17" s="481">
        <f>'[1]T 6'!Q11</f>
        <v>6</v>
      </c>
      <c r="J17" s="23">
        <f>'[1]T 6'!R11</f>
        <v>0.14000000000000001</v>
      </c>
      <c r="K17" s="481">
        <f>'[1]T 6'!U11</f>
        <v>14</v>
      </c>
      <c r="L17" s="23">
        <f>'[1]T 6'!V11</f>
        <v>0.32</v>
      </c>
      <c r="M17" s="481">
        <f>'[1]T 6'!Y11</f>
        <v>33</v>
      </c>
      <c r="N17" s="408">
        <f>'[1]T 6'!Z11</f>
        <v>0.75</v>
      </c>
      <c r="O17" s="392">
        <f>'[1]T 6'!AC11</f>
        <v>893</v>
      </c>
      <c r="P17" s="23">
        <f>'[1]T 6'!AD11</f>
        <v>20.21</v>
      </c>
      <c r="Q17" s="481">
        <f>'[1]T 6'!AG11</f>
        <v>342</v>
      </c>
      <c r="R17" s="23">
        <f>'[1]T 6'!AH11</f>
        <v>7.74</v>
      </c>
      <c r="S17" s="481">
        <f>'[1]T 6'!AK11</f>
        <v>105</v>
      </c>
      <c r="T17" s="23">
        <f>'[1]T 6'!AL11</f>
        <v>2.38</v>
      </c>
      <c r="U17" s="481">
        <f>'[1]T 6'!AO11</f>
        <v>2</v>
      </c>
      <c r="V17" s="408">
        <f>'[1]T 6'!AP11</f>
        <v>0.05</v>
      </c>
      <c r="W17" s="392">
        <f>'[1]T 6'!AS11</f>
        <v>533</v>
      </c>
      <c r="X17" s="23">
        <f>'[1]T 6'!AT11</f>
        <v>12.06</v>
      </c>
      <c r="Y17" s="481">
        <f>'[1]T 6'!AW11</f>
        <v>452</v>
      </c>
      <c r="Z17" s="23">
        <f>'[1]T 6'!AX11</f>
        <v>10.23</v>
      </c>
      <c r="AA17" s="481">
        <f>'[1]T 6'!BA11</f>
        <v>14</v>
      </c>
      <c r="AB17" s="23">
        <f>'[1]T 6'!BB11</f>
        <v>0.32</v>
      </c>
      <c r="AC17" s="481">
        <f>'[1]T 6'!BE11</f>
        <v>63</v>
      </c>
      <c r="AD17" s="23">
        <f>'[1]T 6'!BF11</f>
        <v>1.43</v>
      </c>
      <c r="AE17" s="481">
        <f>'[1]T 6'!BI11</f>
        <v>42</v>
      </c>
      <c r="AF17" s="406">
        <f>'[1]T 6'!BJ11</f>
        <v>0.95</v>
      </c>
      <c r="AG17" s="18">
        <f>'[1]T 6'!BM11</f>
        <v>9</v>
      </c>
      <c r="AH17" s="408">
        <f>'[1]T 6'!BN11</f>
        <v>0.2</v>
      </c>
      <c r="AI17" s="392">
        <f>'[1]T 6'!BQ11</f>
        <v>408</v>
      </c>
      <c r="AJ17" s="23">
        <f>'[1]T 6'!BR11</f>
        <v>9.23</v>
      </c>
      <c r="AK17" s="481">
        <f>'[1]T 6'!BU11</f>
        <v>7</v>
      </c>
      <c r="AL17" s="23">
        <f>'[1]T 6'!BV11</f>
        <v>0.16</v>
      </c>
      <c r="AM17" s="481">
        <f>'[1]T 6'!BY11</f>
        <v>371</v>
      </c>
      <c r="AN17" s="23">
        <f>'[1]T 6'!BZ11</f>
        <v>8.4</v>
      </c>
      <c r="AO17" s="481">
        <f>'[1]T 6'!CC11</f>
        <v>25</v>
      </c>
      <c r="AP17" s="23">
        <f>'[1]T 6'!CD11</f>
        <v>0.56999999999999995</v>
      </c>
      <c r="AQ17" s="481">
        <f>'[1]T 6'!CG11</f>
        <v>1</v>
      </c>
      <c r="AR17" s="408">
        <f>'[1]T 6'!CH11</f>
        <v>0.02</v>
      </c>
      <c r="AS17" s="392">
        <f>'[1]T 6'!CK11</f>
        <v>108</v>
      </c>
      <c r="AT17" s="23">
        <f>'[1]T 6'!CL11</f>
        <v>2.44</v>
      </c>
      <c r="AU17" s="481">
        <f>'[1]T 6'!CO11</f>
        <v>21</v>
      </c>
      <c r="AV17" s="23">
        <f>'[1]T 6'!CP11</f>
        <v>0.48</v>
      </c>
      <c r="AW17" s="481">
        <f>'[1]T 6'!CS11</f>
        <v>81</v>
      </c>
      <c r="AX17" s="23">
        <f>'[1]T 6'!CT11</f>
        <v>1.83</v>
      </c>
      <c r="AY17" s="481">
        <f>'[1]T 6'!CW11</f>
        <v>6</v>
      </c>
      <c r="AZ17" s="408">
        <f>'[1]T 6'!CX11</f>
        <v>0.14000000000000001</v>
      </c>
      <c r="BA17" s="392">
        <f>'[1]T 6'!DA11</f>
        <v>5</v>
      </c>
      <c r="BB17" s="408">
        <f>'[1]T 6'!DB11</f>
        <v>0.11</v>
      </c>
      <c r="BC17" s="392">
        <f>'[1]T 6'!DE11</f>
        <v>1165</v>
      </c>
      <c r="BD17" s="23">
        <f>'[1]T 6'!DF11</f>
        <v>26.37</v>
      </c>
      <c r="BE17" s="481">
        <f>'[1]T 6'!DI11</f>
        <v>426</v>
      </c>
      <c r="BF17" s="23">
        <f>'[1]T 6'!DJ11</f>
        <v>9.64</v>
      </c>
      <c r="BG17" s="481">
        <f>'[1]T 6'!DM11</f>
        <v>28</v>
      </c>
      <c r="BH17" s="23">
        <f>'[1]T 6'!DN11</f>
        <v>0.63</v>
      </c>
      <c r="BI17" s="481">
        <f>'[1]T 6'!DQ11</f>
        <v>6</v>
      </c>
      <c r="BJ17" s="408">
        <f>'[1]T 6'!DR11</f>
        <v>0.14000000000000001</v>
      </c>
      <c r="BK17" s="392">
        <f>'[1]T 6'!DU11</f>
        <v>2906</v>
      </c>
      <c r="BL17" s="408">
        <f>'[1]T 6'!DV11</f>
        <v>65.78</v>
      </c>
      <c r="BM17" s="392">
        <f>'[1]T 6'!DY11</f>
        <v>17</v>
      </c>
      <c r="BN17" s="408">
        <f>'[1]T 6'!DZ11</f>
        <v>0.38</v>
      </c>
    </row>
    <row r="18" spans="1:66" x14ac:dyDescent="0.2">
      <c r="A18" s="7" t="str">
        <f>'[1]T 6'!A12</f>
        <v>Flandre orientale</v>
      </c>
      <c r="B18" s="402">
        <f>'[1]T 6'!B12</f>
        <v>3241</v>
      </c>
      <c r="C18" s="392">
        <f>'[1]T 6'!E12</f>
        <v>411</v>
      </c>
      <c r="D18" s="23">
        <f>'[1]T 6'!F12</f>
        <v>12.68</v>
      </c>
      <c r="E18" s="481">
        <f>'[1]T 6'!I12</f>
        <v>361</v>
      </c>
      <c r="F18" s="23">
        <f>'[1]T 6'!J12</f>
        <v>11.14</v>
      </c>
      <c r="G18" s="481">
        <f>'[1]T 6'!M12</f>
        <v>51</v>
      </c>
      <c r="H18" s="23">
        <f>'[1]T 6'!N12</f>
        <v>1.57</v>
      </c>
      <c r="I18" s="481">
        <f>'[1]T 6'!Q12</f>
        <v>6</v>
      </c>
      <c r="J18" s="23">
        <f>'[1]T 6'!R12</f>
        <v>0.19</v>
      </c>
      <c r="K18" s="481">
        <f>'[1]T 6'!U12</f>
        <v>9</v>
      </c>
      <c r="L18" s="23">
        <f>'[1]T 6'!V12</f>
        <v>0.28000000000000003</v>
      </c>
      <c r="M18" s="481">
        <f>'[1]T 6'!Y12</f>
        <v>7</v>
      </c>
      <c r="N18" s="408">
        <f>'[1]T 6'!Z12</f>
        <v>0.22</v>
      </c>
      <c r="O18" s="392">
        <f>'[1]T 6'!AC12</f>
        <v>687</v>
      </c>
      <c r="P18" s="23">
        <f>'[1]T 6'!AD12</f>
        <v>21.2</v>
      </c>
      <c r="Q18" s="481">
        <f>'[1]T 6'!AG12</f>
        <v>312</v>
      </c>
      <c r="R18" s="23">
        <f>'[1]T 6'!AH12</f>
        <v>9.6300000000000008</v>
      </c>
      <c r="S18" s="481">
        <f>'[1]T 6'!AK12</f>
        <v>128</v>
      </c>
      <c r="T18" s="23">
        <f>'[1]T 6'!AL12</f>
        <v>3.95</v>
      </c>
      <c r="U18" s="481">
        <f>'[1]T 6'!AO12</f>
        <v>12</v>
      </c>
      <c r="V18" s="408">
        <f>'[1]T 6'!AP12</f>
        <v>0.37</v>
      </c>
      <c r="W18" s="392">
        <f>'[1]T 6'!AS12</f>
        <v>443</v>
      </c>
      <c r="X18" s="23">
        <f>'[1]T 6'!AT12</f>
        <v>13.67</v>
      </c>
      <c r="Y18" s="481">
        <f>'[1]T 6'!AW12</f>
        <v>346</v>
      </c>
      <c r="Z18" s="23">
        <f>'[1]T 6'!AX12</f>
        <v>10.68</v>
      </c>
      <c r="AA18" s="481">
        <f>'[1]T 6'!BA12</f>
        <v>34</v>
      </c>
      <c r="AB18" s="23">
        <f>'[1]T 6'!BB12</f>
        <v>1.05</v>
      </c>
      <c r="AC18" s="481">
        <f>'[1]T 6'!BE12</f>
        <v>49</v>
      </c>
      <c r="AD18" s="23">
        <f>'[1]T 6'!BF12</f>
        <v>1.51</v>
      </c>
      <c r="AE18" s="481">
        <f>'[1]T 6'!BI12</f>
        <v>77</v>
      </c>
      <c r="AF18" s="406">
        <f>'[1]T 6'!BJ12</f>
        <v>2.38</v>
      </c>
      <c r="AG18" s="18">
        <f>'[1]T 6'!BM12</f>
        <v>10</v>
      </c>
      <c r="AH18" s="408">
        <f>'[1]T 6'!BN12</f>
        <v>0.31</v>
      </c>
      <c r="AI18" s="392">
        <f>'[1]T 6'!BQ12</f>
        <v>323</v>
      </c>
      <c r="AJ18" s="23">
        <f>'[1]T 6'!BR12</f>
        <v>9.9700000000000006</v>
      </c>
      <c r="AK18" s="481">
        <f>'[1]T 6'!BU12</f>
        <v>4</v>
      </c>
      <c r="AL18" s="23">
        <f>'[1]T 6'!BV12</f>
        <v>0.12</v>
      </c>
      <c r="AM18" s="481">
        <f>'[1]T 6'!BY12</f>
        <v>270</v>
      </c>
      <c r="AN18" s="23">
        <f>'[1]T 6'!BZ12</f>
        <v>8.33</v>
      </c>
      <c r="AO18" s="481">
        <f>'[1]T 6'!CC12</f>
        <v>48</v>
      </c>
      <c r="AP18" s="23">
        <f>'[1]T 6'!CD12</f>
        <v>1.48</v>
      </c>
      <c r="AQ18" s="481">
        <f>'[1]T 6'!CG12</f>
        <v>2</v>
      </c>
      <c r="AR18" s="408">
        <f>'[1]T 6'!CH12</f>
        <v>0.06</v>
      </c>
      <c r="AS18" s="392">
        <f>'[1]T 6'!CK12</f>
        <v>110</v>
      </c>
      <c r="AT18" s="23">
        <f>'[1]T 6'!CL12</f>
        <v>3.39</v>
      </c>
      <c r="AU18" s="481">
        <f>'[1]T 6'!CO12</f>
        <v>28</v>
      </c>
      <c r="AV18" s="23">
        <f>'[1]T 6'!CP12</f>
        <v>0.86</v>
      </c>
      <c r="AW18" s="481">
        <f>'[1]T 6'!CS12</f>
        <v>88</v>
      </c>
      <c r="AX18" s="23">
        <f>'[1]T 6'!CT12</f>
        <v>2.72</v>
      </c>
      <c r="AY18" s="481">
        <f>'[1]T 6'!CW12</f>
        <v>6</v>
      </c>
      <c r="AZ18" s="408">
        <f>'[1]T 6'!CX12</f>
        <v>0.19</v>
      </c>
      <c r="BA18" s="392">
        <f>'[1]T 6'!DA12</f>
        <v>26</v>
      </c>
      <c r="BB18" s="408">
        <f>'[1]T 6'!DB12</f>
        <v>0.8</v>
      </c>
      <c r="BC18" s="392">
        <f>'[1]T 6'!DE12</f>
        <v>707</v>
      </c>
      <c r="BD18" s="23">
        <f>'[1]T 6'!DF12</f>
        <v>21.81</v>
      </c>
      <c r="BE18" s="481">
        <f>'[1]T 6'!DI12</f>
        <v>305</v>
      </c>
      <c r="BF18" s="23">
        <f>'[1]T 6'!DJ12</f>
        <v>9.41</v>
      </c>
      <c r="BG18" s="481">
        <f>'[1]T 6'!DM12</f>
        <v>50</v>
      </c>
      <c r="BH18" s="23">
        <f>'[1]T 6'!DN12</f>
        <v>1.54</v>
      </c>
      <c r="BI18" s="481">
        <f>'[1]T 6'!DQ12</f>
        <v>4</v>
      </c>
      <c r="BJ18" s="408">
        <f>'[1]T 6'!DR12</f>
        <v>0.12</v>
      </c>
      <c r="BK18" s="392">
        <f>'[1]T 6'!DU12</f>
        <v>1986</v>
      </c>
      <c r="BL18" s="408">
        <f>'[1]T 6'!DV12</f>
        <v>61.28</v>
      </c>
      <c r="BM18" s="392">
        <f>'[1]T 6'!DY12</f>
        <v>8</v>
      </c>
      <c r="BN18" s="408">
        <f>'[1]T 6'!DZ12</f>
        <v>0.25</v>
      </c>
    </row>
    <row r="19" spans="1:66" x14ac:dyDescent="0.2">
      <c r="A19" s="7" t="str">
        <f>'[1]T 6'!A13</f>
        <v>Limbourg</v>
      </c>
      <c r="B19" s="402">
        <f>'[1]T 6'!B13</f>
        <v>3140</v>
      </c>
      <c r="C19" s="392">
        <f>'[1]T 6'!E13</f>
        <v>153</v>
      </c>
      <c r="D19" s="23">
        <f>'[1]T 6'!F13</f>
        <v>4.87</v>
      </c>
      <c r="E19" s="481">
        <f>'[1]T 6'!I13</f>
        <v>110</v>
      </c>
      <c r="F19" s="23">
        <f>'[1]T 6'!J13</f>
        <v>3.5</v>
      </c>
      <c r="G19" s="481">
        <f>'[1]T 6'!M13</f>
        <v>11</v>
      </c>
      <c r="H19" s="23">
        <f>'[1]T 6'!N13</f>
        <v>0.35</v>
      </c>
      <c r="I19" s="481">
        <f>'[1]T 6'!Q13</f>
        <v>9</v>
      </c>
      <c r="J19" s="23">
        <f>'[1]T 6'!R13</f>
        <v>0.28999999999999998</v>
      </c>
      <c r="K19" s="481">
        <f>'[1]T 6'!U13</f>
        <v>1</v>
      </c>
      <c r="L19" s="23">
        <f>'[1]T 6'!V13</f>
        <v>0.03</v>
      </c>
      <c r="M19" s="481">
        <f>'[1]T 6'!Y13</f>
        <v>4</v>
      </c>
      <c r="N19" s="408">
        <f>'[1]T 6'!Z13</f>
        <v>0.13</v>
      </c>
      <c r="O19" s="392">
        <f>'[1]T 6'!AC13</f>
        <v>710</v>
      </c>
      <c r="P19" s="23">
        <f>'[1]T 6'!AD13</f>
        <v>22.61</v>
      </c>
      <c r="Q19" s="481">
        <f>'[1]T 6'!AG13</f>
        <v>510</v>
      </c>
      <c r="R19" s="23">
        <f>'[1]T 6'!AH13</f>
        <v>16.239999999999998</v>
      </c>
      <c r="S19" s="481">
        <f>'[1]T 6'!AK13</f>
        <v>59</v>
      </c>
      <c r="T19" s="23">
        <f>'[1]T 6'!AL13</f>
        <v>1.88</v>
      </c>
      <c r="U19" s="481">
        <f>'[1]T 6'!AO13</f>
        <v>3</v>
      </c>
      <c r="V19" s="408">
        <f>'[1]T 6'!AP13</f>
        <v>0.1</v>
      </c>
      <c r="W19" s="392">
        <f>'[1]T 6'!AS13</f>
        <v>527</v>
      </c>
      <c r="X19" s="23">
        <f>'[1]T 6'!AT13</f>
        <v>16.78</v>
      </c>
      <c r="Y19" s="481">
        <f>'[1]T 6'!AW13</f>
        <v>449</v>
      </c>
      <c r="Z19" s="23">
        <f>'[1]T 6'!AX13</f>
        <v>14.3</v>
      </c>
      <c r="AA19" s="481">
        <f>'[1]T 6'!BA13</f>
        <v>13</v>
      </c>
      <c r="AB19" s="23">
        <f>'[1]T 6'!BB13</f>
        <v>0.41</v>
      </c>
      <c r="AC19" s="481">
        <f>'[1]T 6'!BE13</f>
        <v>76</v>
      </c>
      <c r="AD19" s="23">
        <f>'[1]T 6'!BF13</f>
        <v>2.42</v>
      </c>
      <c r="AE19" s="481">
        <f>'[1]T 6'!BI13</f>
        <v>1</v>
      </c>
      <c r="AF19" s="406">
        <f>'[1]T 6'!BJ13</f>
        <v>0.03</v>
      </c>
      <c r="AG19" s="18">
        <f>'[1]T 6'!BM13</f>
        <v>9</v>
      </c>
      <c r="AH19" s="408">
        <f>'[1]T 6'!BN13</f>
        <v>0.28999999999999998</v>
      </c>
      <c r="AI19" s="392">
        <f>'[1]T 6'!BQ13</f>
        <v>358</v>
      </c>
      <c r="AJ19" s="23">
        <f>'[1]T 6'!BR13</f>
        <v>11.4</v>
      </c>
      <c r="AK19" s="481">
        <f>'[1]T 6'!BU13</f>
        <v>9</v>
      </c>
      <c r="AL19" s="23">
        <f>'[1]T 6'!BV13</f>
        <v>0.28999999999999998</v>
      </c>
      <c r="AM19" s="481">
        <f>'[1]T 6'!BY13</f>
        <v>231</v>
      </c>
      <c r="AN19" s="23">
        <f>'[1]T 6'!BZ13</f>
        <v>7.36</v>
      </c>
      <c r="AO19" s="481">
        <f>'[1]T 6'!CC13</f>
        <v>113</v>
      </c>
      <c r="AP19" s="23">
        <f>'[1]T 6'!CD13</f>
        <v>3.6</v>
      </c>
      <c r="AQ19" s="481">
        <f>'[1]T 6'!CG13</f>
        <v>1</v>
      </c>
      <c r="AR19" s="408">
        <f>'[1]T 6'!CH13</f>
        <v>0.03</v>
      </c>
      <c r="AS19" s="392">
        <f>'[1]T 6'!CK13</f>
        <v>93</v>
      </c>
      <c r="AT19" s="23">
        <f>'[1]T 6'!CL13</f>
        <v>2.96</v>
      </c>
      <c r="AU19" s="481">
        <f>'[1]T 6'!CO13</f>
        <v>18</v>
      </c>
      <c r="AV19" s="23">
        <f>'[1]T 6'!CP13</f>
        <v>0.56999999999999995</v>
      </c>
      <c r="AW19" s="481">
        <f>'[1]T 6'!CS13</f>
        <v>73</v>
      </c>
      <c r="AX19" s="23">
        <f>'[1]T 6'!CT13</f>
        <v>2.3199999999999998</v>
      </c>
      <c r="AY19" s="481">
        <f>'[1]T 6'!CW13</f>
        <v>0</v>
      </c>
      <c r="AZ19" s="408">
        <f>'[1]T 6'!CX13</f>
        <v>0</v>
      </c>
      <c r="BA19" s="392">
        <f>'[1]T 6'!DA13</f>
        <v>8</v>
      </c>
      <c r="BB19" s="408">
        <f>'[1]T 6'!DB13</f>
        <v>0.25</v>
      </c>
      <c r="BC19" s="392">
        <f>'[1]T 6'!DE13</f>
        <v>1028</v>
      </c>
      <c r="BD19" s="23">
        <f>'[1]T 6'!DF13</f>
        <v>32.74</v>
      </c>
      <c r="BE19" s="481">
        <f>'[1]T 6'!DI13</f>
        <v>700</v>
      </c>
      <c r="BF19" s="23">
        <f>'[1]T 6'!DJ13</f>
        <v>22.29</v>
      </c>
      <c r="BG19" s="481">
        <f>'[1]T 6'!DM13</f>
        <v>44</v>
      </c>
      <c r="BH19" s="23">
        <f>'[1]T 6'!DN13</f>
        <v>1.4</v>
      </c>
      <c r="BI19" s="481">
        <f>'[1]T 6'!DQ13</f>
        <v>3</v>
      </c>
      <c r="BJ19" s="408">
        <f>'[1]T 6'!DR13</f>
        <v>0.1</v>
      </c>
      <c r="BK19" s="392">
        <f>'[1]T 6'!DU13</f>
        <v>1949</v>
      </c>
      <c r="BL19" s="408">
        <f>'[1]T 6'!DV13</f>
        <v>62.07</v>
      </c>
      <c r="BM19" s="392">
        <f>'[1]T 6'!DY13</f>
        <v>13</v>
      </c>
      <c r="BN19" s="408">
        <f>'[1]T 6'!DZ13</f>
        <v>0.41</v>
      </c>
    </row>
    <row r="20" spans="1:66" x14ac:dyDescent="0.2">
      <c r="A20" s="22" t="str">
        <f>'[1]T 6'!A14</f>
        <v>TOTAL WALLONIE</v>
      </c>
      <c r="B20" s="404">
        <f>'[1]T 6'!B14</f>
        <v>6307</v>
      </c>
      <c r="C20" s="374">
        <f>'[1]T 6'!E14</f>
        <v>1001</v>
      </c>
      <c r="D20" s="445">
        <f>'[1]T 6'!F14</f>
        <v>15.87</v>
      </c>
      <c r="E20" s="427">
        <f>'[1]T 6'!I14</f>
        <v>850</v>
      </c>
      <c r="F20" s="445">
        <f>'[1]T 6'!J14</f>
        <v>13.48</v>
      </c>
      <c r="G20" s="427">
        <f>'[1]T 6'!M14</f>
        <v>172</v>
      </c>
      <c r="H20" s="445">
        <f>'[1]T 6'!N14</f>
        <v>2.73</v>
      </c>
      <c r="I20" s="427">
        <f>'[1]T 6'!Q14</f>
        <v>18</v>
      </c>
      <c r="J20" s="445">
        <f>'[1]T 6'!R14</f>
        <v>0.28999999999999998</v>
      </c>
      <c r="K20" s="427">
        <f>'[1]T 6'!U14</f>
        <v>5</v>
      </c>
      <c r="L20" s="445">
        <f>'[1]T 6'!V14</f>
        <v>0.08</v>
      </c>
      <c r="M20" s="427">
        <f>'[1]T 6'!Y14</f>
        <v>44</v>
      </c>
      <c r="N20" s="381">
        <f>'[1]T 6'!Z14</f>
        <v>0.7</v>
      </c>
      <c r="O20" s="374">
        <f>'[1]T 6'!AC14</f>
        <v>1663</v>
      </c>
      <c r="P20" s="445">
        <f>'[1]T 6'!AD14</f>
        <v>26.37</v>
      </c>
      <c r="Q20" s="427">
        <f>'[1]T 6'!AG14</f>
        <v>1028</v>
      </c>
      <c r="R20" s="445">
        <f>'[1]T 6'!AH14</f>
        <v>16.3</v>
      </c>
      <c r="S20" s="427">
        <f>'[1]T 6'!AK14</f>
        <v>472</v>
      </c>
      <c r="T20" s="445">
        <f>'[1]T 6'!AL14</f>
        <v>7.48</v>
      </c>
      <c r="U20" s="427">
        <f>'[1]T 6'!AO14</f>
        <v>2</v>
      </c>
      <c r="V20" s="381">
        <f>'[1]T 6'!AP14</f>
        <v>0.03</v>
      </c>
      <c r="W20" s="374">
        <f>'[1]T 6'!AS14</f>
        <v>153</v>
      </c>
      <c r="X20" s="445">
        <f>'[1]T 6'!AT14</f>
        <v>2.4300000000000002</v>
      </c>
      <c r="Y20" s="427">
        <f>'[1]T 6'!AW14</f>
        <v>102</v>
      </c>
      <c r="Z20" s="445">
        <f>'[1]T 6'!AX14</f>
        <v>1.62</v>
      </c>
      <c r="AA20" s="427">
        <f>'[1]T 6'!BA14</f>
        <v>14</v>
      </c>
      <c r="AB20" s="445">
        <f>'[1]T 6'!BB14</f>
        <v>0.22</v>
      </c>
      <c r="AC20" s="427">
        <f>'[1]T 6'!BE14</f>
        <v>67</v>
      </c>
      <c r="AD20" s="445">
        <f>'[1]T 6'!BF14</f>
        <v>1.06</v>
      </c>
      <c r="AE20" s="427">
        <f>'[1]T 6'!BI14</f>
        <v>0</v>
      </c>
      <c r="AF20" s="396">
        <f>'[1]T 6'!BJ14</f>
        <v>0</v>
      </c>
      <c r="AG20" s="14">
        <f>'[1]T 6'!BM14</f>
        <v>4</v>
      </c>
      <c r="AH20" s="381">
        <f>'[1]T 6'!BN14</f>
        <v>0.06</v>
      </c>
      <c r="AI20" s="374">
        <f>'[1]T 6'!BQ14</f>
        <v>467</v>
      </c>
      <c r="AJ20" s="445">
        <f>'[1]T 6'!BR14</f>
        <v>7.4</v>
      </c>
      <c r="AK20" s="427">
        <f>'[1]T 6'!BU14</f>
        <v>18</v>
      </c>
      <c r="AL20" s="445">
        <f>'[1]T 6'!BV14</f>
        <v>0.28999999999999998</v>
      </c>
      <c r="AM20" s="427">
        <f>'[1]T 6'!BY14</f>
        <v>420</v>
      </c>
      <c r="AN20" s="445">
        <f>'[1]T 6'!BZ14</f>
        <v>6.66</v>
      </c>
      <c r="AO20" s="427">
        <f>'[1]T 6'!CC14</f>
        <v>7</v>
      </c>
      <c r="AP20" s="445">
        <f>'[1]T 6'!CD14</f>
        <v>0.11</v>
      </c>
      <c r="AQ20" s="427">
        <f>'[1]T 6'!CG14</f>
        <v>8</v>
      </c>
      <c r="AR20" s="381">
        <f>'[1]T 6'!CH14</f>
        <v>0.13</v>
      </c>
      <c r="AS20" s="374">
        <f>'[1]T 6'!CK14</f>
        <v>112</v>
      </c>
      <c r="AT20" s="445">
        <f>'[1]T 6'!CL14</f>
        <v>1.78</v>
      </c>
      <c r="AU20" s="427">
        <f>'[1]T 6'!CO14</f>
        <v>38</v>
      </c>
      <c r="AV20" s="445">
        <f>'[1]T 6'!CP14</f>
        <v>0.6</v>
      </c>
      <c r="AW20" s="427">
        <f>'[1]T 6'!CS14</f>
        <v>80</v>
      </c>
      <c r="AX20" s="445">
        <f>'[1]T 6'!CT14</f>
        <v>1.27</v>
      </c>
      <c r="AY20" s="427">
        <f>'[1]T 6'!CW14</f>
        <v>9</v>
      </c>
      <c r="AZ20" s="381">
        <f>'[1]T 6'!CX14</f>
        <v>0.14000000000000001</v>
      </c>
      <c r="BA20" s="374">
        <f>'[1]T 6'!DA14</f>
        <v>6</v>
      </c>
      <c r="BB20" s="381">
        <f>'[1]T 6'!DB14</f>
        <v>0.1</v>
      </c>
      <c r="BC20" s="374">
        <f>'[1]T 6'!DE14</f>
        <v>1401</v>
      </c>
      <c r="BD20" s="445">
        <f>'[1]T 6'!DF14</f>
        <v>22.21</v>
      </c>
      <c r="BE20" s="427">
        <f>'[1]T 6'!DI14</f>
        <v>849</v>
      </c>
      <c r="BF20" s="445">
        <f>'[1]T 6'!DJ14</f>
        <v>13.46</v>
      </c>
      <c r="BG20" s="427">
        <f>'[1]T 6'!DM14</f>
        <v>172</v>
      </c>
      <c r="BH20" s="445">
        <f>'[1]T 6'!DN14</f>
        <v>2.73</v>
      </c>
      <c r="BI20" s="427">
        <f>'[1]T 6'!DQ14</f>
        <v>9</v>
      </c>
      <c r="BJ20" s="381">
        <f>'[1]T 6'!DR14</f>
        <v>0.14000000000000001</v>
      </c>
      <c r="BK20" s="374">
        <f>'[1]T 6'!DU14</f>
        <v>4539</v>
      </c>
      <c r="BL20" s="381">
        <f>'[1]T 6'!DV14</f>
        <v>71.97</v>
      </c>
      <c r="BM20" s="374">
        <f>'[1]T 6'!DY14</f>
        <v>20</v>
      </c>
      <c r="BN20" s="381">
        <f>'[1]T 6'!DZ14</f>
        <v>0.32</v>
      </c>
    </row>
    <row r="21" spans="1:66" x14ac:dyDescent="0.2">
      <c r="A21" s="7" t="str">
        <f>'[1]T 6'!A15</f>
        <v>Liège</v>
      </c>
      <c r="B21" s="402">
        <f>'[1]T 6'!B15</f>
        <v>2328</v>
      </c>
      <c r="C21" s="392">
        <f>'[1]T 6'!E15</f>
        <v>419</v>
      </c>
      <c r="D21" s="23">
        <f>'[1]T 6'!F15</f>
        <v>18</v>
      </c>
      <c r="E21" s="481">
        <f>'[1]T 6'!I15</f>
        <v>363</v>
      </c>
      <c r="F21" s="23">
        <f>'[1]T 6'!J15</f>
        <v>15.59</v>
      </c>
      <c r="G21" s="481">
        <f>'[1]T 6'!M15</f>
        <v>38</v>
      </c>
      <c r="H21" s="23">
        <f>'[1]T 6'!N15</f>
        <v>1.63</v>
      </c>
      <c r="I21" s="481">
        <f>'[1]T 6'!Q15</f>
        <v>8</v>
      </c>
      <c r="J21" s="23">
        <f>'[1]T 6'!R15</f>
        <v>0.34</v>
      </c>
      <c r="K21" s="481">
        <f>'[1]T 6'!U15</f>
        <v>0</v>
      </c>
      <c r="L21" s="23">
        <f>'[1]T 6'!V15</f>
        <v>0</v>
      </c>
      <c r="M21" s="481">
        <f>'[1]T 6'!Y15</f>
        <v>15</v>
      </c>
      <c r="N21" s="408">
        <f>'[1]T 6'!Z15</f>
        <v>0.64</v>
      </c>
      <c r="O21" s="392">
        <f>'[1]T 6'!AC15</f>
        <v>642</v>
      </c>
      <c r="P21" s="23">
        <f>'[1]T 6'!AD15</f>
        <v>27.58</v>
      </c>
      <c r="Q21" s="481">
        <f>'[1]T 6'!AG15</f>
        <v>462</v>
      </c>
      <c r="R21" s="23">
        <f>'[1]T 6'!AH15</f>
        <v>19.850000000000001</v>
      </c>
      <c r="S21" s="481">
        <f>'[1]T 6'!AK15</f>
        <v>125</v>
      </c>
      <c r="T21" s="23">
        <f>'[1]T 6'!AL15</f>
        <v>5.37</v>
      </c>
      <c r="U21" s="481">
        <f>'[1]T 6'!AO15</f>
        <v>0</v>
      </c>
      <c r="V21" s="408">
        <f>'[1]T 6'!AP15</f>
        <v>0</v>
      </c>
      <c r="W21" s="392">
        <f>'[1]T 6'!AS15</f>
        <v>64</v>
      </c>
      <c r="X21" s="23">
        <f>'[1]T 6'!AT15</f>
        <v>2.75</v>
      </c>
      <c r="Y21" s="481">
        <f>'[1]T 6'!AW15</f>
        <v>43</v>
      </c>
      <c r="Z21" s="23">
        <f>'[1]T 6'!AX15</f>
        <v>1.85</v>
      </c>
      <c r="AA21" s="481">
        <f>'[1]T 6'!BA15</f>
        <v>4</v>
      </c>
      <c r="AB21" s="23">
        <f>'[1]T 6'!BB15</f>
        <v>0.17</v>
      </c>
      <c r="AC21" s="481">
        <f>'[1]T 6'!BE15</f>
        <v>24</v>
      </c>
      <c r="AD21" s="23">
        <f>'[1]T 6'!BF15</f>
        <v>1.03</v>
      </c>
      <c r="AE21" s="481">
        <f>'[1]T 6'!BI15</f>
        <v>0</v>
      </c>
      <c r="AF21" s="406">
        <f>'[1]T 6'!BJ15</f>
        <v>0</v>
      </c>
      <c r="AG21" s="18">
        <f>'[1]T 6'!BM15</f>
        <v>2</v>
      </c>
      <c r="AH21" s="408">
        <f>'[1]T 6'!BN15</f>
        <v>0.09</v>
      </c>
      <c r="AI21" s="392">
        <f>'[1]T 6'!BQ15</f>
        <v>159</v>
      </c>
      <c r="AJ21" s="23">
        <f>'[1]T 6'!BR15</f>
        <v>6.83</v>
      </c>
      <c r="AK21" s="481">
        <f>'[1]T 6'!BU15</f>
        <v>13</v>
      </c>
      <c r="AL21" s="23">
        <f>'[1]T 6'!BV15</f>
        <v>0.56000000000000005</v>
      </c>
      <c r="AM21" s="481">
        <f>'[1]T 6'!BY15</f>
        <v>133</v>
      </c>
      <c r="AN21" s="23">
        <f>'[1]T 6'!BZ15</f>
        <v>5.71</v>
      </c>
      <c r="AO21" s="481">
        <f>'[1]T 6'!CC15</f>
        <v>3</v>
      </c>
      <c r="AP21" s="23">
        <f>'[1]T 6'!CD15</f>
        <v>0.13</v>
      </c>
      <c r="AQ21" s="481">
        <f>'[1]T 6'!CG15</f>
        <v>5</v>
      </c>
      <c r="AR21" s="408">
        <f>'[1]T 6'!CH15</f>
        <v>0.21</v>
      </c>
      <c r="AS21" s="392">
        <f>'[1]T 6'!CK15</f>
        <v>39</v>
      </c>
      <c r="AT21" s="23">
        <f>'[1]T 6'!CL15</f>
        <v>1.68</v>
      </c>
      <c r="AU21" s="481">
        <f>'[1]T 6'!CO15</f>
        <v>16</v>
      </c>
      <c r="AV21" s="23">
        <f>'[1]T 6'!CP15</f>
        <v>0.69</v>
      </c>
      <c r="AW21" s="481">
        <f>'[1]T 6'!CS15</f>
        <v>27</v>
      </c>
      <c r="AX21" s="23">
        <f>'[1]T 6'!CT15</f>
        <v>1.1599999999999999</v>
      </c>
      <c r="AY21" s="481">
        <f>'[1]T 6'!CW15</f>
        <v>2</v>
      </c>
      <c r="AZ21" s="408">
        <f>'[1]T 6'!CX15</f>
        <v>0.09</v>
      </c>
      <c r="BA21" s="392">
        <f>'[1]T 6'!DA15</f>
        <v>4</v>
      </c>
      <c r="BB21" s="408">
        <f>'[1]T 6'!DB15</f>
        <v>0.17</v>
      </c>
      <c r="BC21" s="392">
        <f>'[1]T 6'!DE15</f>
        <v>488</v>
      </c>
      <c r="BD21" s="23">
        <f>'[1]T 6'!DF15</f>
        <v>20.96</v>
      </c>
      <c r="BE21" s="481">
        <f>'[1]T 6'!DI15</f>
        <v>296</v>
      </c>
      <c r="BF21" s="23">
        <f>'[1]T 6'!DJ15</f>
        <v>12.71</v>
      </c>
      <c r="BG21" s="481">
        <f>'[1]T 6'!DM15</f>
        <v>48</v>
      </c>
      <c r="BH21" s="23">
        <f>'[1]T 6'!DN15</f>
        <v>2.06</v>
      </c>
      <c r="BI21" s="481">
        <f>'[1]T 6'!DQ15</f>
        <v>2</v>
      </c>
      <c r="BJ21" s="408">
        <f>'[1]T 6'!DR15</f>
        <v>0.09</v>
      </c>
      <c r="BK21" s="392">
        <f>'[1]T 6'!DU15</f>
        <v>1645</v>
      </c>
      <c r="BL21" s="408">
        <f>'[1]T 6'!DV15</f>
        <v>70.66</v>
      </c>
      <c r="BM21" s="392">
        <f>'[1]T 6'!DY15</f>
        <v>6</v>
      </c>
      <c r="BN21" s="408">
        <f>'[1]T 6'!DZ15</f>
        <v>0.26</v>
      </c>
    </row>
    <row r="22" spans="1:66" x14ac:dyDescent="0.2">
      <c r="A22" s="7" t="str">
        <f>'[1]T 6'!A16</f>
        <v>Hainaut</v>
      </c>
      <c r="B22" s="402">
        <f>'[1]T 6'!B16</f>
        <v>1933</v>
      </c>
      <c r="C22" s="392">
        <f>'[1]T 6'!E16</f>
        <v>383</v>
      </c>
      <c r="D22" s="23">
        <f>'[1]T 6'!F16</f>
        <v>19.809999999999999</v>
      </c>
      <c r="E22" s="481">
        <f>'[1]T 6'!I16</f>
        <v>328</v>
      </c>
      <c r="F22" s="23">
        <f>'[1]T 6'!J16</f>
        <v>16.97</v>
      </c>
      <c r="G22" s="481">
        <f>'[1]T 6'!M16</f>
        <v>91</v>
      </c>
      <c r="H22" s="23">
        <f>'[1]T 6'!N16</f>
        <v>4.71</v>
      </c>
      <c r="I22" s="481">
        <f>'[1]T 6'!Q16</f>
        <v>4</v>
      </c>
      <c r="J22" s="23">
        <f>'[1]T 6'!R16</f>
        <v>0.21</v>
      </c>
      <c r="K22" s="481">
        <f>'[1]T 6'!U16</f>
        <v>3</v>
      </c>
      <c r="L22" s="23">
        <f>'[1]T 6'!V16</f>
        <v>0.16</v>
      </c>
      <c r="M22" s="481">
        <f>'[1]T 6'!Y16</f>
        <v>14</v>
      </c>
      <c r="N22" s="408">
        <f>'[1]T 6'!Z16</f>
        <v>0.72</v>
      </c>
      <c r="O22" s="392">
        <f>'[1]T 6'!AC16</f>
        <v>608</v>
      </c>
      <c r="P22" s="23">
        <f>'[1]T 6'!AD16</f>
        <v>31.45</v>
      </c>
      <c r="Q22" s="481">
        <f>'[1]T 6'!AG16</f>
        <v>372</v>
      </c>
      <c r="R22" s="23">
        <f>'[1]T 6'!AH16</f>
        <v>19.239999999999998</v>
      </c>
      <c r="S22" s="481">
        <f>'[1]T 6'!AK16</f>
        <v>225</v>
      </c>
      <c r="T22" s="23">
        <f>'[1]T 6'!AL16</f>
        <v>11.64</v>
      </c>
      <c r="U22" s="481">
        <f>'[1]T 6'!AO16</f>
        <v>0</v>
      </c>
      <c r="V22" s="408">
        <f>'[1]T 6'!AP16</f>
        <v>0</v>
      </c>
      <c r="W22" s="392">
        <f>'[1]T 6'!AS16</f>
        <v>53</v>
      </c>
      <c r="X22" s="23">
        <f>'[1]T 6'!AT16</f>
        <v>2.74</v>
      </c>
      <c r="Y22" s="481">
        <f>'[1]T 6'!AW16</f>
        <v>34</v>
      </c>
      <c r="Z22" s="23">
        <f>'[1]T 6'!AX16</f>
        <v>1.76</v>
      </c>
      <c r="AA22" s="481">
        <f>'[1]T 6'!BA16</f>
        <v>7</v>
      </c>
      <c r="AB22" s="23">
        <f>'[1]T 6'!BB16</f>
        <v>0.36</v>
      </c>
      <c r="AC22" s="481">
        <f>'[1]T 6'!BE16</f>
        <v>25</v>
      </c>
      <c r="AD22" s="23">
        <f>'[1]T 6'!BF16</f>
        <v>1.29</v>
      </c>
      <c r="AE22" s="481">
        <f>'[1]T 6'!BI16</f>
        <v>0</v>
      </c>
      <c r="AF22" s="406">
        <f>'[1]T 6'!BJ16</f>
        <v>0</v>
      </c>
      <c r="AG22" s="18">
        <f>'[1]T 6'!BM16</f>
        <v>1</v>
      </c>
      <c r="AH22" s="408">
        <f>'[1]T 6'!BN16</f>
        <v>0.05</v>
      </c>
      <c r="AI22" s="392">
        <f>'[1]T 6'!BQ16</f>
        <v>156</v>
      </c>
      <c r="AJ22" s="23">
        <f>'[1]T 6'!BR16</f>
        <v>8.07</v>
      </c>
      <c r="AK22" s="481">
        <f>'[1]T 6'!BU16</f>
        <v>3</v>
      </c>
      <c r="AL22" s="23">
        <f>'[1]T 6'!BV16</f>
        <v>0.16</v>
      </c>
      <c r="AM22" s="481">
        <f>'[1]T 6'!BY16</f>
        <v>144</v>
      </c>
      <c r="AN22" s="23">
        <f>'[1]T 6'!BZ16</f>
        <v>7.45</v>
      </c>
      <c r="AO22" s="481">
        <f>'[1]T 6'!CC16</f>
        <v>2</v>
      </c>
      <c r="AP22" s="23">
        <f>'[1]T 6'!CD16</f>
        <v>0.1</v>
      </c>
      <c r="AQ22" s="481">
        <f>'[1]T 6'!CG16</f>
        <v>2</v>
      </c>
      <c r="AR22" s="408">
        <f>'[1]T 6'!CH16</f>
        <v>0.1</v>
      </c>
      <c r="AS22" s="392">
        <f>'[1]T 6'!CK16</f>
        <v>39</v>
      </c>
      <c r="AT22" s="23">
        <f>'[1]T 6'!CL16</f>
        <v>2.02</v>
      </c>
      <c r="AU22" s="481">
        <f>'[1]T 6'!CO16</f>
        <v>17</v>
      </c>
      <c r="AV22" s="23">
        <f>'[1]T 6'!CP16</f>
        <v>0.88</v>
      </c>
      <c r="AW22" s="481">
        <f>'[1]T 6'!CS16</f>
        <v>25</v>
      </c>
      <c r="AX22" s="23">
        <f>'[1]T 6'!CT16</f>
        <v>1.29</v>
      </c>
      <c r="AY22" s="481">
        <f>'[1]T 6'!CW16</f>
        <v>4</v>
      </c>
      <c r="AZ22" s="408">
        <f>'[1]T 6'!CX16</f>
        <v>0.21</v>
      </c>
      <c r="BA22" s="392">
        <f>'[1]T 6'!DA16</f>
        <v>1</v>
      </c>
      <c r="BB22" s="408">
        <f>'[1]T 6'!DB16</f>
        <v>0.05</v>
      </c>
      <c r="BC22" s="392">
        <f>'[1]T 6'!DE16</f>
        <v>423</v>
      </c>
      <c r="BD22" s="23">
        <f>'[1]T 6'!DF16</f>
        <v>21.88</v>
      </c>
      <c r="BE22" s="481">
        <f>'[1]T 6'!DI16</f>
        <v>288</v>
      </c>
      <c r="BF22" s="23">
        <f>'[1]T 6'!DJ16</f>
        <v>14.9</v>
      </c>
      <c r="BG22" s="481">
        <f>'[1]T 6'!DM16</f>
        <v>86</v>
      </c>
      <c r="BH22" s="23">
        <f>'[1]T 6'!DN16</f>
        <v>4.45</v>
      </c>
      <c r="BI22" s="481">
        <f>'[1]T 6'!DQ16</f>
        <v>4</v>
      </c>
      <c r="BJ22" s="408">
        <f>'[1]T 6'!DR16</f>
        <v>0.21</v>
      </c>
      <c r="BK22" s="392">
        <f>'[1]T 6'!DU16</f>
        <v>1357</v>
      </c>
      <c r="BL22" s="408">
        <f>'[1]T 6'!DV16</f>
        <v>70.2</v>
      </c>
      <c r="BM22" s="392">
        <f>'[1]T 6'!DY16</f>
        <v>9</v>
      </c>
      <c r="BN22" s="408">
        <f>'[1]T 6'!DZ16</f>
        <v>0.47</v>
      </c>
    </row>
    <row r="23" spans="1:66" x14ac:dyDescent="0.2">
      <c r="A23" s="7" t="str">
        <f>'[1]T 6'!A17</f>
        <v>Luxembourg</v>
      </c>
      <c r="B23" s="402">
        <f>'[1]T 6'!B17</f>
        <v>495</v>
      </c>
      <c r="C23" s="392">
        <f>'[1]T 6'!E17</f>
        <v>57</v>
      </c>
      <c r="D23" s="23">
        <f>'[1]T 6'!F17</f>
        <v>11.52</v>
      </c>
      <c r="E23" s="481">
        <f>'[1]T 6'!I17</f>
        <v>48</v>
      </c>
      <c r="F23" s="23">
        <f>'[1]T 6'!J17</f>
        <v>9.6999999999999993</v>
      </c>
      <c r="G23" s="481">
        <f>'[1]T 6'!M17</f>
        <v>15</v>
      </c>
      <c r="H23" s="23">
        <f>'[1]T 6'!N17</f>
        <v>3.03</v>
      </c>
      <c r="I23" s="481">
        <f>'[1]T 6'!Q17</f>
        <v>0</v>
      </c>
      <c r="J23" s="23">
        <f>'[1]T 6'!R17</f>
        <v>0</v>
      </c>
      <c r="K23" s="481">
        <f>'[1]T 6'!U17</f>
        <v>2</v>
      </c>
      <c r="L23" s="23">
        <f>'[1]T 6'!V17</f>
        <v>0.4</v>
      </c>
      <c r="M23" s="481">
        <f>'[1]T 6'!Y17</f>
        <v>1</v>
      </c>
      <c r="N23" s="408">
        <f>'[1]T 6'!Z17</f>
        <v>0.2</v>
      </c>
      <c r="O23" s="392">
        <f>'[1]T 6'!AC17</f>
        <v>54</v>
      </c>
      <c r="P23" s="23">
        <f>'[1]T 6'!AD17</f>
        <v>10.91</v>
      </c>
      <c r="Q23" s="481">
        <f>'[1]T 6'!AG17</f>
        <v>38</v>
      </c>
      <c r="R23" s="23">
        <f>'[1]T 6'!AH17</f>
        <v>7.68</v>
      </c>
      <c r="S23" s="481">
        <f>'[1]T 6'!AK17</f>
        <v>11</v>
      </c>
      <c r="T23" s="23">
        <f>'[1]T 6'!AL17</f>
        <v>2.2200000000000002</v>
      </c>
      <c r="U23" s="481">
        <f>'[1]T 6'!AO17</f>
        <v>2</v>
      </c>
      <c r="V23" s="408">
        <f>'[1]T 6'!AP17</f>
        <v>0.4</v>
      </c>
      <c r="W23" s="392">
        <f>'[1]T 6'!AS17</f>
        <v>2</v>
      </c>
      <c r="X23" s="23">
        <f>'[1]T 6'!AT17</f>
        <v>0.4</v>
      </c>
      <c r="Y23" s="481">
        <f>'[1]T 6'!AW17</f>
        <v>2</v>
      </c>
      <c r="Z23" s="23">
        <f>'[1]T 6'!AX17</f>
        <v>0.4</v>
      </c>
      <c r="AA23" s="481">
        <f>'[1]T 6'!BA17</f>
        <v>0</v>
      </c>
      <c r="AB23" s="23">
        <f>'[1]T 6'!BB17</f>
        <v>0</v>
      </c>
      <c r="AC23" s="481">
        <f>'[1]T 6'!BE17</f>
        <v>0</v>
      </c>
      <c r="AD23" s="23">
        <f>'[1]T 6'!BF17</f>
        <v>0</v>
      </c>
      <c r="AE23" s="481">
        <f>'[1]T 6'!BI17</f>
        <v>0</v>
      </c>
      <c r="AF23" s="406">
        <f>'[1]T 6'!BJ17</f>
        <v>0</v>
      </c>
      <c r="AG23" s="18">
        <f>'[1]T 6'!BM17</f>
        <v>0</v>
      </c>
      <c r="AH23" s="408">
        <f>'[1]T 6'!BN17</f>
        <v>0</v>
      </c>
      <c r="AI23" s="392">
        <f>'[1]T 6'!BQ17</f>
        <v>19</v>
      </c>
      <c r="AJ23" s="23">
        <f>'[1]T 6'!BR17</f>
        <v>3.84</v>
      </c>
      <c r="AK23" s="481">
        <f>'[1]T 6'!BU17</f>
        <v>0</v>
      </c>
      <c r="AL23" s="23">
        <f>'[1]T 6'!BV17</f>
        <v>0</v>
      </c>
      <c r="AM23" s="481">
        <f>'[1]T 6'!BY17</f>
        <v>19</v>
      </c>
      <c r="AN23" s="23">
        <f>'[1]T 6'!BZ17</f>
        <v>3.84</v>
      </c>
      <c r="AO23" s="481">
        <f>'[1]T 6'!CC17</f>
        <v>0</v>
      </c>
      <c r="AP23" s="23">
        <f>'[1]T 6'!CD17</f>
        <v>0</v>
      </c>
      <c r="AQ23" s="481">
        <f>'[1]T 6'!CG17</f>
        <v>0</v>
      </c>
      <c r="AR23" s="408">
        <f>'[1]T 6'!CH17</f>
        <v>0</v>
      </c>
      <c r="AS23" s="392">
        <f>'[1]T 6'!CK17</f>
        <v>5</v>
      </c>
      <c r="AT23" s="23">
        <f>'[1]T 6'!CL17</f>
        <v>1.01</v>
      </c>
      <c r="AU23" s="481">
        <f>'[1]T 6'!CO17</f>
        <v>1</v>
      </c>
      <c r="AV23" s="23">
        <f>'[1]T 6'!CP17</f>
        <v>0.2</v>
      </c>
      <c r="AW23" s="481">
        <f>'[1]T 6'!CS17</f>
        <v>4</v>
      </c>
      <c r="AX23" s="23">
        <f>'[1]T 6'!CT17</f>
        <v>0.81</v>
      </c>
      <c r="AY23" s="481">
        <f>'[1]T 6'!CW17</f>
        <v>0</v>
      </c>
      <c r="AZ23" s="408">
        <f>'[1]T 6'!CX17</f>
        <v>0</v>
      </c>
      <c r="BA23" s="392">
        <f>'[1]T 6'!DA17</f>
        <v>0</v>
      </c>
      <c r="BB23" s="408">
        <f>'[1]T 6'!DB17</f>
        <v>0</v>
      </c>
      <c r="BC23" s="392">
        <f>'[1]T 6'!DE17</f>
        <v>98</v>
      </c>
      <c r="BD23" s="23">
        <f>'[1]T 6'!DF17</f>
        <v>19.8</v>
      </c>
      <c r="BE23" s="481">
        <f>'[1]T 6'!DI17</f>
        <v>69</v>
      </c>
      <c r="BF23" s="23">
        <f>'[1]T 6'!DJ17</f>
        <v>13.94</v>
      </c>
      <c r="BG23" s="481">
        <f>'[1]T 6'!DM17</f>
        <v>4</v>
      </c>
      <c r="BH23" s="23">
        <f>'[1]T 6'!DN17</f>
        <v>0.81</v>
      </c>
      <c r="BI23" s="481">
        <f>'[1]T 6'!DQ17</f>
        <v>0</v>
      </c>
      <c r="BJ23" s="408">
        <f>'[1]T 6'!DR17</f>
        <v>0</v>
      </c>
      <c r="BK23" s="392">
        <f>'[1]T 6'!DU17</f>
        <v>380</v>
      </c>
      <c r="BL23" s="408">
        <f>'[1]T 6'!DV17</f>
        <v>76.77</v>
      </c>
      <c r="BM23" s="392">
        <f>'[1]T 6'!DY17</f>
        <v>0</v>
      </c>
      <c r="BN23" s="408">
        <f>'[1]T 6'!DZ17</f>
        <v>0</v>
      </c>
    </row>
    <row r="24" spans="1:66" x14ac:dyDescent="0.2">
      <c r="A24" s="7" t="str">
        <f>'[1]T 6'!A18</f>
        <v>Namur</v>
      </c>
      <c r="B24" s="402">
        <f>'[1]T 6'!B18</f>
        <v>1208</v>
      </c>
      <c r="C24" s="392">
        <f>'[1]T 6'!E18</f>
        <v>127</v>
      </c>
      <c r="D24" s="23">
        <f>'[1]T 6'!F18</f>
        <v>10.51</v>
      </c>
      <c r="E24" s="481">
        <f>'[1]T 6'!I18</f>
        <v>103</v>
      </c>
      <c r="F24" s="23">
        <f>'[1]T 6'!J18</f>
        <v>8.5299999999999994</v>
      </c>
      <c r="G24" s="481">
        <f>'[1]T 6'!M18</f>
        <v>23</v>
      </c>
      <c r="H24" s="23">
        <f>'[1]T 6'!N18</f>
        <v>1.9</v>
      </c>
      <c r="I24" s="481">
        <f>'[1]T 6'!Q18</f>
        <v>6</v>
      </c>
      <c r="J24" s="23">
        <f>'[1]T 6'!R18</f>
        <v>0.5</v>
      </c>
      <c r="K24" s="481">
        <f>'[1]T 6'!U18</f>
        <v>0</v>
      </c>
      <c r="L24" s="23">
        <f>'[1]T 6'!V18</f>
        <v>0</v>
      </c>
      <c r="M24" s="481">
        <f>'[1]T 6'!Y18</f>
        <v>12</v>
      </c>
      <c r="N24" s="408">
        <f>'[1]T 6'!Z18</f>
        <v>0.99</v>
      </c>
      <c r="O24" s="392">
        <f>'[1]T 6'!AC18</f>
        <v>301</v>
      </c>
      <c r="P24" s="23">
        <f>'[1]T 6'!AD18</f>
        <v>24.92</v>
      </c>
      <c r="Q24" s="481">
        <f>'[1]T 6'!AG18</f>
        <v>118</v>
      </c>
      <c r="R24" s="23">
        <f>'[1]T 6'!AH18</f>
        <v>9.77</v>
      </c>
      <c r="S24" s="481">
        <f>'[1]T 6'!AK18</f>
        <v>88</v>
      </c>
      <c r="T24" s="23">
        <f>'[1]T 6'!AL18</f>
        <v>7.28</v>
      </c>
      <c r="U24" s="481">
        <f>'[1]T 6'!AO18</f>
        <v>0</v>
      </c>
      <c r="V24" s="408">
        <f>'[1]T 6'!AP18</f>
        <v>0</v>
      </c>
      <c r="W24" s="392">
        <f>'[1]T 6'!AS18</f>
        <v>23</v>
      </c>
      <c r="X24" s="23">
        <f>'[1]T 6'!AT18</f>
        <v>1.9</v>
      </c>
      <c r="Y24" s="481">
        <f>'[1]T 6'!AW18</f>
        <v>16</v>
      </c>
      <c r="Z24" s="23">
        <f>'[1]T 6'!AX18</f>
        <v>1.32</v>
      </c>
      <c r="AA24" s="481">
        <f>'[1]T 6'!BA18</f>
        <v>2</v>
      </c>
      <c r="AB24" s="23">
        <f>'[1]T 6'!BB18</f>
        <v>0.17</v>
      </c>
      <c r="AC24" s="481">
        <f>'[1]T 6'!BE18</f>
        <v>14</v>
      </c>
      <c r="AD24" s="23">
        <f>'[1]T 6'!BF18</f>
        <v>1.1599999999999999</v>
      </c>
      <c r="AE24" s="481">
        <f>'[1]T 6'!BI18</f>
        <v>0</v>
      </c>
      <c r="AF24" s="406">
        <f>'[1]T 6'!BJ18</f>
        <v>0</v>
      </c>
      <c r="AG24" s="18">
        <f>'[1]T 6'!BM18</f>
        <v>0</v>
      </c>
      <c r="AH24" s="408">
        <f>'[1]T 6'!BN18</f>
        <v>0</v>
      </c>
      <c r="AI24" s="392">
        <f>'[1]T 6'!BQ18</f>
        <v>107</v>
      </c>
      <c r="AJ24" s="23">
        <f>'[1]T 6'!BR18</f>
        <v>8.86</v>
      </c>
      <c r="AK24" s="481">
        <f>'[1]T 6'!BU18</f>
        <v>2</v>
      </c>
      <c r="AL24" s="23">
        <f>'[1]T 6'!BV18</f>
        <v>0.17</v>
      </c>
      <c r="AM24" s="481">
        <f>'[1]T 6'!BY18</f>
        <v>99</v>
      </c>
      <c r="AN24" s="23">
        <f>'[1]T 6'!BZ18</f>
        <v>8.1999999999999993</v>
      </c>
      <c r="AO24" s="481">
        <f>'[1]T 6'!CC18</f>
        <v>2</v>
      </c>
      <c r="AP24" s="23">
        <f>'[1]T 6'!CD18</f>
        <v>0.17</v>
      </c>
      <c r="AQ24" s="481">
        <f>'[1]T 6'!CG18</f>
        <v>1</v>
      </c>
      <c r="AR24" s="408">
        <f>'[1]T 6'!CH18</f>
        <v>0.08</v>
      </c>
      <c r="AS24" s="392">
        <f>'[1]T 6'!CK18</f>
        <v>23</v>
      </c>
      <c r="AT24" s="23">
        <f>'[1]T 6'!CL18</f>
        <v>1.9</v>
      </c>
      <c r="AU24" s="481">
        <f>'[1]T 6'!CO18</f>
        <v>3</v>
      </c>
      <c r="AV24" s="23">
        <f>'[1]T 6'!CP18</f>
        <v>0.25</v>
      </c>
      <c r="AW24" s="481">
        <f>'[1]T 6'!CS18</f>
        <v>19</v>
      </c>
      <c r="AX24" s="23">
        <f>'[1]T 6'!CT18</f>
        <v>1.57</v>
      </c>
      <c r="AY24" s="481">
        <f>'[1]T 6'!CW18</f>
        <v>3</v>
      </c>
      <c r="AZ24" s="408">
        <f>'[1]T 6'!CX18</f>
        <v>0.25</v>
      </c>
      <c r="BA24" s="392">
        <f>'[1]T 6'!DA18</f>
        <v>1</v>
      </c>
      <c r="BB24" s="408">
        <f>'[1]T 6'!DB18</f>
        <v>0.08</v>
      </c>
      <c r="BC24" s="392">
        <f>'[1]T 6'!DE18</f>
        <v>338</v>
      </c>
      <c r="BD24" s="23">
        <f>'[1]T 6'!DF18</f>
        <v>27.98</v>
      </c>
      <c r="BE24" s="481">
        <f>'[1]T 6'!DI18</f>
        <v>158</v>
      </c>
      <c r="BF24" s="23">
        <f>'[1]T 6'!DJ18</f>
        <v>13.08</v>
      </c>
      <c r="BG24" s="481">
        <f>'[1]T 6'!DM18</f>
        <v>23</v>
      </c>
      <c r="BH24" s="23">
        <f>'[1]T 6'!DN18</f>
        <v>1.9</v>
      </c>
      <c r="BI24" s="481">
        <f>'[1]T 6'!DQ18</f>
        <v>3</v>
      </c>
      <c r="BJ24" s="408">
        <f>'[1]T 6'!DR18</f>
        <v>0.25</v>
      </c>
      <c r="BK24" s="392">
        <f>'[1]T 6'!DU18</f>
        <v>864</v>
      </c>
      <c r="BL24" s="408">
        <f>'[1]T 6'!DV18</f>
        <v>71.52</v>
      </c>
      <c r="BM24" s="392">
        <f>'[1]T 6'!DY18</f>
        <v>5</v>
      </c>
      <c r="BN24" s="408">
        <f>'[1]T 6'!DZ18</f>
        <v>0.41</v>
      </c>
    </row>
    <row r="25" spans="1:66" x14ac:dyDescent="0.2">
      <c r="A25" s="7" t="str">
        <f>'[1]T 6'!A19</f>
        <v>Brabant wallon</v>
      </c>
      <c r="B25" s="402">
        <f>'[1]T 6'!B19</f>
        <v>343</v>
      </c>
      <c r="C25" s="392">
        <f>'[1]T 6'!E19</f>
        <v>15</v>
      </c>
      <c r="D25" s="23">
        <f>'[1]T 6'!F19</f>
        <v>4.37</v>
      </c>
      <c r="E25" s="481">
        <f>'[1]T 6'!I19</f>
        <v>8</v>
      </c>
      <c r="F25" s="23">
        <f>'[1]T 6'!J19</f>
        <v>2.33</v>
      </c>
      <c r="G25" s="481">
        <f>'[1]T 6'!M19</f>
        <v>5</v>
      </c>
      <c r="H25" s="23">
        <f>'[1]T 6'!N19</f>
        <v>1.46</v>
      </c>
      <c r="I25" s="481">
        <f>'[1]T 6'!Q19</f>
        <v>0</v>
      </c>
      <c r="J25" s="23">
        <f>'[1]T 6'!R19</f>
        <v>0</v>
      </c>
      <c r="K25" s="481">
        <f>'[1]T 6'!U19</f>
        <v>0</v>
      </c>
      <c r="L25" s="23">
        <f>'[1]T 6'!V19</f>
        <v>0</v>
      </c>
      <c r="M25" s="481">
        <f>'[1]T 6'!Y19</f>
        <v>2</v>
      </c>
      <c r="N25" s="408">
        <f>'[1]T 6'!Z19</f>
        <v>0.57999999999999996</v>
      </c>
      <c r="O25" s="392">
        <f>'[1]T 6'!AC19</f>
        <v>58</v>
      </c>
      <c r="P25" s="23">
        <f>'[1]T 6'!AD19</f>
        <v>16.91</v>
      </c>
      <c r="Q25" s="481">
        <f>'[1]T 6'!AG19</f>
        <v>38</v>
      </c>
      <c r="R25" s="23">
        <f>'[1]T 6'!AH19</f>
        <v>11.08</v>
      </c>
      <c r="S25" s="481">
        <f>'[1]T 6'!AK19</f>
        <v>23</v>
      </c>
      <c r="T25" s="23">
        <f>'[1]T 6'!AL19</f>
        <v>6.71</v>
      </c>
      <c r="U25" s="481">
        <f>'[1]T 6'!AO19</f>
        <v>0</v>
      </c>
      <c r="V25" s="408">
        <f>'[1]T 6'!AP19</f>
        <v>0</v>
      </c>
      <c r="W25" s="392">
        <f>'[1]T 6'!AS19</f>
        <v>11</v>
      </c>
      <c r="X25" s="23">
        <f>'[1]T 6'!AT19</f>
        <v>3.21</v>
      </c>
      <c r="Y25" s="481">
        <f>'[1]T 6'!AW19</f>
        <v>7</v>
      </c>
      <c r="Z25" s="23">
        <f>'[1]T 6'!AX19</f>
        <v>2.04</v>
      </c>
      <c r="AA25" s="481">
        <f>'[1]T 6'!BA19</f>
        <v>1</v>
      </c>
      <c r="AB25" s="23">
        <f>'[1]T 6'!BB19</f>
        <v>0.28999999999999998</v>
      </c>
      <c r="AC25" s="481">
        <f>'[1]T 6'!BE19</f>
        <v>4</v>
      </c>
      <c r="AD25" s="23">
        <f>'[1]T 6'!BF19</f>
        <v>1.17</v>
      </c>
      <c r="AE25" s="481">
        <f>'[1]T 6'!BI19</f>
        <v>0</v>
      </c>
      <c r="AF25" s="406">
        <f>'[1]T 6'!BJ19</f>
        <v>0</v>
      </c>
      <c r="AG25" s="18">
        <f>'[1]T 6'!BM19</f>
        <v>1</v>
      </c>
      <c r="AH25" s="408">
        <f>'[1]T 6'!BN19</f>
        <v>0.28999999999999998</v>
      </c>
      <c r="AI25" s="392">
        <f>'[1]T 6'!BQ19</f>
        <v>26</v>
      </c>
      <c r="AJ25" s="23">
        <f>'[1]T 6'!BR19</f>
        <v>7.58</v>
      </c>
      <c r="AK25" s="481">
        <f>'[1]T 6'!BU19</f>
        <v>0</v>
      </c>
      <c r="AL25" s="23">
        <f>'[1]T 6'!BV19</f>
        <v>0</v>
      </c>
      <c r="AM25" s="481">
        <f>'[1]T 6'!BY19</f>
        <v>25</v>
      </c>
      <c r="AN25" s="23">
        <f>'[1]T 6'!BZ19</f>
        <v>7.29</v>
      </c>
      <c r="AO25" s="481">
        <f>'[1]T 6'!CC19</f>
        <v>0</v>
      </c>
      <c r="AP25" s="23">
        <f>'[1]T 6'!CD19</f>
        <v>0</v>
      </c>
      <c r="AQ25" s="481">
        <f>'[1]T 6'!CG19</f>
        <v>0</v>
      </c>
      <c r="AR25" s="408">
        <f>'[1]T 6'!CH19</f>
        <v>0</v>
      </c>
      <c r="AS25" s="392">
        <f>'[1]T 6'!CK19</f>
        <v>6</v>
      </c>
      <c r="AT25" s="23">
        <f>'[1]T 6'!CL19</f>
        <v>1.75</v>
      </c>
      <c r="AU25" s="481">
        <f>'[1]T 6'!CO19</f>
        <v>1</v>
      </c>
      <c r="AV25" s="23">
        <f>'[1]T 6'!CP19</f>
        <v>0.28999999999999998</v>
      </c>
      <c r="AW25" s="481">
        <f>'[1]T 6'!CS19</f>
        <v>5</v>
      </c>
      <c r="AX25" s="23">
        <f>'[1]T 6'!CT19</f>
        <v>1.46</v>
      </c>
      <c r="AY25" s="481">
        <f>'[1]T 6'!CW19</f>
        <v>0</v>
      </c>
      <c r="AZ25" s="408">
        <f>'[1]T 6'!CX19</f>
        <v>0</v>
      </c>
      <c r="BA25" s="392">
        <f>'[1]T 6'!DA19</f>
        <v>0</v>
      </c>
      <c r="BB25" s="408">
        <f>'[1]T 6'!DB19</f>
        <v>0</v>
      </c>
      <c r="BC25" s="392">
        <f>'[1]T 6'!DE19</f>
        <v>54</v>
      </c>
      <c r="BD25" s="23">
        <f>'[1]T 6'!DF19</f>
        <v>15.74</v>
      </c>
      <c r="BE25" s="481">
        <f>'[1]T 6'!DI19</f>
        <v>38</v>
      </c>
      <c r="BF25" s="23">
        <f>'[1]T 6'!DJ19</f>
        <v>11.08</v>
      </c>
      <c r="BG25" s="481">
        <f>'[1]T 6'!DM19</f>
        <v>11</v>
      </c>
      <c r="BH25" s="23">
        <f>'[1]T 6'!DN19</f>
        <v>3.21</v>
      </c>
      <c r="BI25" s="481">
        <f>'[1]T 6'!DQ19</f>
        <v>0</v>
      </c>
      <c r="BJ25" s="408">
        <f>'[1]T 6'!DR19</f>
        <v>0</v>
      </c>
      <c r="BK25" s="392">
        <f>'[1]T 6'!DU19</f>
        <v>293</v>
      </c>
      <c r="BL25" s="408">
        <f>'[1]T 6'!DV19</f>
        <v>85.42</v>
      </c>
      <c r="BM25" s="392">
        <f>'[1]T 6'!DY19</f>
        <v>0</v>
      </c>
      <c r="BN25" s="408">
        <f>'[1]T 6'!DZ19</f>
        <v>0</v>
      </c>
    </row>
    <row r="26" spans="1:66" x14ac:dyDescent="0.2">
      <c r="A26" s="22" t="str">
        <f>'[1]T 6'!A20</f>
        <v>TOTAL BRUXELLES</v>
      </c>
      <c r="B26" s="404">
        <f>'[1]T 6'!B20</f>
        <v>2988</v>
      </c>
      <c r="C26" s="374">
        <f>'[1]T 6'!E20</f>
        <v>575</v>
      </c>
      <c r="D26" s="445">
        <f>'[1]T 6'!F20</f>
        <v>19.239999999999998</v>
      </c>
      <c r="E26" s="427">
        <f>'[1]T 6'!I20</f>
        <v>446</v>
      </c>
      <c r="F26" s="445">
        <f>'[1]T 6'!J20</f>
        <v>14.93</v>
      </c>
      <c r="G26" s="427">
        <f>'[1]T 6'!M20</f>
        <v>133</v>
      </c>
      <c r="H26" s="445">
        <f>'[1]T 6'!N20</f>
        <v>4.45</v>
      </c>
      <c r="I26" s="427">
        <f>'[1]T 6'!Q20</f>
        <v>14</v>
      </c>
      <c r="J26" s="445">
        <f>'[1]T 6'!R20</f>
        <v>0.47</v>
      </c>
      <c r="K26" s="427">
        <f>'[1]T 6'!U20</f>
        <v>4</v>
      </c>
      <c r="L26" s="445">
        <f>'[1]T 6'!V20</f>
        <v>0.13</v>
      </c>
      <c r="M26" s="427">
        <f>'[1]T 6'!Y20</f>
        <v>37</v>
      </c>
      <c r="N26" s="381">
        <f>'[1]T 6'!Z20</f>
        <v>1.24</v>
      </c>
      <c r="O26" s="374">
        <f>'[1]T 6'!AC20</f>
        <v>994</v>
      </c>
      <c r="P26" s="445">
        <f>'[1]T 6'!AD20</f>
        <v>33.270000000000003</v>
      </c>
      <c r="Q26" s="427">
        <f>'[1]T 6'!AG20</f>
        <v>378</v>
      </c>
      <c r="R26" s="445">
        <f>'[1]T 6'!AH20</f>
        <v>12.65</v>
      </c>
      <c r="S26" s="427">
        <f>'[1]T 6'!AK20</f>
        <v>534</v>
      </c>
      <c r="T26" s="445">
        <f>'[1]T 6'!AL20</f>
        <v>17.87</v>
      </c>
      <c r="U26" s="427">
        <f>'[1]T 6'!AO20</f>
        <v>0</v>
      </c>
      <c r="V26" s="381">
        <f>'[1]T 6'!AP20</f>
        <v>0</v>
      </c>
      <c r="W26" s="374">
        <f>'[1]T 6'!AS20</f>
        <v>151</v>
      </c>
      <c r="X26" s="445">
        <f>'[1]T 6'!AT20</f>
        <v>5.05</v>
      </c>
      <c r="Y26" s="427">
        <f>'[1]T 6'!AW20</f>
        <v>82</v>
      </c>
      <c r="Z26" s="445">
        <f>'[1]T 6'!AX20</f>
        <v>2.74</v>
      </c>
      <c r="AA26" s="427">
        <f>'[1]T 6'!BA20</f>
        <v>38</v>
      </c>
      <c r="AB26" s="445">
        <f>'[1]T 6'!BB20</f>
        <v>1.27</v>
      </c>
      <c r="AC26" s="427">
        <f>'[1]T 6'!BE20</f>
        <v>39</v>
      </c>
      <c r="AD26" s="445">
        <f>'[1]T 6'!BF20</f>
        <v>1.31</v>
      </c>
      <c r="AE26" s="427">
        <f>'[1]T 6'!BI20</f>
        <v>4</v>
      </c>
      <c r="AF26" s="396">
        <f>'[1]T 6'!BJ20</f>
        <v>0.13</v>
      </c>
      <c r="AG26" s="14">
        <f>'[1]T 6'!BM20</f>
        <v>8</v>
      </c>
      <c r="AH26" s="381">
        <f>'[1]T 6'!BN20</f>
        <v>0.27</v>
      </c>
      <c r="AI26" s="374">
        <f>'[1]T 6'!BQ20</f>
        <v>369</v>
      </c>
      <c r="AJ26" s="445">
        <f>'[1]T 6'!BR20</f>
        <v>12.35</v>
      </c>
      <c r="AK26" s="427">
        <f>'[1]T 6'!BU20</f>
        <v>4</v>
      </c>
      <c r="AL26" s="445">
        <f>'[1]T 6'!BV20</f>
        <v>0.13</v>
      </c>
      <c r="AM26" s="427">
        <f>'[1]T 6'!BY20</f>
        <v>320</v>
      </c>
      <c r="AN26" s="445">
        <f>'[1]T 6'!BZ20</f>
        <v>10.71</v>
      </c>
      <c r="AO26" s="427">
        <f>'[1]T 6'!CC20</f>
        <v>31</v>
      </c>
      <c r="AP26" s="445">
        <f>'[1]T 6'!CD20</f>
        <v>1.04</v>
      </c>
      <c r="AQ26" s="427">
        <f>'[1]T 6'!CG20</f>
        <v>2</v>
      </c>
      <c r="AR26" s="381">
        <f>'[1]T 6'!CH20</f>
        <v>7.0000000000000007E-2</v>
      </c>
      <c r="AS26" s="374">
        <f>'[1]T 6'!CK20</f>
        <v>57</v>
      </c>
      <c r="AT26" s="445">
        <f>'[1]T 6'!CL20</f>
        <v>1.91</v>
      </c>
      <c r="AU26" s="427">
        <f>'[1]T 6'!CO20</f>
        <v>22</v>
      </c>
      <c r="AV26" s="445">
        <f>'[1]T 6'!CP20</f>
        <v>0.74</v>
      </c>
      <c r="AW26" s="427">
        <f>'[1]T 6'!CS20</f>
        <v>33</v>
      </c>
      <c r="AX26" s="445">
        <f>'[1]T 6'!CT20</f>
        <v>1.1000000000000001</v>
      </c>
      <c r="AY26" s="427">
        <f>'[1]T 6'!CW20</f>
        <v>5</v>
      </c>
      <c r="AZ26" s="381">
        <f>'[1]T 6'!CX20</f>
        <v>0.17</v>
      </c>
      <c r="BA26" s="374">
        <f>'[1]T 6'!DA20</f>
        <v>10</v>
      </c>
      <c r="BB26" s="381">
        <f>'[1]T 6'!DB20</f>
        <v>0.33</v>
      </c>
      <c r="BC26" s="374">
        <f>'[1]T 6'!DE20</f>
        <v>660</v>
      </c>
      <c r="BD26" s="445">
        <f>'[1]T 6'!DF20</f>
        <v>22.09</v>
      </c>
      <c r="BE26" s="427">
        <f>'[1]T 6'!DI20</f>
        <v>362</v>
      </c>
      <c r="BF26" s="445">
        <f>'[1]T 6'!DJ20</f>
        <v>12.12</v>
      </c>
      <c r="BG26" s="427">
        <f>'[1]T 6'!DM20</f>
        <v>137</v>
      </c>
      <c r="BH26" s="445">
        <f>'[1]T 6'!DN20</f>
        <v>4.59</v>
      </c>
      <c r="BI26" s="427">
        <f>'[1]T 6'!DQ20</f>
        <v>7</v>
      </c>
      <c r="BJ26" s="381">
        <f>'[1]T 6'!DR20</f>
        <v>0.23</v>
      </c>
      <c r="BK26" s="374">
        <f>'[1]T 6'!DU20</f>
        <v>1841</v>
      </c>
      <c r="BL26" s="381">
        <f>'[1]T 6'!DV20</f>
        <v>61.61</v>
      </c>
      <c r="BM26" s="374">
        <f>'[1]T 6'!DY20</f>
        <v>62</v>
      </c>
      <c r="BN26" s="381">
        <f>'[1]T 6'!DZ20</f>
        <v>2.0699999999999998</v>
      </c>
    </row>
    <row r="27" spans="1:66" x14ac:dyDescent="0.2">
      <c r="A27" s="53" t="str">
        <f>'[1]T 8'!$A$21</f>
        <v>Par type d'unité</v>
      </c>
      <c r="B27" s="403"/>
      <c r="C27" s="391"/>
      <c r="D27" s="371"/>
      <c r="E27" s="426"/>
      <c r="F27" s="371"/>
      <c r="G27" s="426"/>
      <c r="H27" s="371"/>
      <c r="I27" s="426"/>
      <c r="J27" s="371"/>
      <c r="K27" s="426"/>
      <c r="L27" s="371"/>
      <c r="M27" s="426"/>
      <c r="N27" s="372"/>
      <c r="O27" s="391"/>
      <c r="P27" s="371"/>
      <c r="Q27" s="426"/>
      <c r="R27" s="371"/>
      <c r="S27" s="426"/>
      <c r="T27" s="371"/>
      <c r="U27" s="426"/>
      <c r="V27" s="372"/>
      <c r="W27" s="391"/>
      <c r="X27" s="371"/>
      <c r="Y27" s="426"/>
      <c r="Z27" s="371"/>
      <c r="AA27" s="426"/>
      <c r="AB27" s="371"/>
      <c r="AC27" s="426"/>
      <c r="AD27" s="371"/>
      <c r="AE27" s="426"/>
      <c r="AF27" s="395"/>
      <c r="AG27" s="385"/>
      <c r="AH27" s="483"/>
      <c r="AI27" s="391"/>
      <c r="AJ27" s="371"/>
      <c r="AK27" s="426"/>
      <c r="AL27" s="371"/>
      <c r="AM27" s="426"/>
      <c r="AN27" s="371"/>
      <c r="AO27" s="426"/>
      <c r="AP27" s="371"/>
      <c r="AQ27" s="426"/>
      <c r="AR27" s="372"/>
      <c r="AS27" s="391"/>
      <c r="AT27" s="371"/>
      <c r="AU27" s="426"/>
      <c r="AV27" s="371"/>
      <c r="AW27" s="426"/>
      <c r="AX27" s="371"/>
      <c r="AY27" s="426"/>
      <c r="AZ27" s="372"/>
      <c r="BA27" s="394"/>
      <c r="BB27" s="372"/>
      <c r="BC27" s="391"/>
      <c r="BD27" s="371"/>
      <c r="BE27" s="426"/>
      <c r="BF27" s="371"/>
      <c r="BG27" s="426"/>
      <c r="BH27" s="371"/>
      <c r="BI27" s="426"/>
      <c r="BJ27" s="372"/>
      <c r="BK27" s="391"/>
      <c r="BL27" s="372"/>
      <c r="BM27" s="391"/>
      <c r="BN27" s="372"/>
    </row>
    <row r="28" spans="1:66" x14ac:dyDescent="0.2">
      <c r="A28" s="22" t="str">
        <f>'[1]T 6'!$A$22</f>
        <v>Total Ambulatoire</v>
      </c>
      <c r="B28" s="404">
        <f>'[1]T 6'!B21</f>
        <v>9870</v>
      </c>
      <c r="C28" s="374">
        <f>'[1]T 6'!E21</f>
        <v>1865</v>
      </c>
      <c r="D28" s="445">
        <f>'[1]T 6'!F21</f>
        <v>18.899999999999999</v>
      </c>
      <c r="E28" s="427">
        <f>'[1]T 6'!I21</f>
        <v>1556</v>
      </c>
      <c r="F28" s="445">
        <f>'[1]T 6'!J21</f>
        <v>15.76</v>
      </c>
      <c r="G28" s="427">
        <f>'[1]T 6'!M21</f>
        <v>226</v>
      </c>
      <c r="H28" s="445">
        <f>'[1]T 6'!N21</f>
        <v>2.29</v>
      </c>
      <c r="I28" s="427">
        <f>'[1]T 6'!Q21</f>
        <v>26</v>
      </c>
      <c r="J28" s="445">
        <f>'[1]T 6'!R21</f>
        <v>0.26</v>
      </c>
      <c r="K28" s="427">
        <f>'[1]T 6'!U21</f>
        <v>22</v>
      </c>
      <c r="L28" s="445">
        <f>'[1]T 6'!V21</f>
        <v>0.22</v>
      </c>
      <c r="M28" s="427">
        <f>'[1]T 6'!Y21</f>
        <v>84</v>
      </c>
      <c r="N28" s="381">
        <f>'[1]T 6'!Z21</f>
        <v>0.85</v>
      </c>
      <c r="O28" s="374">
        <f>'[1]T 6'!AC21</f>
        <v>3222</v>
      </c>
      <c r="P28" s="445">
        <f>'[1]T 6'!AD21</f>
        <v>32.64</v>
      </c>
      <c r="Q28" s="427">
        <f>'[1]T 6'!AG21</f>
        <v>1574</v>
      </c>
      <c r="R28" s="445">
        <f>'[1]T 6'!AH21</f>
        <v>15.95</v>
      </c>
      <c r="S28" s="427">
        <f>'[1]T 6'!AK21</f>
        <v>749</v>
      </c>
      <c r="T28" s="445">
        <f>'[1]T 6'!AL21</f>
        <v>7.59</v>
      </c>
      <c r="U28" s="427">
        <f>'[1]T 6'!AO21</f>
        <v>14</v>
      </c>
      <c r="V28" s="381">
        <f>'[1]T 6'!AP21</f>
        <v>0.14000000000000001</v>
      </c>
      <c r="W28" s="374">
        <f>'[1]T 6'!AS21</f>
        <v>1513</v>
      </c>
      <c r="X28" s="445">
        <f>'[1]T 6'!AT21</f>
        <v>15.33</v>
      </c>
      <c r="Y28" s="427">
        <f>'[1]T 6'!AW21</f>
        <v>1203</v>
      </c>
      <c r="Z28" s="445">
        <f>'[1]T 6'!AX21</f>
        <v>12.19</v>
      </c>
      <c r="AA28" s="427">
        <f>'[1]T 6'!BA21</f>
        <v>56</v>
      </c>
      <c r="AB28" s="445">
        <f>'[1]T 6'!BB21</f>
        <v>0.56999999999999995</v>
      </c>
      <c r="AC28" s="427">
        <f>'[1]T 6'!BE21</f>
        <v>236</v>
      </c>
      <c r="AD28" s="445">
        <f>'[1]T 6'!BF21</f>
        <v>2.39</v>
      </c>
      <c r="AE28" s="427">
        <f>'[1]T 6'!BI21</f>
        <v>87</v>
      </c>
      <c r="AF28" s="396">
        <f>'[1]T 6'!BJ21</f>
        <v>0.88</v>
      </c>
      <c r="AG28" s="14">
        <f>'[1]T 6'!BM21</f>
        <v>47</v>
      </c>
      <c r="AH28" s="381">
        <f>'[1]T 6'!BN21</f>
        <v>0.48</v>
      </c>
      <c r="AI28" s="374">
        <f>'[1]T 6'!BQ21</f>
        <v>823</v>
      </c>
      <c r="AJ28" s="445">
        <f>'[1]T 6'!BR21</f>
        <v>8.34</v>
      </c>
      <c r="AK28" s="427">
        <f>'[1]T 6'!BU21</f>
        <v>20</v>
      </c>
      <c r="AL28" s="445">
        <f>'[1]T 6'!BV21</f>
        <v>0.2</v>
      </c>
      <c r="AM28" s="427">
        <f>'[1]T 6'!BY21</f>
        <v>594</v>
      </c>
      <c r="AN28" s="445">
        <f>'[1]T 6'!BZ21</f>
        <v>6.02</v>
      </c>
      <c r="AO28" s="427">
        <f>'[1]T 6'!CC21</f>
        <v>169</v>
      </c>
      <c r="AP28" s="445">
        <f>'[1]T 6'!CD21</f>
        <v>1.71</v>
      </c>
      <c r="AQ28" s="427">
        <f>'[1]T 6'!CG21</f>
        <v>2</v>
      </c>
      <c r="AR28" s="381">
        <f>'[1]T 6'!CH21</f>
        <v>0.02</v>
      </c>
      <c r="AS28" s="374">
        <f>'[1]T 6'!CK21</f>
        <v>340</v>
      </c>
      <c r="AT28" s="445">
        <f>'[1]T 6'!CL21</f>
        <v>3.44</v>
      </c>
      <c r="AU28" s="427">
        <f>'[1]T 6'!CO21</f>
        <v>51</v>
      </c>
      <c r="AV28" s="445">
        <f>'[1]T 6'!CP21</f>
        <v>0.52</v>
      </c>
      <c r="AW28" s="427">
        <f>'[1]T 6'!CS21</f>
        <v>268</v>
      </c>
      <c r="AX28" s="445">
        <f>'[1]T 6'!CT21</f>
        <v>2.72</v>
      </c>
      <c r="AY28" s="427">
        <f>'[1]T 6'!CW21</f>
        <v>27</v>
      </c>
      <c r="AZ28" s="381">
        <f>'[1]T 6'!CX21</f>
        <v>0.27</v>
      </c>
      <c r="BA28" s="374">
        <f>'[1]T 6'!DA21</f>
        <v>32</v>
      </c>
      <c r="BB28" s="381">
        <f>'[1]T 6'!DB21</f>
        <v>0.32</v>
      </c>
      <c r="BC28" s="374">
        <f>'[1]T 6'!DE21</f>
        <v>3987</v>
      </c>
      <c r="BD28" s="445">
        <f>'[1]T 6'!DF21</f>
        <v>40.4</v>
      </c>
      <c r="BE28" s="427">
        <f>'[1]T 6'!DI21</f>
        <v>1961</v>
      </c>
      <c r="BF28" s="445">
        <f>'[1]T 6'!DJ21</f>
        <v>19.87</v>
      </c>
      <c r="BG28" s="427">
        <f>'[1]T 6'!DM21</f>
        <v>196</v>
      </c>
      <c r="BH28" s="445">
        <f>'[1]T 6'!DN21</f>
        <v>1.99</v>
      </c>
      <c r="BI28" s="427">
        <f>'[1]T 6'!DQ21</f>
        <v>6</v>
      </c>
      <c r="BJ28" s="381">
        <f>'[1]T 6'!DR21</f>
        <v>0.06</v>
      </c>
      <c r="BK28" s="374">
        <f>'[1]T 6'!DU21</f>
        <v>3761</v>
      </c>
      <c r="BL28" s="381">
        <f>'[1]T 6'!DV21</f>
        <v>38.11</v>
      </c>
      <c r="BM28" s="374">
        <f>'[1]T 6'!DY21</f>
        <v>72</v>
      </c>
      <c r="BN28" s="381">
        <f>'[1]T 6'!DZ21</f>
        <v>0.73</v>
      </c>
    </row>
    <row r="29" spans="1:66" x14ac:dyDescent="0.2">
      <c r="A29" s="7" t="str">
        <f>'[1]T 6'!A23</f>
        <v>Consultations ambulatoires</v>
      </c>
      <c r="B29" s="402">
        <f>'[1]T 6'!B23</f>
        <v>4747</v>
      </c>
      <c r="C29" s="392">
        <f>'[1]T 6'!E23</f>
        <v>1412</v>
      </c>
      <c r="D29" s="23">
        <f>'[1]T 6'!F23</f>
        <v>29.75</v>
      </c>
      <c r="E29" s="481">
        <f>'[1]T 6'!I23</f>
        <v>1171</v>
      </c>
      <c r="F29" s="23">
        <f>'[1]T 6'!J23</f>
        <v>24.67</v>
      </c>
      <c r="G29" s="481">
        <f>'[1]T 6'!M23</f>
        <v>173</v>
      </c>
      <c r="H29" s="23">
        <f>'[1]T 6'!N23</f>
        <v>3.64</v>
      </c>
      <c r="I29" s="481">
        <f>'[1]T 6'!Q23</f>
        <v>24</v>
      </c>
      <c r="J29" s="23">
        <f>'[1]T 6'!R23</f>
        <v>0.51</v>
      </c>
      <c r="K29" s="481">
        <f>'[1]T 6'!U23</f>
        <v>15</v>
      </c>
      <c r="L29" s="23">
        <f>'[1]T 6'!V23</f>
        <v>0.32</v>
      </c>
      <c r="M29" s="481">
        <f>'[1]T 6'!Y23</f>
        <v>61</v>
      </c>
      <c r="N29" s="408">
        <f>'[1]T 6'!Z23</f>
        <v>1.29</v>
      </c>
      <c r="O29" s="392">
        <f>'[1]T 6'!AC23</f>
        <v>1648</v>
      </c>
      <c r="P29" s="23">
        <f>'[1]T 6'!AD23</f>
        <v>34.72</v>
      </c>
      <c r="Q29" s="481">
        <f>'[1]T 6'!AG23</f>
        <v>937</v>
      </c>
      <c r="R29" s="23">
        <f>'[1]T 6'!AH23</f>
        <v>19.739999999999998</v>
      </c>
      <c r="S29" s="481">
        <f>'[1]T 6'!AK23</f>
        <v>384</v>
      </c>
      <c r="T29" s="23">
        <f>'[1]T 6'!AL23</f>
        <v>8.09</v>
      </c>
      <c r="U29" s="481">
        <f>'[1]T 6'!AO23</f>
        <v>4</v>
      </c>
      <c r="V29" s="408">
        <f>'[1]T 6'!AP23</f>
        <v>0.08</v>
      </c>
      <c r="W29" s="392">
        <f>'[1]T 6'!AS23</f>
        <v>657</v>
      </c>
      <c r="X29" s="23">
        <f>'[1]T 6'!AT23</f>
        <v>13.84</v>
      </c>
      <c r="Y29" s="481">
        <f>'[1]T 6'!AW23</f>
        <v>524</v>
      </c>
      <c r="Z29" s="23">
        <f>'[1]T 6'!AX23</f>
        <v>11.04</v>
      </c>
      <c r="AA29" s="481">
        <f>'[1]T 6'!BA23</f>
        <v>37</v>
      </c>
      <c r="AB29" s="23">
        <f>'[1]T 6'!BB23</f>
        <v>0.78</v>
      </c>
      <c r="AC29" s="481">
        <f>'[1]T 6'!BE23</f>
        <v>117</v>
      </c>
      <c r="AD29" s="23">
        <f>'[1]T 6'!BF23</f>
        <v>2.46</v>
      </c>
      <c r="AE29" s="481">
        <f>'[1]T 6'!BI23</f>
        <v>9</v>
      </c>
      <c r="AF29" s="406">
        <f>'[1]T 6'!BJ23</f>
        <v>0.19</v>
      </c>
      <c r="AG29" s="18">
        <f>'[1]T 6'!BM23</f>
        <v>25</v>
      </c>
      <c r="AH29" s="408">
        <f>'[1]T 6'!BN23</f>
        <v>0.53</v>
      </c>
      <c r="AI29" s="392">
        <f>'[1]T 6'!BQ23</f>
        <v>465</v>
      </c>
      <c r="AJ29" s="23">
        <f>'[1]T 6'!BR23</f>
        <v>9.8000000000000007</v>
      </c>
      <c r="AK29" s="481">
        <f>'[1]T 6'!BU23</f>
        <v>18</v>
      </c>
      <c r="AL29" s="23">
        <f>'[1]T 6'!BV23</f>
        <v>0.38</v>
      </c>
      <c r="AM29" s="481">
        <f>'[1]T 6'!BY23</f>
        <v>325</v>
      </c>
      <c r="AN29" s="23">
        <f>'[1]T 6'!BZ23</f>
        <v>6.85</v>
      </c>
      <c r="AO29" s="481">
        <f>'[1]T 6'!CC23</f>
        <v>101</v>
      </c>
      <c r="AP29" s="23">
        <f>'[1]T 6'!CD23</f>
        <v>2.13</v>
      </c>
      <c r="AQ29" s="481">
        <f>'[1]T 6'!CG23</f>
        <v>2</v>
      </c>
      <c r="AR29" s="408">
        <f>'[1]T 6'!CH23</f>
        <v>0.04</v>
      </c>
      <c r="AS29" s="392">
        <f>'[1]T 6'!CK23</f>
        <v>161</v>
      </c>
      <c r="AT29" s="23">
        <f>'[1]T 6'!CL23</f>
        <v>3.39</v>
      </c>
      <c r="AU29" s="481">
        <f>'[1]T 6'!CO23</f>
        <v>35</v>
      </c>
      <c r="AV29" s="23">
        <f>'[1]T 6'!CP23</f>
        <v>0.74</v>
      </c>
      <c r="AW29" s="481">
        <f>'[1]T 6'!CS23</f>
        <v>116</v>
      </c>
      <c r="AX29" s="23">
        <f>'[1]T 6'!CT23</f>
        <v>2.44</v>
      </c>
      <c r="AY29" s="481">
        <f>'[1]T 6'!CW23</f>
        <v>13</v>
      </c>
      <c r="AZ29" s="408">
        <f>'[1]T 6'!CX23</f>
        <v>0.27</v>
      </c>
      <c r="BA29" s="392">
        <f>'[1]T 6'!DA23</f>
        <v>12</v>
      </c>
      <c r="BB29" s="408">
        <f>'[1]T 6'!DB23</f>
        <v>0.25</v>
      </c>
      <c r="BC29" s="392">
        <f>'[1]T 6'!DE23</f>
        <v>1753</v>
      </c>
      <c r="BD29" s="23">
        <f>'[1]T 6'!DF23</f>
        <v>36.93</v>
      </c>
      <c r="BE29" s="481">
        <f>'[1]T 6'!DI23</f>
        <v>980</v>
      </c>
      <c r="BF29" s="23">
        <f>'[1]T 6'!DJ23</f>
        <v>20.64</v>
      </c>
      <c r="BG29" s="481">
        <f>'[1]T 6'!DM23</f>
        <v>137</v>
      </c>
      <c r="BH29" s="23">
        <f>'[1]T 6'!DN23</f>
        <v>2.89</v>
      </c>
      <c r="BI29" s="481">
        <f>'[1]T 6'!DQ23</f>
        <v>3</v>
      </c>
      <c r="BJ29" s="408">
        <f>'[1]T 6'!DR23</f>
        <v>0.06</v>
      </c>
      <c r="BK29" s="392">
        <f>'[1]T 6'!DU23</f>
        <v>1815</v>
      </c>
      <c r="BL29" s="408">
        <f>'[1]T 6'!DV23</f>
        <v>38.229999999999997</v>
      </c>
      <c r="BM29" s="392">
        <f>'[1]T 6'!DY23</f>
        <v>56</v>
      </c>
      <c r="BN29" s="408">
        <f>'[1]T 6'!DZ23</f>
        <v>1.18</v>
      </c>
    </row>
    <row r="30" spans="1:66" x14ac:dyDescent="0.2">
      <c r="A30" s="7" t="str">
        <f>'[1]T 6'!A24</f>
        <v>Centre de jour</v>
      </c>
      <c r="B30" s="402">
        <f>'[1]T 6'!B24</f>
        <v>3277</v>
      </c>
      <c r="C30" s="392">
        <f>'[1]T 6'!E24</f>
        <v>403</v>
      </c>
      <c r="D30" s="23">
        <f>'[1]T 6'!F24</f>
        <v>12.3</v>
      </c>
      <c r="E30" s="481">
        <f>'[1]T 6'!I24</f>
        <v>346</v>
      </c>
      <c r="F30" s="23">
        <f>'[1]T 6'!J24</f>
        <v>10.56</v>
      </c>
      <c r="G30" s="481">
        <f>'[1]T 6'!M24</f>
        <v>50</v>
      </c>
      <c r="H30" s="23">
        <f>'[1]T 6'!N24</f>
        <v>1.53</v>
      </c>
      <c r="I30" s="481">
        <f>'[1]T 6'!Q24</f>
        <v>2</v>
      </c>
      <c r="J30" s="23">
        <f>'[1]T 6'!R24</f>
        <v>0.06</v>
      </c>
      <c r="K30" s="481">
        <f>'[1]T 6'!U24</f>
        <v>7</v>
      </c>
      <c r="L30" s="23">
        <f>'[1]T 6'!V24</f>
        <v>0.21</v>
      </c>
      <c r="M30" s="481">
        <f>'[1]T 6'!Y24</f>
        <v>23</v>
      </c>
      <c r="N30" s="408">
        <f>'[1]T 6'!Z24</f>
        <v>0.7</v>
      </c>
      <c r="O30" s="392">
        <f>'[1]T 6'!AC24</f>
        <v>1348</v>
      </c>
      <c r="P30" s="23">
        <f>'[1]T 6'!AD24</f>
        <v>41.14</v>
      </c>
      <c r="Q30" s="481">
        <f>'[1]T 6'!AG24</f>
        <v>448</v>
      </c>
      <c r="R30" s="23">
        <f>'[1]T 6'!AH24</f>
        <v>13.67</v>
      </c>
      <c r="S30" s="481">
        <f>'[1]T 6'!AK24</f>
        <v>349</v>
      </c>
      <c r="T30" s="23">
        <f>'[1]T 6'!AL24</f>
        <v>10.65</v>
      </c>
      <c r="U30" s="481">
        <f>'[1]T 6'!AO24</f>
        <v>0</v>
      </c>
      <c r="V30" s="408">
        <f>'[1]T 6'!AP24</f>
        <v>0</v>
      </c>
      <c r="W30" s="392">
        <f>'[1]T 6'!AS24</f>
        <v>663</v>
      </c>
      <c r="X30" s="23">
        <f>'[1]T 6'!AT24</f>
        <v>20.23</v>
      </c>
      <c r="Y30" s="481">
        <f>'[1]T 6'!AW24</f>
        <v>532</v>
      </c>
      <c r="Z30" s="23">
        <f>'[1]T 6'!AX24</f>
        <v>16.23</v>
      </c>
      <c r="AA30" s="481">
        <f>'[1]T 6'!BA24</f>
        <v>16</v>
      </c>
      <c r="AB30" s="23">
        <f>'[1]T 6'!BB24</f>
        <v>0.49</v>
      </c>
      <c r="AC30" s="481">
        <f>'[1]T 6'!BE24</f>
        <v>83</v>
      </c>
      <c r="AD30" s="23">
        <f>'[1]T 6'!BF24</f>
        <v>2.5299999999999998</v>
      </c>
      <c r="AE30" s="481">
        <f>'[1]T 6'!BI24</f>
        <v>67</v>
      </c>
      <c r="AF30" s="406">
        <f>'[1]T 6'!BJ24</f>
        <v>2.04</v>
      </c>
      <c r="AG30" s="18">
        <f>'[1]T 6'!BM24</f>
        <v>18</v>
      </c>
      <c r="AH30" s="408">
        <f>'[1]T 6'!BN24</f>
        <v>0.55000000000000004</v>
      </c>
      <c r="AI30" s="392">
        <f>'[1]T 6'!BQ24</f>
        <v>240</v>
      </c>
      <c r="AJ30" s="23">
        <f>'[1]T 6'!BR24</f>
        <v>7.32</v>
      </c>
      <c r="AK30" s="481">
        <f>'[1]T 6'!BU24</f>
        <v>1</v>
      </c>
      <c r="AL30" s="23">
        <f>'[1]T 6'!BV24</f>
        <v>0.03</v>
      </c>
      <c r="AM30" s="481">
        <f>'[1]T 6'!BY24</f>
        <v>179</v>
      </c>
      <c r="AN30" s="23">
        <f>'[1]T 6'!BZ24</f>
        <v>5.46</v>
      </c>
      <c r="AO30" s="481">
        <f>'[1]T 6'!CC24</f>
        <v>41</v>
      </c>
      <c r="AP30" s="23">
        <f>'[1]T 6'!CD24</f>
        <v>1.25</v>
      </c>
      <c r="AQ30" s="481">
        <f>'[1]T 6'!CG24</f>
        <v>0</v>
      </c>
      <c r="AR30" s="408">
        <f>'[1]T 6'!CH24</f>
        <v>0</v>
      </c>
      <c r="AS30" s="392">
        <f>'[1]T 6'!CK24</f>
        <v>152</v>
      </c>
      <c r="AT30" s="23">
        <f>'[1]T 6'!CL24</f>
        <v>4.6399999999999997</v>
      </c>
      <c r="AU30" s="481">
        <f>'[1]T 6'!CO24</f>
        <v>14</v>
      </c>
      <c r="AV30" s="23">
        <f>'[1]T 6'!CP24</f>
        <v>0.43</v>
      </c>
      <c r="AW30" s="481">
        <f>'[1]T 6'!CS24</f>
        <v>131</v>
      </c>
      <c r="AX30" s="23">
        <f>'[1]T 6'!CT24</f>
        <v>4</v>
      </c>
      <c r="AY30" s="481">
        <f>'[1]T 6'!CW24</f>
        <v>14</v>
      </c>
      <c r="AZ30" s="408">
        <f>'[1]T 6'!CX24</f>
        <v>0.43</v>
      </c>
      <c r="BA30" s="392">
        <f>'[1]T 6'!DA24</f>
        <v>12</v>
      </c>
      <c r="BB30" s="408">
        <f>'[1]T 6'!DB24</f>
        <v>0.37</v>
      </c>
      <c r="BC30" s="392">
        <f>'[1]T 6'!DE24</f>
        <v>1513</v>
      </c>
      <c r="BD30" s="23">
        <f>'[1]T 6'!DF24</f>
        <v>46.17</v>
      </c>
      <c r="BE30" s="481">
        <f>'[1]T 6'!DI24</f>
        <v>382</v>
      </c>
      <c r="BF30" s="23">
        <f>'[1]T 6'!DJ24</f>
        <v>11.66</v>
      </c>
      <c r="BG30" s="481">
        <f>'[1]T 6'!DM24</f>
        <v>41</v>
      </c>
      <c r="BH30" s="23">
        <f>'[1]T 6'!DN24</f>
        <v>1.25</v>
      </c>
      <c r="BI30" s="481">
        <f>'[1]T 6'!DQ24</f>
        <v>2</v>
      </c>
      <c r="BJ30" s="408">
        <f>'[1]T 6'!DR24</f>
        <v>0.06</v>
      </c>
      <c r="BK30" s="392">
        <f>'[1]T 6'!DU24</f>
        <v>888</v>
      </c>
      <c r="BL30" s="408">
        <f>'[1]T 6'!DV24</f>
        <v>27.1</v>
      </c>
      <c r="BM30" s="392">
        <f>'[1]T 6'!DY24</f>
        <v>14</v>
      </c>
      <c r="BN30" s="408">
        <f>'[1]T 6'!DZ24</f>
        <v>0.43</v>
      </c>
    </row>
    <row r="31" spans="1:66" x14ac:dyDescent="0.2">
      <c r="A31" s="7" t="str">
        <f>'[1]T 6'!A25</f>
        <v>Service de Santé Mentale</v>
      </c>
      <c r="B31" s="402">
        <f>'[1]T 6'!B25</f>
        <v>1846</v>
      </c>
      <c r="C31" s="392">
        <f>'[1]T 6'!E25</f>
        <v>50</v>
      </c>
      <c r="D31" s="23">
        <f>'[1]T 6'!F25</f>
        <v>2.71</v>
      </c>
      <c r="E31" s="481">
        <f>'[1]T 6'!I25</f>
        <v>39</v>
      </c>
      <c r="F31" s="23">
        <f>'[1]T 6'!J25</f>
        <v>2.11</v>
      </c>
      <c r="G31" s="481">
        <f>'[1]T 6'!M25</f>
        <v>3</v>
      </c>
      <c r="H31" s="23">
        <f>'[1]T 6'!N25</f>
        <v>0.16</v>
      </c>
      <c r="I31" s="481">
        <f>'[1]T 6'!Q25</f>
        <v>0</v>
      </c>
      <c r="J31" s="23">
        <f>'[1]T 6'!R25</f>
        <v>0</v>
      </c>
      <c r="K31" s="481">
        <f>'[1]T 6'!U25</f>
        <v>0</v>
      </c>
      <c r="L31" s="23">
        <f>'[1]T 6'!V25</f>
        <v>0</v>
      </c>
      <c r="M31" s="481">
        <f>'[1]T 6'!Y25</f>
        <v>0</v>
      </c>
      <c r="N31" s="408">
        <f>'[1]T 6'!Z25</f>
        <v>0</v>
      </c>
      <c r="O31" s="392">
        <f>'[1]T 6'!AC25</f>
        <v>226</v>
      </c>
      <c r="P31" s="23">
        <f>'[1]T 6'!AD25</f>
        <v>12.24</v>
      </c>
      <c r="Q31" s="481">
        <f>'[1]T 6'!AG25</f>
        <v>189</v>
      </c>
      <c r="R31" s="23">
        <f>'[1]T 6'!AH25</f>
        <v>10.24</v>
      </c>
      <c r="S31" s="481">
        <f>'[1]T 6'!AK25</f>
        <v>16</v>
      </c>
      <c r="T31" s="23">
        <f>'[1]T 6'!AL25</f>
        <v>0.87</v>
      </c>
      <c r="U31" s="481">
        <f>'[1]T 6'!AO25</f>
        <v>10</v>
      </c>
      <c r="V31" s="408">
        <f>'[1]T 6'!AP25</f>
        <v>0.54</v>
      </c>
      <c r="W31" s="392">
        <f>'[1]T 6'!AS25</f>
        <v>193</v>
      </c>
      <c r="X31" s="23">
        <f>'[1]T 6'!AT25</f>
        <v>10.46</v>
      </c>
      <c r="Y31" s="481">
        <f>'[1]T 6'!AW25</f>
        <v>147</v>
      </c>
      <c r="Z31" s="23">
        <f>'[1]T 6'!AX25</f>
        <v>7.96</v>
      </c>
      <c r="AA31" s="481">
        <f>'[1]T 6'!BA25</f>
        <v>3</v>
      </c>
      <c r="AB31" s="23">
        <f>'[1]T 6'!BB25</f>
        <v>0.16</v>
      </c>
      <c r="AC31" s="481">
        <f>'[1]T 6'!BE25</f>
        <v>36</v>
      </c>
      <c r="AD31" s="23">
        <f>'[1]T 6'!BF25</f>
        <v>1.95</v>
      </c>
      <c r="AE31" s="481">
        <f>'[1]T 6'!BI25</f>
        <v>11</v>
      </c>
      <c r="AF31" s="406">
        <f>'[1]T 6'!BJ25</f>
        <v>0.6</v>
      </c>
      <c r="AG31" s="18">
        <f>'[1]T 6'!BM25</f>
        <v>4</v>
      </c>
      <c r="AH31" s="408">
        <f>'[1]T 6'!BN25</f>
        <v>0.22</v>
      </c>
      <c r="AI31" s="392">
        <f>'[1]T 6'!BQ25</f>
        <v>118</v>
      </c>
      <c r="AJ31" s="23">
        <f>'[1]T 6'!BR25</f>
        <v>6.39</v>
      </c>
      <c r="AK31" s="481">
        <f>'[1]T 6'!BU25</f>
        <v>1</v>
      </c>
      <c r="AL31" s="23">
        <f>'[1]T 6'!BV25</f>
        <v>0.05</v>
      </c>
      <c r="AM31" s="481">
        <f>'[1]T 6'!BY25</f>
        <v>90</v>
      </c>
      <c r="AN31" s="23">
        <f>'[1]T 6'!BZ25</f>
        <v>4.88</v>
      </c>
      <c r="AO31" s="481">
        <f>'[1]T 6'!CC25</f>
        <v>27</v>
      </c>
      <c r="AP31" s="23">
        <f>'[1]T 6'!CD25</f>
        <v>1.46</v>
      </c>
      <c r="AQ31" s="481">
        <f>'[1]T 6'!CG25</f>
        <v>0</v>
      </c>
      <c r="AR31" s="408">
        <f>'[1]T 6'!CH25</f>
        <v>0</v>
      </c>
      <c r="AS31" s="392">
        <f>'[1]T 6'!CK25</f>
        <v>27</v>
      </c>
      <c r="AT31" s="23">
        <f>'[1]T 6'!CL25</f>
        <v>1.46</v>
      </c>
      <c r="AU31" s="481">
        <f>'[1]T 6'!CO25</f>
        <v>2</v>
      </c>
      <c r="AV31" s="23">
        <f>'[1]T 6'!CP25</f>
        <v>0.11</v>
      </c>
      <c r="AW31" s="481">
        <f>'[1]T 6'!CS25</f>
        <v>21</v>
      </c>
      <c r="AX31" s="23">
        <f>'[1]T 6'!CT25</f>
        <v>1.1399999999999999</v>
      </c>
      <c r="AY31" s="481">
        <f>'[1]T 6'!CW25</f>
        <v>0</v>
      </c>
      <c r="AZ31" s="408">
        <f>'[1]T 6'!CX25</f>
        <v>0</v>
      </c>
      <c r="BA31" s="392">
        <f>'[1]T 6'!DA25</f>
        <v>8</v>
      </c>
      <c r="BB31" s="408">
        <f>'[1]T 6'!DB25</f>
        <v>0.43</v>
      </c>
      <c r="BC31" s="392">
        <f>'[1]T 6'!DE25</f>
        <v>721</v>
      </c>
      <c r="BD31" s="23">
        <f>'[1]T 6'!DF25</f>
        <v>39.06</v>
      </c>
      <c r="BE31" s="481">
        <f>'[1]T 6'!DI25</f>
        <v>599</v>
      </c>
      <c r="BF31" s="23">
        <f>'[1]T 6'!DJ25</f>
        <v>32.450000000000003</v>
      </c>
      <c r="BG31" s="481">
        <f>'[1]T 6'!DM25</f>
        <v>18</v>
      </c>
      <c r="BH31" s="23">
        <f>'[1]T 6'!DN25</f>
        <v>0.98</v>
      </c>
      <c r="BI31" s="481">
        <f>'[1]T 6'!DQ25</f>
        <v>1</v>
      </c>
      <c r="BJ31" s="408">
        <f>'[1]T 6'!DR25</f>
        <v>0.05</v>
      </c>
      <c r="BK31" s="392">
        <f>'[1]T 6'!DU25</f>
        <v>1058</v>
      </c>
      <c r="BL31" s="408">
        <f>'[1]T 6'!DV25</f>
        <v>57.31</v>
      </c>
      <c r="BM31" s="392">
        <f>'[1]T 6'!DY25</f>
        <v>2</v>
      </c>
      <c r="BN31" s="408">
        <f>'[1]T 6'!DZ25</f>
        <v>0.11</v>
      </c>
    </row>
    <row r="32" spans="1:66" x14ac:dyDescent="0.2">
      <c r="A32" s="22" t="str">
        <f>'[1]T 6'!A26</f>
        <v>Total Résidentiel</v>
      </c>
      <c r="B32" s="404">
        <f>'[1]T 6'!B26</f>
        <v>16184</v>
      </c>
      <c r="C32" s="374">
        <f>'[1]T 6'!E26</f>
        <v>1331</v>
      </c>
      <c r="D32" s="445">
        <f>'[1]T 6'!F26</f>
        <v>8.2200000000000006</v>
      </c>
      <c r="E32" s="427">
        <f>'[1]T 6'!I26</f>
        <v>1018</v>
      </c>
      <c r="F32" s="445">
        <f>'[1]T 6'!J26</f>
        <v>6.29</v>
      </c>
      <c r="G32" s="427">
        <f>'[1]T 6'!M26</f>
        <v>250</v>
      </c>
      <c r="H32" s="445">
        <f>'[1]T 6'!N26</f>
        <v>1.54</v>
      </c>
      <c r="I32" s="427">
        <f>'[1]T 6'!Q26</f>
        <v>38</v>
      </c>
      <c r="J32" s="445">
        <f>'[1]T 6'!R26</f>
        <v>0.23</v>
      </c>
      <c r="K32" s="427">
        <f>'[1]T 6'!U26</f>
        <v>29</v>
      </c>
      <c r="L32" s="445">
        <f>'[1]T 6'!V26</f>
        <v>0.18</v>
      </c>
      <c r="M32" s="427">
        <f>'[1]T 6'!Y26</f>
        <v>100</v>
      </c>
      <c r="N32" s="381">
        <f>'[1]T 6'!Z26</f>
        <v>0.62</v>
      </c>
      <c r="O32" s="374">
        <f>'[1]T 6'!AC26</f>
        <v>3556</v>
      </c>
      <c r="P32" s="445">
        <f>'[1]T 6'!AD26</f>
        <v>21.97</v>
      </c>
      <c r="Q32" s="427">
        <f>'[1]T 6'!AG26</f>
        <v>2154</v>
      </c>
      <c r="R32" s="445">
        <f>'[1]T 6'!AH26</f>
        <v>13.31</v>
      </c>
      <c r="S32" s="427">
        <f>'[1]T 6'!AK26</f>
        <v>877</v>
      </c>
      <c r="T32" s="445">
        <f>'[1]T 6'!AL26</f>
        <v>5.42</v>
      </c>
      <c r="U32" s="427">
        <f>'[1]T 6'!AO26</f>
        <v>11</v>
      </c>
      <c r="V32" s="381">
        <f>'[1]T 6'!AP26</f>
        <v>7.0000000000000007E-2</v>
      </c>
      <c r="W32" s="374">
        <f>'[1]T 6'!AS26</f>
        <v>1502</v>
      </c>
      <c r="X32" s="445">
        <f>'[1]T 6'!AT26</f>
        <v>9.2799999999999994</v>
      </c>
      <c r="Y32" s="427">
        <f>'[1]T 6'!AW26</f>
        <v>1231</v>
      </c>
      <c r="Z32" s="445">
        <f>'[1]T 6'!AX26</f>
        <v>7.61</v>
      </c>
      <c r="AA32" s="427">
        <f>'[1]T 6'!BA26</f>
        <v>87</v>
      </c>
      <c r="AB32" s="445">
        <f>'[1]T 6'!BB26</f>
        <v>0.54</v>
      </c>
      <c r="AC32" s="427">
        <f>'[1]T 6'!BE26</f>
        <v>228</v>
      </c>
      <c r="AD32" s="445">
        <f>'[1]T 6'!BF26</f>
        <v>1.41</v>
      </c>
      <c r="AE32" s="427">
        <f>'[1]T 6'!BI26</f>
        <v>86</v>
      </c>
      <c r="AF32" s="396">
        <f>'[1]T 6'!BJ26</f>
        <v>0.53</v>
      </c>
      <c r="AG32" s="14">
        <f>'[1]T 6'!BM26</f>
        <v>41</v>
      </c>
      <c r="AH32" s="381">
        <f>'[1]T 6'!BN26</f>
        <v>0.25</v>
      </c>
      <c r="AI32" s="374">
        <f>'[1]T 6'!BQ26</f>
        <v>1864</v>
      </c>
      <c r="AJ32" s="445">
        <f>'[1]T 6'!BR26</f>
        <v>11.52</v>
      </c>
      <c r="AK32" s="427">
        <f>'[1]T 6'!BU26</f>
        <v>26</v>
      </c>
      <c r="AL32" s="445">
        <f>'[1]T 6'!BV26</f>
        <v>0.16</v>
      </c>
      <c r="AM32" s="427">
        <f>'[1]T 6'!BY26</f>
        <v>1594</v>
      </c>
      <c r="AN32" s="445">
        <f>'[1]T 6'!BZ26</f>
        <v>9.85</v>
      </c>
      <c r="AO32" s="427">
        <f>'[1]T 6'!CC26</f>
        <v>248</v>
      </c>
      <c r="AP32" s="445">
        <f>'[1]T 6'!CD26</f>
        <v>1.53</v>
      </c>
      <c r="AQ32" s="427">
        <f>'[1]T 6'!CG26</f>
        <v>15</v>
      </c>
      <c r="AR32" s="381">
        <f>'[1]T 6'!CH26</f>
        <v>0.09</v>
      </c>
      <c r="AS32" s="374">
        <f>'[1]T 6'!CK26</f>
        <v>421</v>
      </c>
      <c r="AT32" s="445">
        <f>'[1]T 6'!CL26</f>
        <v>2.6</v>
      </c>
      <c r="AU32" s="427">
        <f>'[1]T 6'!CO26</f>
        <v>119</v>
      </c>
      <c r="AV32" s="445">
        <f>'[1]T 6'!CP26</f>
        <v>0.74</v>
      </c>
      <c r="AW32" s="427">
        <f>'[1]T 6'!CS26</f>
        <v>327</v>
      </c>
      <c r="AX32" s="445">
        <f>'[1]T 6'!CT26</f>
        <v>2.02</v>
      </c>
      <c r="AY32" s="427">
        <f>'[1]T 6'!CW26</f>
        <v>20</v>
      </c>
      <c r="AZ32" s="381">
        <f>'[1]T 6'!CX26</f>
        <v>0.12</v>
      </c>
      <c r="BA32" s="374">
        <f>'[1]T 6'!DA26</f>
        <v>51</v>
      </c>
      <c r="BB32" s="381">
        <f>'[1]T 6'!DB26</f>
        <v>0.32</v>
      </c>
      <c r="BC32" s="374">
        <f>'[1]T 6'!DE26</f>
        <v>3467</v>
      </c>
      <c r="BD32" s="445">
        <f>'[1]T 6'!DF26</f>
        <v>21.42</v>
      </c>
      <c r="BE32" s="427">
        <f>'[1]T 6'!DI26</f>
        <v>2029</v>
      </c>
      <c r="BF32" s="445">
        <f>'[1]T 6'!DJ26</f>
        <v>12.54</v>
      </c>
      <c r="BG32" s="427">
        <f>'[1]T 6'!DM26</f>
        <v>378</v>
      </c>
      <c r="BH32" s="445">
        <f>'[1]T 6'!DN26</f>
        <v>2.34</v>
      </c>
      <c r="BI32" s="427">
        <f>'[1]T 6'!DQ26</f>
        <v>26</v>
      </c>
      <c r="BJ32" s="381">
        <f>'[1]T 6'!DR26</f>
        <v>0.16</v>
      </c>
      <c r="BK32" s="374">
        <f>'[1]T 6'!DU26</f>
        <v>12460</v>
      </c>
      <c r="BL32" s="381">
        <f>'[1]T 6'!DV26</f>
        <v>76.989999999999995</v>
      </c>
      <c r="BM32" s="374">
        <f>'[1]T 6'!DY26</f>
        <v>63</v>
      </c>
      <c r="BN32" s="381">
        <f>'[1]T 6'!DZ26</f>
        <v>0.39</v>
      </c>
    </row>
    <row r="33" spans="1:66" x14ac:dyDescent="0.2">
      <c r="A33" s="7" t="str">
        <f>'[1]T 6'!A27</f>
        <v>Unité de crise</v>
      </c>
      <c r="B33" s="402">
        <f>'[1]T 6'!B27</f>
        <v>1139</v>
      </c>
      <c r="C33" s="392">
        <f>'[1]T 6'!E27</f>
        <v>355</v>
      </c>
      <c r="D33" s="23">
        <f>'[1]T 6'!F27</f>
        <v>31.17</v>
      </c>
      <c r="E33" s="481">
        <f>'[1]T 6'!I27</f>
        <v>313</v>
      </c>
      <c r="F33" s="23">
        <f>'[1]T 6'!J27</f>
        <v>27.48</v>
      </c>
      <c r="G33" s="481">
        <f>'[1]T 6'!M27</f>
        <v>69</v>
      </c>
      <c r="H33" s="23">
        <f>'[1]T 6'!N27</f>
        <v>6.06</v>
      </c>
      <c r="I33" s="481">
        <f>'[1]T 6'!Q27</f>
        <v>17</v>
      </c>
      <c r="J33" s="23">
        <f>'[1]T 6'!R27</f>
        <v>1.49</v>
      </c>
      <c r="K33" s="481">
        <f>'[1]T 6'!U27</f>
        <v>3</v>
      </c>
      <c r="L33" s="23">
        <f>'[1]T 6'!V27</f>
        <v>0.26</v>
      </c>
      <c r="M33" s="481">
        <f>'[1]T 6'!Y27</f>
        <v>5</v>
      </c>
      <c r="N33" s="408">
        <f>'[1]T 6'!Z27</f>
        <v>0.44</v>
      </c>
      <c r="O33" s="392">
        <f>'[1]T 6'!AC27</f>
        <v>681</v>
      </c>
      <c r="P33" s="23">
        <f>'[1]T 6'!AD27</f>
        <v>59.79</v>
      </c>
      <c r="Q33" s="481">
        <f>'[1]T 6'!AG27</f>
        <v>337</v>
      </c>
      <c r="R33" s="23">
        <f>'[1]T 6'!AH27</f>
        <v>29.59</v>
      </c>
      <c r="S33" s="481">
        <f>'[1]T 6'!AK27</f>
        <v>283</v>
      </c>
      <c r="T33" s="23">
        <f>'[1]T 6'!AL27</f>
        <v>24.85</v>
      </c>
      <c r="U33" s="481">
        <f>'[1]T 6'!AO27</f>
        <v>0</v>
      </c>
      <c r="V33" s="408">
        <f>'[1]T 6'!AP27</f>
        <v>0</v>
      </c>
      <c r="W33" s="392">
        <f>'[1]T 6'!AS27</f>
        <v>262</v>
      </c>
      <c r="X33" s="23">
        <f>'[1]T 6'!AT27</f>
        <v>23</v>
      </c>
      <c r="Y33" s="481">
        <f>'[1]T 6'!AW27</f>
        <v>229</v>
      </c>
      <c r="Z33" s="23">
        <f>'[1]T 6'!AX27</f>
        <v>20.11</v>
      </c>
      <c r="AA33" s="481">
        <f>'[1]T 6'!BA27</f>
        <v>13</v>
      </c>
      <c r="AB33" s="23">
        <f>'[1]T 6'!BB27</f>
        <v>1.1399999999999999</v>
      </c>
      <c r="AC33" s="481">
        <f>'[1]T 6'!BE27</f>
        <v>39</v>
      </c>
      <c r="AD33" s="23">
        <f>'[1]T 6'!BF27</f>
        <v>3.42</v>
      </c>
      <c r="AE33" s="481">
        <f>'[1]T 6'!BI27</f>
        <v>8</v>
      </c>
      <c r="AF33" s="406">
        <f>'[1]T 6'!BJ27</f>
        <v>0.7</v>
      </c>
      <c r="AG33" s="18">
        <f>'[1]T 6'!BM27</f>
        <v>5</v>
      </c>
      <c r="AH33" s="408">
        <f>'[1]T 6'!BN27</f>
        <v>0.44</v>
      </c>
      <c r="AI33" s="392">
        <f>'[1]T 6'!BQ27</f>
        <v>221</v>
      </c>
      <c r="AJ33" s="23">
        <f>'[1]T 6'!BR27</f>
        <v>19.399999999999999</v>
      </c>
      <c r="AK33" s="481">
        <f>'[1]T 6'!BU27</f>
        <v>3</v>
      </c>
      <c r="AL33" s="23">
        <f>'[1]T 6'!BV27</f>
        <v>0.26</v>
      </c>
      <c r="AM33" s="481">
        <f>'[1]T 6'!BY27</f>
        <v>162</v>
      </c>
      <c r="AN33" s="23">
        <f>'[1]T 6'!BZ27</f>
        <v>14.22</v>
      </c>
      <c r="AO33" s="481">
        <f>'[1]T 6'!CC27</f>
        <v>64</v>
      </c>
      <c r="AP33" s="23">
        <f>'[1]T 6'!CD27</f>
        <v>5.62</v>
      </c>
      <c r="AQ33" s="481">
        <f>'[1]T 6'!CG27</f>
        <v>0</v>
      </c>
      <c r="AR33" s="408">
        <f>'[1]T 6'!CH27</f>
        <v>0</v>
      </c>
      <c r="AS33" s="392">
        <f>'[1]T 6'!CK27</f>
        <v>58</v>
      </c>
      <c r="AT33" s="23">
        <f>'[1]T 6'!CL27</f>
        <v>5.09</v>
      </c>
      <c r="AU33" s="481">
        <f>'[1]T 6'!CO27</f>
        <v>12</v>
      </c>
      <c r="AV33" s="23">
        <f>'[1]T 6'!CP27</f>
        <v>1.05</v>
      </c>
      <c r="AW33" s="481">
        <f>'[1]T 6'!CS27</f>
        <v>52</v>
      </c>
      <c r="AX33" s="23">
        <f>'[1]T 6'!CT27</f>
        <v>4.57</v>
      </c>
      <c r="AY33" s="481">
        <f>'[1]T 6'!CW27</f>
        <v>1</v>
      </c>
      <c r="AZ33" s="408">
        <f>'[1]T 6'!CX27</f>
        <v>0.09</v>
      </c>
      <c r="BA33" s="392">
        <f>'[1]T 6'!DA27</f>
        <v>2</v>
      </c>
      <c r="BB33" s="408">
        <f>'[1]T 6'!DB27</f>
        <v>0.18</v>
      </c>
      <c r="BC33" s="392">
        <f>'[1]T 6'!DE27</f>
        <v>443</v>
      </c>
      <c r="BD33" s="23">
        <f>'[1]T 6'!DF27</f>
        <v>38.89</v>
      </c>
      <c r="BE33" s="481">
        <f>'[1]T 6'!DI27</f>
        <v>151</v>
      </c>
      <c r="BF33" s="23">
        <f>'[1]T 6'!DJ27</f>
        <v>13.26</v>
      </c>
      <c r="BG33" s="481">
        <f>'[1]T 6'!DM27</f>
        <v>31</v>
      </c>
      <c r="BH33" s="23">
        <f>'[1]T 6'!DN27</f>
        <v>2.72</v>
      </c>
      <c r="BI33" s="481">
        <f>'[1]T 6'!DQ27</f>
        <v>0</v>
      </c>
      <c r="BJ33" s="408">
        <f>'[1]T 6'!DR27</f>
        <v>0</v>
      </c>
      <c r="BK33" s="392">
        <f>'[1]T 6'!DU27</f>
        <v>513</v>
      </c>
      <c r="BL33" s="408">
        <f>'[1]T 6'!DV27</f>
        <v>45.04</v>
      </c>
      <c r="BM33" s="392">
        <f>'[1]T 6'!DY27</f>
        <v>2</v>
      </c>
      <c r="BN33" s="408">
        <f>'[1]T 6'!DZ27</f>
        <v>0.18</v>
      </c>
    </row>
    <row r="34" spans="1:66" x14ac:dyDescent="0.2">
      <c r="A34" s="7" t="str">
        <f>'[1]T 6'!A28</f>
        <v>Communauté thérapeutique</v>
      </c>
      <c r="B34" s="402">
        <f>'[1]T 6'!B28</f>
        <v>677</v>
      </c>
      <c r="C34" s="392">
        <f>'[1]T 6'!E28</f>
        <v>130</v>
      </c>
      <c r="D34" s="23">
        <f>'[1]T 6'!F28</f>
        <v>19.2</v>
      </c>
      <c r="E34" s="481">
        <f>'[1]T 6'!I28</f>
        <v>124</v>
      </c>
      <c r="F34" s="23">
        <f>'[1]T 6'!J28</f>
        <v>18.32</v>
      </c>
      <c r="G34" s="481">
        <f>'[1]T 6'!M28</f>
        <v>8</v>
      </c>
      <c r="H34" s="23">
        <f>'[1]T 6'!N28</f>
        <v>1.18</v>
      </c>
      <c r="I34" s="481">
        <f>'[1]T 6'!Q28</f>
        <v>2</v>
      </c>
      <c r="J34" s="23">
        <f>'[1]T 6'!R28</f>
        <v>0.3</v>
      </c>
      <c r="K34" s="481">
        <f>'[1]T 6'!U28</f>
        <v>6</v>
      </c>
      <c r="L34" s="23">
        <f>'[1]T 6'!V28</f>
        <v>0.89</v>
      </c>
      <c r="M34" s="481">
        <f>'[1]T 6'!Y28</f>
        <v>2</v>
      </c>
      <c r="N34" s="408">
        <f>'[1]T 6'!Z28</f>
        <v>0.3</v>
      </c>
      <c r="O34" s="392">
        <f>'[1]T 6'!AC28</f>
        <v>335</v>
      </c>
      <c r="P34" s="23">
        <f>'[1]T 6'!AD28</f>
        <v>49.48</v>
      </c>
      <c r="Q34" s="481">
        <f>'[1]T 6'!AG28</f>
        <v>159</v>
      </c>
      <c r="R34" s="23">
        <f>'[1]T 6'!AH28</f>
        <v>23.49</v>
      </c>
      <c r="S34" s="481">
        <f>'[1]T 6'!AK28</f>
        <v>114</v>
      </c>
      <c r="T34" s="23">
        <f>'[1]T 6'!AL28</f>
        <v>16.84</v>
      </c>
      <c r="U34" s="481">
        <f>'[1]T 6'!AO28</f>
        <v>3</v>
      </c>
      <c r="V34" s="408">
        <f>'[1]T 6'!AP28</f>
        <v>0.44</v>
      </c>
      <c r="W34" s="392">
        <f>'[1]T 6'!AS28</f>
        <v>104</v>
      </c>
      <c r="X34" s="23">
        <f>'[1]T 6'!AT28</f>
        <v>15.36</v>
      </c>
      <c r="Y34" s="481">
        <f>'[1]T 6'!AW28</f>
        <v>89</v>
      </c>
      <c r="Z34" s="23">
        <f>'[1]T 6'!AX28</f>
        <v>13.15</v>
      </c>
      <c r="AA34" s="481">
        <f>'[1]T 6'!BA28</f>
        <v>4</v>
      </c>
      <c r="AB34" s="23">
        <f>'[1]T 6'!BB28</f>
        <v>0.59</v>
      </c>
      <c r="AC34" s="481">
        <f>'[1]T 6'!BE28</f>
        <v>16</v>
      </c>
      <c r="AD34" s="23">
        <f>'[1]T 6'!BF28</f>
        <v>2.36</v>
      </c>
      <c r="AE34" s="481">
        <f>'[1]T 6'!BI28</f>
        <v>4</v>
      </c>
      <c r="AF34" s="406">
        <f>'[1]T 6'!BJ28</f>
        <v>0.59</v>
      </c>
      <c r="AG34" s="18">
        <f>'[1]T 6'!BM28</f>
        <v>2</v>
      </c>
      <c r="AH34" s="408">
        <f>'[1]T 6'!BN28</f>
        <v>0.3</v>
      </c>
      <c r="AI34" s="392">
        <f>'[1]T 6'!BQ28</f>
        <v>93</v>
      </c>
      <c r="AJ34" s="23">
        <f>'[1]T 6'!BR28</f>
        <v>13.74</v>
      </c>
      <c r="AK34" s="481">
        <f>'[1]T 6'!BU28</f>
        <v>2</v>
      </c>
      <c r="AL34" s="23">
        <f>'[1]T 6'!BV28</f>
        <v>0.3</v>
      </c>
      <c r="AM34" s="481">
        <f>'[1]T 6'!BY28</f>
        <v>73</v>
      </c>
      <c r="AN34" s="23">
        <f>'[1]T 6'!BZ28</f>
        <v>10.78</v>
      </c>
      <c r="AO34" s="481">
        <f>'[1]T 6'!CC28</f>
        <v>26</v>
      </c>
      <c r="AP34" s="23">
        <f>'[1]T 6'!CD28</f>
        <v>3.84</v>
      </c>
      <c r="AQ34" s="481">
        <f>'[1]T 6'!CG28</f>
        <v>0</v>
      </c>
      <c r="AR34" s="408">
        <f>'[1]T 6'!CH28</f>
        <v>0</v>
      </c>
      <c r="AS34" s="392">
        <f>'[1]T 6'!CK28</f>
        <v>34</v>
      </c>
      <c r="AT34" s="23">
        <f>'[1]T 6'!CL28</f>
        <v>5.0199999999999996</v>
      </c>
      <c r="AU34" s="481">
        <f>'[1]T 6'!CO28</f>
        <v>10</v>
      </c>
      <c r="AV34" s="23">
        <f>'[1]T 6'!CP28</f>
        <v>1.48</v>
      </c>
      <c r="AW34" s="481">
        <f>'[1]T 6'!CS28</f>
        <v>24</v>
      </c>
      <c r="AX34" s="23">
        <f>'[1]T 6'!CT28</f>
        <v>3.55</v>
      </c>
      <c r="AY34" s="481">
        <f>'[1]T 6'!CW28</f>
        <v>4</v>
      </c>
      <c r="AZ34" s="408">
        <f>'[1]T 6'!CX28</f>
        <v>0.59</v>
      </c>
      <c r="BA34" s="392">
        <f>'[1]T 6'!DA28</f>
        <v>2</v>
      </c>
      <c r="BB34" s="408">
        <f>'[1]T 6'!DB28</f>
        <v>0.3</v>
      </c>
      <c r="BC34" s="392">
        <f>'[1]T 6'!DE28</f>
        <v>188</v>
      </c>
      <c r="BD34" s="23">
        <f>'[1]T 6'!DF28</f>
        <v>27.77</v>
      </c>
      <c r="BE34" s="481">
        <f>'[1]T 6'!DI28</f>
        <v>81</v>
      </c>
      <c r="BF34" s="23">
        <f>'[1]T 6'!DJ28</f>
        <v>11.96</v>
      </c>
      <c r="BG34" s="481">
        <f>'[1]T 6'!DM28</f>
        <v>32</v>
      </c>
      <c r="BH34" s="23">
        <f>'[1]T 6'!DN28</f>
        <v>4.7300000000000004</v>
      </c>
      <c r="BI34" s="481">
        <f>'[1]T 6'!DQ28</f>
        <v>0</v>
      </c>
      <c r="BJ34" s="408">
        <f>'[1]T 6'!DR28</f>
        <v>0</v>
      </c>
      <c r="BK34" s="392">
        <f>'[1]T 6'!DU28</f>
        <v>340</v>
      </c>
      <c r="BL34" s="408">
        <f>'[1]T 6'!DV28</f>
        <v>50.22</v>
      </c>
      <c r="BM34" s="392">
        <f>'[1]T 6'!DY28</f>
        <v>2</v>
      </c>
      <c r="BN34" s="408">
        <f>'[1]T 6'!DZ28</f>
        <v>0.3</v>
      </c>
    </row>
    <row r="35" spans="1:66" x14ac:dyDescent="0.2">
      <c r="A35" s="7" t="str">
        <f>'[1]T 6'!A29</f>
        <v>Hôpital général</v>
      </c>
      <c r="B35" s="402">
        <f>'[1]T 6'!B29</f>
        <v>7563</v>
      </c>
      <c r="C35" s="392">
        <f>'[1]T 6'!E29</f>
        <v>339</v>
      </c>
      <c r="D35" s="23">
        <f>'[1]T 6'!F29</f>
        <v>4.4800000000000004</v>
      </c>
      <c r="E35" s="481">
        <f>'[1]T 6'!I29</f>
        <v>197</v>
      </c>
      <c r="F35" s="23">
        <f>'[1]T 6'!J29</f>
        <v>2.6</v>
      </c>
      <c r="G35" s="481">
        <f>'[1]T 6'!M29</f>
        <v>82</v>
      </c>
      <c r="H35" s="23">
        <f>'[1]T 6'!N29</f>
        <v>1.08</v>
      </c>
      <c r="I35" s="481">
        <f>'[1]T 6'!Q29</f>
        <v>8</v>
      </c>
      <c r="J35" s="23">
        <f>'[1]T 6'!R29</f>
        <v>0.11</v>
      </c>
      <c r="K35" s="481">
        <f>'[1]T 6'!U29</f>
        <v>8</v>
      </c>
      <c r="L35" s="23">
        <f>'[1]T 6'!V29</f>
        <v>0.11</v>
      </c>
      <c r="M35" s="481">
        <f>'[1]T 6'!Y29</f>
        <v>48</v>
      </c>
      <c r="N35" s="408">
        <f>'[1]T 6'!Z29</f>
        <v>0.63</v>
      </c>
      <c r="O35" s="392">
        <f>'[1]T 6'!AC29</f>
        <v>1060</v>
      </c>
      <c r="P35" s="23">
        <f>'[1]T 6'!AD29</f>
        <v>14.02</v>
      </c>
      <c r="Q35" s="481">
        <f>'[1]T 6'!AG29</f>
        <v>765</v>
      </c>
      <c r="R35" s="23">
        <f>'[1]T 6'!AH29</f>
        <v>10.119999999999999</v>
      </c>
      <c r="S35" s="481">
        <f>'[1]T 6'!AK29</f>
        <v>149</v>
      </c>
      <c r="T35" s="23">
        <f>'[1]T 6'!AL29</f>
        <v>1.97</v>
      </c>
      <c r="U35" s="481">
        <f>'[1]T 6'!AO29</f>
        <v>3</v>
      </c>
      <c r="V35" s="408">
        <f>'[1]T 6'!AP29</f>
        <v>0.04</v>
      </c>
      <c r="W35" s="392">
        <f>'[1]T 6'!AS29</f>
        <v>515</v>
      </c>
      <c r="X35" s="23">
        <f>'[1]T 6'!AT29</f>
        <v>6.81</v>
      </c>
      <c r="Y35" s="481">
        <f>'[1]T 6'!AW29</f>
        <v>413</v>
      </c>
      <c r="Z35" s="23">
        <f>'[1]T 6'!AX29</f>
        <v>5.46</v>
      </c>
      <c r="AA35" s="481">
        <f>'[1]T 6'!BA29</f>
        <v>33</v>
      </c>
      <c r="AB35" s="23">
        <f>'[1]T 6'!BB29</f>
        <v>0.44</v>
      </c>
      <c r="AC35" s="481">
        <f>'[1]T 6'!BE29</f>
        <v>78</v>
      </c>
      <c r="AD35" s="23">
        <f>'[1]T 6'!BF29</f>
        <v>1.03</v>
      </c>
      <c r="AE35" s="481">
        <f>'[1]T 6'!BI29</f>
        <v>34</v>
      </c>
      <c r="AF35" s="406">
        <f>'[1]T 6'!BJ29</f>
        <v>0.45</v>
      </c>
      <c r="AG35" s="18">
        <f>'[1]T 6'!BM29</f>
        <v>9</v>
      </c>
      <c r="AH35" s="408">
        <f>'[1]T 6'!BN29</f>
        <v>0.12</v>
      </c>
      <c r="AI35" s="392">
        <f>'[1]T 6'!BQ29</f>
        <v>683</v>
      </c>
      <c r="AJ35" s="23">
        <f>'[1]T 6'!BR29</f>
        <v>9.0299999999999994</v>
      </c>
      <c r="AK35" s="481">
        <f>'[1]T 6'!BU29</f>
        <v>9</v>
      </c>
      <c r="AL35" s="23">
        <f>'[1]T 6'!BV29</f>
        <v>0.12</v>
      </c>
      <c r="AM35" s="481">
        <f>'[1]T 6'!BY29</f>
        <v>587</v>
      </c>
      <c r="AN35" s="23">
        <f>'[1]T 6'!BZ29</f>
        <v>7.76</v>
      </c>
      <c r="AO35" s="481">
        <f>'[1]T 6'!CC29</f>
        <v>60</v>
      </c>
      <c r="AP35" s="23">
        <f>'[1]T 6'!CD29</f>
        <v>0.79</v>
      </c>
      <c r="AQ35" s="481">
        <f>'[1]T 6'!CG29</f>
        <v>7</v>
      </c>
      <c r="AR35" s="408">
        <f>'[1]T 6'!CH29</f>
        <v>0.09</v>
      </c>
      <c r="AS35" s="392">
        <f>'[1]T 6'!CK29</f>
        <v>130</v>
      </c>
      <c r="AT35" s="23">
        <f>'[1]T 6'!CL29</f>
        <v>1.72</v>
      </c>
      <c r="AU35" s="481">
        <f>'[1]T 6'!CO29</f>
        <v>32</v>
      </c>
      <c r="AV35" s="23">
        <f>'[1]T 6'!CP29</f>
        <v>0.42</v>
      </c>
      <c r="AW35" s="481">
        <f>'[1]T 6'!CS29</f>
        <v>101</v>
      </c>
      <c r="AX35" s="23">
        <f>'[1]T 6'!CT29</f>
        <v>1.34</v>
      </c>
      <c r="AY35" s="481">
        <f>'[1]T 6'!CW29</f>
        <v>2</v>
      </c>
      <c r="AZ35" s="408">
        <f>'[1]T 6'!CX29</f>
        <v>0.03</v>
      </c>
      <c r="BA35" s="392">
        <f>'[1]T 6'!DA29</f>
        <v>15</v>
      </c>
      <c r="BB35" s="408">
        <f>'[1]T 6'!DB29</f>
        <v>0.2</v>
      </c>
      <c r="BC35" s="392">
        <f>'[1]T 6'!DE29</f>
        <v>1231</v>
      </c>
      <c r="BD35" s="23">
        <f>'[1]T 6'!DF29</f>
        <v>16.28</v>
      </c>
      <c r="BE35" s="481">
        <f>'[1]T 6'!DI29</f>
        <v>798</v>
      </c>
      <c r="BF35" s="23">
        <f>'[1]T 6'!DJ29</f>
        <v>10.55</v>
      </c>
      <c r="BG35" s="481">
        <f>'[1]T 6'!DM29</f>
        <v>113</v>
      </c>
      <c r="BH35" s="23">
        <f>'[1]T 6'!DN29</f>
        <v>1.49</v>
      </c>
      <c r="BI35" s="481">
        <f>'[1]T 6'!DQ29</f>
        <v>9</v>
      </c>
      <c r="BJ35" s="408">
        <f>'[1]T 6'!DR29</f>
        <v>0.12</v>
      </c>
      <c r="BK35" s="392">
        <f>'[1]T 6'!DU29</f>
        <v>6181</v>
      </c>
      <c r="BL35" s="408">
        <f>'[1]T 6'!DV29</f>
        <v>81.73</v>
      </c>
      <c r="BM35" s="392">
        <f>'[1]T 6'!DY29</f>
        <v>36</v>
      </c>
      <c r="BN35" s="408">
        <f>'[1]T 6'!DZ29</f>
        <v>0.48</v>
      </c>
    </row>
    <row r="36" spans="1:66" ht="12" thickBot="1" x14ac:dyDescent="0.25">
      <c r="A36" s="7" t="str">
        <f>'[1]T 6'!A30</f>
        <v>Hôpital psychiatrique</v>
      </c>
      <c r="B36" s="405">
        <f>'[1]T 6'!B30</f>
        <v>6805</v>
      </c>
      <c r="C36" s="393">
        <f>'[1]T 6'!E30</f>
        <v>507</v>
      </c>
      <c r="D36" s="480">
        <f>'[1]T 6'!F30</f>
        <v>7.45</v>
      </c>
      <c r="E36" s="482">
        <f>'[1]T 6'!I30</f>
        <v>384</v>
      </c>
      <c r="F36" s="480">
        <f>'[1]T 6'!J30</f>
        <v>5.64</v>
      </c>
      <c r="G36" s="482">
        <f>'[1]T 6'!M30</f>
        <v>91</v>
      </c>
      <c r="H36" s="480">
        <f>'[1]T 6'!N30</f>
        <v>1.34</v>
      </c>
      <c r="I36" s="482">
        <f>'[1]T 6'!Q30</f>
        <v>11</v>
      </c>
      <c r="J36" s="480">
        <f>'[1]T 6'!R30</f>
        <v>0.16</v>
      </c>
      <c r="K36" s="482">
        <f>'[1]T 6'!U30</f>
        <v>12</v>
      </c>
      <c r="L36" s="480">
        <f>'[1]T 6'!V30</f>
        <v>0.18</v>
      </c>
      <c r="M36" s="482">
        <f>'[1]T 6'!Y30</f>
        <v>45</v>
      </c>
      <c r="N36" s="409">
        <f>'[1]T 6'!Z30</f>
        <v>0.66</v>
      </c>
      <c r="O36" s="393">
        <f>'[1]T 6'!AC30</f>
        <v>1480</v>
      </c>
      <c r="P36" s="480">
        <f>'[1]T 6'!AD30</f>
        <v>21.75</v>
      </c>
      <c r="Q36" s="482">
        <f>'[1]T 6'!AG30</f>
        <v>893</v>
      </c>
      <c r="R36" s="480">
        <f>'[1]T 6'!AH30</f>
        <v>13.12</v>
      </c>
      <c r="S36" s="482">
        <f>'[1]T 6'!AK30</f>
        <v>331</v>
      </c>
      <c r="T36" s="480">
        <f>'[1]T 6'!AL30</f>
        <v>4.8600000000000003</v>
      </c>
      <c r="U36" s="482">
        <f>'[1]T 6'!AO30</f>
        <v>5</v>
      </c>
      <c r="V36" s="409">
        <f>'[1]T 6'!AP30</f>
        <v>7.0000000000000007E-2</v>
      </c>
      <c r="W36" s="393">
        <f>'[1]T 6'!AS30</f>
        <v>621</v>
      </c>
      <c r="X36" s="480">
        <f>'[1]T 6'!AT30</f>
        <v>9.1300000000000008</v>
      </c>
      <c r="Y36" s="482">
        <f>'[1]T 6'!AW30</f>
        <v>500</v>
      </c>
      <c r="Z36" s="480">
        <f>'[1]T 6'!AX30</f>
        <v>7.35</v>
      </c>
      <c r="AA36" s="482">
        <f>'[1]T 6'!BA30</f>
        <v>37</v>
      </c>
      <c r="AB36" s="480">
        <f>'[1]T 6'!BB30</f>
        <v>0.54</v>
      </c>
      <c r="AC36" s="482">
        <f>'[1]T 6'!BE30</f>
        <v>95</v>
      </c>
      <c r="AD36" s="480">
        <f>'[1]T 6'!BF30</f>
        <v>1.4</v>
      </c>
      <c r="AE36" s="482">
        <f>'[1]T 6'!BI30</f>
        <v>40</v>
      </c>
      <c r="AF36" s="407">
        <f>'[1]T 6'!BJ30</f>
        <v>0.59</v>
      </c>
      <c r="AG36" s="399">
        <f>'[1]T 6'!BM30</f>
        <v>25</v>
      </c>
      <c r="AH36" s="409">
        <f>'[1]T 6'!BN30</f>
        <v>0.37</v>
      </c>
      <c r="AI36" s="393">
        <f>'[1]T 6'!BQ30</f>
        <v>867</v>
      </c>
      <c r="AJ36" s="480">
        <f>'[1]T 6'!BR30</f>
        <v>12.74</v>
      </c>
      <c r="AK36" s="482">
        <f>'[1]T 6'!BU30</f>
        <v>12</v>
      </c>
      <c r="AL36" s="480">
        <f>'[1]T 6'!BV30</f>
        <v>0.18</v>
      </c>
      <c r="AM36" s="482">
        <f>'[1]T 6'!BY30</f>
        <v>772</v>
      </c>
      <c r="AN36" s="480">
        <f>'[1]T 6'!BZ30</f>
        <v>11.34</v>
      </c>
      <c r="AO36" s="482">
        <f>'[1]T 6'!CC30</f>
        <v>98</v>
      </c>
      <c r="AP36" s="480">
        <f>'[1]T 6'!CD30</f>
        <v>1.44</v>
      </c>
      <c r="AQ36" s="482">
        <f>'[1]T 6'!CG30</f>
        <v>8</v>
      </c>
      <c r="AR36" s="409">
        <f>'[1]T 6'!CH30</f>
        <v>0.12</v>
      </c>
      <c r="AS36" s="393">
        <f>'[1]T 6'!CK30</f>
        <v>199</v>
      </c>
      <c r="AT36" s="480">
        <f>'[1]T 6'!CL30</f>
        <v>2.92</v>
      </c>
      <c r="AU36" s="482">
        <f>'[1]T 6'!CO30</f>
        <v>65</v>
      </c>
      <c r="AV36" s="480">
        <f>'[1]T 6'!CP30</f>
        <v>0.96</v>
      </c>
      <c r="AW36" s="482">
        <f>'[1]T 6'!CS30</f>
        <v>150</v>
      </c>
      <c r="AX36" s="480">
        <f>'[1]T 6'!CT30</f>
        <v>2.2000000000000002</v>
      </c>
      <c r="AY36" s="482">
        <f>'[1]T 6'!CW30</f>
        <v>13</v>
      </c>
      <c r="AZ36" s="409">
        <f>'[1]T 6'!CX30</f>
        <v>0.19</v>
      </c>
      <c r="BA36" s="393">
        <f>'[1]T 6'!DA30</f>
        <v>32</v>
      </c>
      <c r="BB36" s="409">
        <f>'[1]T 6'!DB30</f>
        <v>0.47</v>
      </c>
      <c r="BC36" s="393">
        <f>'[1]T 6'!DE30</f>
        <v>1605</v>
      </c>
      <c r="BD36" s="480">
        <f>'[1]T 6'!DF30</f>
        <v>23.59</v>
      </c>
      <c r="BE36" s="482">
        <f>'[1]T 6'!DI30</f>
        <v>999</v>
      </c>
      <c r="BF36" s="480">
        <f>'[1]T 6'!DJ30</f>
        <v>14.68</v>
      </c>
      <c r="BG36" s="482">
        <f>'[1]T 6'!DM30</f>
        <v>202</v>
      </c>
      <c r="BH36" s="480">
        <f>'[1]T 6'!DN30</f>
        <v>2.97</v>
      </c>
      <c r="BI36" s="482">
        <f>'[1]T 6'!DQ30</f>
        <v>17</v>
      </c>
      <c r="BJ36" s="409">
        <f>'[1]T 6'!DR30</f>
        <v>0.25</v>
      </c>
      <c r="BK36" s="393">
        <f>'[1]T 6'!DU30</f>
        <v>5426</v>
      </c>
      <c r="BL36" s="409">
        <f>'[1]T 6'!DV30</f>
        <v>79.739999999999995</v>
      </c>
      <c r="BM36" s="393">
        <f>'[1]T 6'!DY30</f>
        <v>23</v>
      </c>
      <c r="BN36" s="409">
        <f>'[1]T 6'!DZ30</f>
        <v>0.34</v>
      </c>
    </row>
    <row r="37" spans="1:66" x14ac:dyDescent="0.2">
      <c r="A37" s="739" t="s">
        <v>3</v>
      </c>
      <c r="B37" s="739"/>
      <c r="C37" s="739"/>
      <c r="D37" s="739"/>
      <c r="E37" s="739"/>
      <c r="F37" s="739"/>
      <c r="G37" s="739"/>
      <c r="H37" s="387"/>
    </row>
  </sheetData>
  <mergeCells count="35">
    <mergeCell ref="C2:BN2"/>
    <mergeCell ref="A37:G37"/>
    <mergeCell ref="B2:B3"/>
    <mergeCell ref="BK3:BL3"/>
    <mergeCell ref="BM3:BN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BC3:BD3"/>
    <mergeCell ref="BE3:BF3"/>
    <mergeCell ref="BG3:BH3"/>
    <mergeCell ref="BI3:BJ3"/>
    <mergeCell ref="AS3:AT3"/>
    <mergeCell ref="AU3:AV3"/>
    <mergeCell ref="AW3:AX3"/>
    <mergeCell ref="AY3:AZ3"/>
    <mergeCell ref="BA3:B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workbookViewId="0"/>
  </sheetViews>
  <sheetFormatPr defaultRowHeight="15" x14ac:dyDescent="0.25"/>
  <cols>
    <col min="1" max="1" width="18" customWidth="1"/>
    <col min="2" max="2" width="12.42578125" style="362" bestFit="1" customWidth="1"/>
    <col min="4" max="4" width="10.28515625" bestFit="1" customWidth="1"/>
    <col min="5" max="5" width="10.28515625" customWidth="1"/>
    <col min="6" max="6" width="14.7109375" customWidth="1"/>
  </cols>
  <sheetData>
    <row r="1" spans="1:8" x14ac:dyDescent="0.25">
      <c r="A1" s="2" t="s">
        <v>385</v>
      </c>
      <c r="B1" s="27"/>
      <c r="C1" s="3"/>
      <c r="D1" s="3"/>
      <c r="E1" s="3"/>
      <c r="F1" s="3"/>
    </row>
    <row r="2" spans="1:8" ht="56.25" customHeight="1" x14ac:dyDescent="0.25">
      <c r="A2" s="3"/>
      <c r="B2" s="59" t="s">
        <v>125</v>
      </c>
      <c r="C2" s="720" t="s">
        <v>126</v>
      </c>
      <c r="D2" s="721"/>
      <c r="E2" s="526" t="s">
        <v>127</v>
      </c>
      <c r="F2" s="59" t="s">
        <v>128</v>
      </c>
      <c r="G2" s="59" t="s">
        <v>129</v>
      </c>
      <c r="H2" s="59" t="s">
        <v>130</v>
      </c>
    </row>
    <row r="3" spans="1:8" x14ac:dyDescent="0.25">
      <c r="A3" s="3"/>
      <c r="B3" s="59" t="s">
        <v>2</v>
      </c>
      <c r="C3" s="59" t="s">
        <v>2</v>
      </c>
      <c r="D3" s="470" t="s">
        <v>0</v>
      </c>
      <c r="E3" s="59" t="s">
        <v>2</v>
      </c>
      <c r="F3" s="59" t="s">
        <v>2</v>
      </c>
      <c r="G3" s="470" t="s">
        <v>0</v>
      </c>
      <c r="H3" s="470" t="s">
        <v>0</v>
      </c>
    </row>
    <row r="4" spans="1:8" x14ac:dyDescent="0.25">
      <c r="A4" s="547" t="s">
        <v>375</v>
      </c>
      <c r="B4" s="55"/>
      <c r="C4" s="52"/>
      <c r="D4" s="55"/>
      <c r="E4" s="55"/>
      <c r="F4" s="55"/>
      <c r="G4" s="57"/>
      <c r="H4" s="57"/>
    </row>
    <row r="5" spans="1:8" x14ac:dyDescent="0.25">
      <c r="A5" s="4">
        <v>2011</v>
      </c>
      <c r="B5" s="420">
        <v>86</v>
      </c>
      <c r="C5" s="422">
        <v>8554</v>
      </c>
      <c r="D5" s="423">
        <v>3.3000000000000002E-2</v>
      </c>
      <c r="E5" s="434">
        <v>78.109690696947723</v>
      </c>
      <c r="F5" s="37">
        <v>5843</v>
      </c>
      <c r="G5" s="439">
        <v>0.216</v>
      </c>
      <c r="H5" s="439" t="s">
        <v>8</v>
      </c>
    </row>
    <row r="6" spans="1:8" x14ac:dyDescent="0.25">
      <c r="A6" s="4">
        <v>2012</v>
      </c>
      <c r="B6" s="30">
        <v>111</v>
      </c>
      <c r="C6" s="424">
        <v>13212</v>
      </c>
      <c r="D6" s="425">
        <v>5.0999999999999997E-2</v>
      </c>
      <c r="E6" s="434">
        <v>119.71785296559932</v>
      </c>
      <c r="F6" s="37">
        <v>8716</v>
      </c>
      <c r="G6" s="439">
        <v>0.19600000000000001</v>
      </c>
      <c r="H6" s="439" t="s">
        <v>8</v>
      </c>
    </row>
    <row r="7" spans="1:8" x14ac:dyDescent="0.25">
      <c r="A7" s="4">
        <v>2013</v>
      </c>
      <c r="B7" s="30">
        <v>134</v>
      </c>
      <c r="C7" s="424">
        <v>18534</v>
      </c>
      <c r="D7" s="425">
        <v>7.1999999999999995E-2</v>
      </c>
      <c r="E7" s="434">
        <v>166.97968224669208</v>
      </c>
      <c r="F7" s="37">
        <v>11049</v>
      </c>
      <c r="G7" s="439">
        <v>0.25900000000000001</v>
      </c>
      <c r="H7" s="439" t="s">
        <v>8</v>
      </c>
    </row>
    <row r="8" spans="1:8" x14ac:dyDescent="0.25">
      <c r="A8" s="4">
        <v>2014</v>
      </c>
      <c r="B8" s="30">
        <v>168</v>
      </c>
      <c r="C8" s="424">
        <v>23796</v>
      </c>
      <c r="D8" s="425">
        <v>9.1999999999999998E-2</v>
      </c>
      <c r="E8" s="434">
        <v>213.40716429625323</v>
      </c>
      <c r="F8" s="37">
        <v>13725</v>
      </c>
      <c r="G8" s="439">
        <v>0.29799999999999999</v>
      </c>
      <c r="H8" s="439" t="s">
        <v>8</v>
      </c>
    </row>
    <row r="9" spans="1:8" x14ac:dyDescent="0.25">
      <c r="A9" s="4">
        <v>2015</v>
      </c>
      <c r="B9" s="30">
        <v>203</v>
      </c>
      <c r="C9" s="424">
        <v>28539</v>
      </c>
      <c r="D9" s="425">
        <v>0.11</v>
      </c>
      <c r="E9" s="434">
        <v>254.60690492427364</v>
      </c>
      <c r="F9" s="37">
        <v>16877</v>
      </c>
      <c r="G9" s="439">
        <v>0.29299999999999998</v>
      </c>
      <c r="H9" s="439">
        <v>7.1999999999999995E-2</v>
      </c>
    </row>
    <row r="10" spans="1:8" x14ac:dyDescent="0.25">
      <c r="A10" s="4">
        <v>2016</v>
      </c>
      <c r="B10" s="30">
        <v>209</v>
      </c>
      <c r="C10" s="424">
        <v>29383</v>
      </c>
      <c r="D10" s="425">
        <v>0.113</v>
      </c>
      <c r="E10" s="434">
        <v>260.76708102922368</v>
      </c>
      <c r="F10" s="37">
        <v>18018</v>
      </c>
      <c r="G10" s="439">
        <v>0.23</v>
      </c>
      <c r="H10" s="439">
        <v>7.2999999999999995E-2</v>
      </c>
    </row>
    <row r="11" spans="1:8" x14ac:dyDescent="0.25">
      <c r="A11" s="4">
        <v>2017</v>
      </c>
      <c r="B11" s="30">
        <v>207</v>
      </c>
      <c r="C11" s="424">
        <v>29093</v>
      </c>
      <c r="D11" s="425">
        <v>0.112</v>
      </c>
      <c r="E11" s="434">
        <v>256.95790387780062</v>
      </c>
      <c r="F11" s="37">
        <v>18258</v>
      </c>
      <c r="G11" s="439">
        <v>0.20300000000000001</v>
      </c>
      <c r="H11" s="439">
        <v>7.3999999999999996E-2</v>
      </c>
    </row>
    <row r="12" spans="1:8" x14ac:dyDescent="0.25">
      <c r="A12" s="4">
        <v>2018</v>
      </c>
      <c r="B12" s="30">
        <v>204</v>
      </c>
      <c r="C12" s="424">
        <v>28657</v>
      </c>
      <c r="D12" s="425">
        <v>0.111</v>
      </c>
      <c r="E12" s="434">
        <v>251.90597455887666</v>
      </c>
      <c r="F12" s="37">
        <v>17328</v>
      </c>
      <c r="G12" s="439">
        <v>0.23100000000000001</v>
      </c>
      <c r="H12" s="439">
        <v>7.2999999999999995E-2</v>
      </c>
    </row>
    <row r="13" spans="1:8" x14ac:dyDescent="0.25">
      <c r="A13" s="4">
        <v>2019</v>
      </c>
      <c r="B13" s="30">
        <v>207</v>
      </c>
      <c r="C13" s="424">
        <v>28907</v>
      </c>
      <c r="D13" s="425">
        <v>0.112</v>
      </c>
      <c r="E13" s="434">
        <v>254.10357003780743</v>
      </c>
      <c r="F13" s="37">
        <v>16353</v>
      </c>
      <c r="G13" s="439">
        <v>0.27900000000000003</v>
      </c>
      <c r="H13" s="439">
        <v>7.6999999999999999E-2</v>
      </c>
    </row>
    <row r="14" spans="1:8" x14ac:dyDescent="0.25">
      <c r="A14" s="4">
        <v>2020</v>
      </c>
      <c r="B14" s="30">
        <v>199</v>
      </c>
      <c r="C14" s="424">
        <v>24197</v>
      </c>
      <c r="D14" s="425">
        <v>9.2999999999999999E-2</v>
      </c>
      <c r="E14" s="434">
        <v>210.5434251361371</v>
      </c>
      <c r="F14" s="37">
        <v>13969</v>
      </c>
      <c r="G14" s="439">
        <v>0.28199999999999997</v>
      </c>
      <c r="H14" s="439">
        <v>7.6999999999999999E-2</v>
      </c>
    </row>
    <row r="15" spans="1:8" x14ac:dyDescent="0.25">
      <c r="A15" s="4">
        <v>2021</v>
      </c>
      <c r="B15" s="30">
        <v>203</v>
      </c>
      <c r="C15" s="424">
        <v>26054</v>
      </c>
      <c r="D15" s="425">
        <v>0.10100000000000001</v>
      </c>
      <c r="E15" s="434">
        <v>226</v>
      </c>
      <c r="F15" s="37">
        <v>15320</v>
      </c>
      <c r="G15" s="439">
        <v>0.26200000000000001</v>
      </c>
      <c r="H15" s="439">
        <v>7.5999999999999998E-2</v>
      </c>
    </row>
    <row r="16" spans="1:8" x14ac:dyDescent="0.25">
      <c r="A16" s="53" t="s">
        <v>41</v>
      </c>
      <c r="B16" s="57"/>
      <c r="C16" s="426"/>
      <c r="D16" s="438"/>
      <c r="E16" s="432"/>
      <c r="F16" s="54"/>
      <c r="G16" s="440"/>
      <c r="H16" s="440"/>
    </row>
    <row r="17" spans="1:8" x14ac:dyDescent="0.25">
      <c r="A17" s="6" t="s">
        <v>42</v>
      </c>
      <c r="B17" s="14">
        <v>104</v>
      </c>
      <c r="C17" s="427">
        <v>16759</v>
      </c>
      <c r="D17" s="428">
        <v>0.64300000000000002</v>
      </c>
      <c r="E17" s="435">
        <f>(C17/6698876)*100000</f>
        <v>250.17629823271844</v>
      </c>
      <c r="F17" s="14">
        <v>10333</v>
      </c>
      <c r="G17" s="441">
        <v>0.21199999999999999</v>
      </c>
      <c r="H17" s="441">
        <v>7.3999999999999996E-2</v>
      </c>
    </row>
    <row r="18" spans="1:8" x14ac:dyDescent="0.25">
      <c r="A18" s="7" t="s">
        <v>43</v>
      </c>
      <c r="B18" s="11">
        <v>20</v>
      </c>
      <c r="C18" s="424">
        <v>2802</v>
      </c>
      <c r="D18" s="429">
        <v>0.108</v>
      </c>
      <c r="E18" s="434">
        <f>(C18/1886609)*100000</f>
        <v>148.52044064244365</v>
      </c>
      <c r="F18" s="11">
        <v>1803</v>
      </c>
      <c r="G18" s="442">
        <v>0.20300000000000001</v>
      </c>
      <c r="H18" s="442">
        <v>0.10299999999999999</v>
      </c>
    </row>
    <row r="19" spans="1:8" x14ac:dyDescent="0.25">
      <c r="A19" s="7" t="s">
        <v>44</v>
      </c>
      <c r="B19" s="11">
        <v>13</v>
      </c>
      <c r="C19" s="424">
        <v>1713</v>
      </c>
      <c r="D19" s="429">
        <v>6.6000000000000003E-2</v>
      </c>
      <c r="E19" s="434">
        <f>(C19/1173440)*100000</f>
        <v>145.98104717752932</v>
      </c>
      <c r="F19" s="11">
        <v>1283</v>
      </c>
      <c r="G19" s="442">
        <v>0.14399999999999999</v>
      </c>
      <c r="H19" s="442">
        <v>0.06</v>
      </c>
    </row>
    <row r="20" spans="1:8" x14ac:dyDescent="0.25">
      <c r="A20" s="7" t="s">
        <v>45</v>
      </c>
      <c r="B20" s="11">
        <v>26</v>
      </c>
      <c r="C20" s="424">
        <v>4418</v>
      </c>
      <c r="D20" s="429">
        <v>0.17</v>
      </c>
      <c r="E20" s="434">
        <f>(C20/1209011)*100000</f>
        <v>365.4226471057749</v>
      </c>
      <c r="F20" s="11">
        <v>3033</v>
      </c>
      <c r="G20" s="442">
        <v>5.8000000000000003E-2</v>
      </c>
      <c r="H20" s="442">
        <v>6.9000000000000006E-2</v>
      </c>
    </row>
    <row r="21" spans="1:8" x14ac:dyDescent="0.25">
      <c r="A21" s="7" t="s">
        <v>46</v>
      </c>
      <c r="B21" s="11">
        <v>30</v>
      </c>
      <c r="C21" s="424">
        <v>3241</v>
      </c>
      <c r="D21" s="429">
        <v>0.124</v>
      </c>
      <c r="E21" s="434">
        <f>(C21/1543865)*100000</f>
        <v>209.92768150064936</v>
      </c>
      <c r="F21" s="11">
        <v>2252</v>
      </c>
      <c r="G21" s="442">
        <v>0.12</v>
      </c>
      <c r="H21" s="442">
        <v>6.9000000000000006E-2</v>
      </c>
    </row>
    <row r="22" spans="1:8" x14ac:dyDescent="0.25">
      <c r="A22" s="7" t="s">
        <v>47</v>
      </c>
      <c r="B22" s="11">
        <v>12</v>
      </c>
      <c r="C22" s="424">
        <v>3140</v>
      </c>
      <c r="D22" s="429">
        <v>0.121</v>
      </c>
      <c r="E22" s="434">
        <f>(C22/885951)*100000</f>
        <v>354.42140705298601</v>
      </c>
      <c r="F22" s="11">
        <v>1962</v>
      </c>
      <c r="G22" s="442">
        <v>0.20399999999999999</v>
      </c>
      <c r="H22" s="442">
        <v>8.3000000000000004E-2</v>
      </c>
    </row>
    <row r="23" spans="1:8" x14ac:dyDescent="0.25">
      <c r="A23" s="6" t="s">
        <v>48</v>
      </c>
      <c r="B23" s="14">
        <v>70</v>
      </c>
      <c r="C23" s="427">
        <v>6307</v>
      </c>
      <c r="D23" s="428">
        <v>0.24199999999999999</v>
      </c>
      <c r="E23" s="435">
        <f>(C23/3662495)*100000</f>
        <v>172.20501324916484</v>
      </c>
      <c r="F23" s="14">
        <v>3528</v>
      </c>
      <c r="G23" s="441">
        <v>0.33100000000000002</v>
      </c>
      <c r="H23" s="441">
        <v>4.8000000000000001E-2</v>
      </c>
    </row>
    <row r="24" spans="1:8" x14ac:dyDescent="0.25">
      <c r="A24" s="7" t="s">
        <v>49</v>
      </c>
      <c r="B24" s="11">
        <v>21</v>
      </c>
      <c r="C24" s="424">
        <v>2328</v>
      </c>
      <c r="D24" s="429">
        <v>8.8999999999999996E-2</v>
      </c>
      <c r="E24" s="434">
        <f>(C24/1110989)*100000</f>
        <v>209.5430287788628</v>
      </c>
      <c r="F24" s="11">
        <v>1482</v>
      </c>
      <c r="G24" s="442">
        <v>0.22900000000000001</v>
      </c>
      <c r="H24" s="442">
        <v>3.5999999999999997E-2</v>
      </c>
    </row>
    <row r="25" spans="1:8" x14ac:dyDescent="0.25">
      <c r="A25" s="7" t="s">
        <v>50</v>
      </c>
      <c r="B25" s="11">
        <v>30</v>
      </c>
      <c r="C25" s="424">
        <v>1933</v>
      </c>
      <c r="D25" s="429">
        <v>7.3999999999999996E-2</v>
      </c>
      <c r="E25" s="434">
        <f>(C25/1351127)*100000</f>
        <v>143.06575177610986</v>
      </c>
      <c r="F25" s="11">
        <v>1091</v>
      </c>
      <c r="G25" s="442">
        <v>0.33700000000000002</v>
      </c>
      <c r="H25" s="442">
        <v>3.4000000000000002E-2</v>
      </c>
    </row>
    <row r="26" spans="1:8" x14ac:dyDescent="0.25">
      <c r="A26" s="7" t="s">
        <v>1</v>
      </c>
      <c r="B26" s="11">
        <v>3</v>
      </c>
      <c r="C26" s="424">
        <v>495</v>
      </c>
      <c r="D26" s="429">
        <v>1.9E-2</v>
      </c>
      <c r="E26" s="434">
        <f>(C26/291143)*100000</f>
        <v>170.01954366067534</v>
      </c>
      <c r="F26" s="11">
        <v>152</v>
      </c>
      <c r="G26" s="442">
        <v>0.64</v>
      </c>
      <c r="H26" s="442">
        <v>0.21099999999999999</v>
      </c>
    </row>
    <row r="27" spans="1:8" x14ac:dyDescent="0.25">
      <c r="A27" s="7" t="s">
        <v>51</v>
      </c>
      <c r="B27" s="11">
        <v>11</v>
      </c>
      <c r="C27" s="424">
        <v>1208</v>
      </c>
      <c r="D27" s="429">
        <v>4.5999999999999999E-2</v>
      </c>
      <c r="E27" s="434">
        <f>(C27/499454)*100000</f>
        <v>241.86411561425078</v>
      </c>
      <c r="F27" s="11">
        <v>645</v>
      </c>
      <c r="G27" s="442">
        <v>0.35</v>
      </c>
      <c r="H27" s="442">
        <v>3.5000000000000003E-2</v>
      </c>
    </row>
    <row r="28" spans="1:8" x14ac:dyDescent="0.25">
      <c r="A28" s="7" t="s">
        <v>52</v>
      </c>
      <c r="B28" s="11">
        <v>5</v>
      </c>
      <c r="C28" s="424">
        <v>343</v>
      </c>
      <c r="D28" s="429">
        <v>1.2999999999999999E-2</v>
      </c>
      <c r="E28" s="434">
        <f>(C28/409782)*100000</f>
        <v>83.703042105314537</v>
      </c>
      <c r="F28" s="11">
        <v>158</v>
      </c>
      <c r="G28" s="442">
        <v>0.46899999999999997</v>
      </c>
      <c r="H28" s="442">
        <v>2.4E-2</v>
      </c>
    </row>
    <row r="29" spans="1:8" x14ac:dyDescent="0.25">
      <c r="A29" s="6" t="s">
        <v>53</v>
      </c>
      <c r="B29" s="14">
        <v>29</v>
      </c>
      <c r="C29" s="427">
        <v>2988</v>
      </c>
      <c r="D29" s="428">
        <v>0.115</v>
      </c>
      <c r="E29" s="435">
        <f>(C29/1222637)*100000</f>
        <v>244.38979026481286</v>
      </c>
      <c r="F29" s="14">
        <v>1459</v>
      </c>
      <c r="G29" s="441">
        <v>0.40200000000000002</v>
      </c>
      <c r="H29" s="441">
        <v>0.14299999999999999</v>
      </c>
    </row>
    <row r="30" spans="1:8" x14ac:dyDescent="0.25">
      <c r="A30" s="53" t="s">
        <v>54</v>
      </c>
      <c r="B30" s="385"/>
      <c r="C30" s="426"/>
      <c r="D30" s="438"/>
      <c r="E30" s="433"/>
      <c r="F30" s="54"/>
      <c r="G30" s="443"/>
      <c r="H30" s="443"/>
    </row>
    <row r="31" spans="1:8" x14ac:dyDescent="0.25">
      <c r="A31" s="6" t="s">
        <v>55</v>
      </c>
      <c r="B31" s="421">
        <v>81</v>
      </c>
      <c r="C31" s="430">
        <v>9870</v>
      </c>
      <c r="D31" s="431">
        <v>0.379</v>
      </c>
      <c r="E31" s="436" t="s">
        <v>8</v>
      </c>
      <c r="F31" s="15">
        <v>5355</v>
      </c>
      <c r="G31" s="444">
        <v>0.39700000000000002</v>
      </c>
      <c r="H31" s="444">
        <v>0.111</v>
      </c>
    </row>
    <row r="32" spans="1:8" x14ac:dyDescent="0.25">
      <c r="A32" s="7" t="s">
        <v>56</v>
      </c>
      <c r="B32" s="11">
        <v>48</v>
      </c>
      <c r="C32" s="424">
        <v>4747</v>
      </c>
      <c r="D32" s="429">
        <v>0.182</v>
      </c>
      <c r="E32" s="437" t="s">
        <v>8</v>
      </c>
      <c r="F32" s="11">
        <v>2823</v>
      </c>
      <c r="G32" s="442">
        <v>0.35699999999999998</v>
      </c>
      <c r="H32" s="442">
        <v>9.6000000000000002E-2</v>
      </c>
    </row>
    <row r="33" spans="1:8" x14ac:dyDescent="0.25">
      <c r="A33" s="7" t="s">
        <v>57</v>
      </c>
      <c r="B33" s="11">
        <v>10</v>
      </c>
      <c r="C33" s="424">
        <v>3277</v>
      </c>
      <c r="D33" s="429">
        <v>0.126</v>
      </c>
      <c r="E33" s="437" t="s">
        <v>8</v>
      </c>
      <c r="F33" s="11">
        <v>1424</v>
      </c>
      <c r="G33" s="442">
        <v>0.48299999999999998</v>
      </c>
      <c r="H33" s="442">
        <v>9.6000000000000002E-2</v>
      </c>
    </row>
    <row r="34" spans="1:8" x14ac:dyDescent="0.25">
      <c r="A34" s="7" t="s">
        <v>58</v>
      </c>
      <c r="B34" s="11">
        <v>23</v>
      </c>
      <c r="C34" s="424">
        <v>1846</v>
      </c>
      <c r="D34" s="429">
        <v>7.0999999999999994E-2</v>
      </c>
      <c r="E34" s="437" t="s">
        <v>8</v>
      </c>
      <c r="F34" s="11">
        <v>1108</v>
      </c>
      <c r="G34" s="442">
        <v>0.34699999999999998</v>
      </c>
      <c r="H34" s="442">
        <v>0.17899999999999999</v>
      </c>
    </row>
    <row r="35" spans="1:8" x14ac:dyDescent="0.25">
      <c r="A35" s="6" t="s">
        <v>59</v>
      </c>
      <c r="B35" s="421">
        <v>122</v>
      </c>
      <c r="C35" s="430">
        <v>16184</v>
      </c>
      <c r="D35" s="431">
        <v>0.621</v>
      </c>
      <c r="E35" s="436" t="s">
        <v>8</v>
      </c>
      <c r="F35" s="15">
        <v>9965</v>
      </c>
      <c r="G35" s="444">
        <v>0.18</v>
      </c>
      <c r="H35" s="444">
        <v>5.3999999999999999E-2</v>
      </c>
    </row>
    <row r="36" spans="1:8" x14ac:dyDescent="0.25">
      <c r="A36" s="7" t="s">
        <v>60</v>
      </c>
      <c r="B36" s="11">
        <v>11</v>
      </c>
      <c r="C36" s="424">
        <v>1139</v>
      </c>
      <c r="D36" s="429">
        <v>4.3999999999999997E-2</v>
      </c>
      <c r="E36" s="437" t="s">
        <v>8</v>
      </c>
      <c r="F36" s="11">
        <v>639</v>
      </c>
      <c r="G36" s="442">
        <v>0.13700000000000001</v>
      </c>
      <c r="H36" s="442">
        <v>0.13800000000000001</v>
      </c>
    </row>
    <row r="37" spans="1:8" x14ac:dyDescent="0.25">
      <c r="A37" s="7" t="s">
        <v>61</v>
      </c>
      <c r="B37" s="11">
        <v>14</v>
      </c>
      <c r="C37" s="424">
        <v>677</v>
      </c>
      <c r="D37" s="429">
        <v>2.5999999999999999E-2</v>
      </c>
      <c r="E37" s="437" t="s">
        <v>8</v>
      </c>
      <c r="F37" s="11">
        <v>296</v>
      </c>
      <c r="G37" s="442">
        <v>0.26600000000000001</v>
      </c>
      <c r="H37" s="442">
        <v>3.7999999999999999E-2</v>
      </c>
    </row>
    <row r="38" spans="1:8" x14ac:dyDescent="0.25">
      <c r="A38" s="7" t="s">
        <v>62</v>
      </c>
      <c r="B38" s="11">
        <v>55</v>
      </c>
      <c r="C38" s="424">
        <v>7563</v>
      </c>
      <c r="D38" s="429">
        <v>0.28999999999999998</v>
      </c>
      <c r="E38" s="437" t="s">
        <v>8</v>
      </c>
      <c r="F38" s="11">
        <v>4543</v>
      </c>
      <c r="G38" s="442">
        <v>0.214</v>
      </c>
      <c r="H38" s="442">
        <v>5.8000000000000003E-2</v>
      </c>
    </row>
    <row r="39" spans="1:8" x14ac:dyDescent="0.25">
      <c r="A39" s="7" t="s">
        <v>63</v>
      </c>
      <c r="B39" s="11">
        <v>42</v>
      </c>
      <c r="C39" s="424">
        <v>6805</v>
      </c>
      <c r="D39" s="429">
        <v>0.26100000000000001</v>
      </c>
      <c r="E39" s="437" t="s">
        <v>8</v>
      </c>
      <c r="F39" s="11">
        <v>4487</v>
      </c>
      <c r="G39" s="442">
        <v>0.14199999999999999</v>
      </c>
      <c r="H39" s="442">
        <v>3.6999999999999998E-2</v>
      </c>
    </row>
    <row r="40" spans="1:8" x14ac:dyDescent="0.25">
      <c r="A40" s="722" t="s">
        <v>379</v>
      </c>
      <c r="B40" s="722"/>
      <c r="C40" s="722"/>
      <c r="D40" s="722"/>
      <c r="E40" s="722"/>
      <c r="F40" s="722"/>
    </row>
  </sheetData>
  <mergeCells count="2">
    <mergeCell ref="C2:D2"/>
    <mergeCell ref="A40:F4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7"/>
  <sheetViews>
    <sheetView showGridLines="0" zoomScaleNormal="100" workbookViewId="0">
      <pane ySplit="4" topLeftCell="A5" activePane="bottomLeft" state="frozen"/>
      <selection pane="bottomLeft" activeCell="A12" sqref="A12"/>
    </sheetView>
  </sheetViews>
  <sheetFormatPr defaultColWidth="8.85546875" defaultRowHeight="11.25" x14ac:dyDescent="0.2"/>
  <cols>
    <col min="1" max="1" width="28.28515625" style="3" customWidth="1"/>
    <col min="2" max="2" width="9.28515625" style="3" customWidth="1"/>
    <col min="3" max="3" width="4.42578125" style="3" bestFit="1" customWidth="1"/>
    <col min="4" max="4" width="3.140625" style="45" bestFit="1" customWidth="1"/>
    <col min="5" max="5" width="4.42578125" style="19" bestFit="1" customWidth="1"/>
    <col min="6" max="6" width="4" style="410" bestFit="1" customWidth="1"/>
    <col min="7" max="7" width="4.42578125" style="19" bestFit="1" customWidth="1"/>
    <col min="8" max="8" width="4" style="410" bestFit="1" customWidth="1"/>
    <col min="9" max="9" width="3.5703125" style="19" bestFit="1" customWidth="1"/>
    <col min="10" max="10" width="3.140625" style="410" bestFit="1" customWidth="1"/>
    <col min="11" max="11" width="2.7109375" style="19" bestFit="1" customWidth="1"/>
    <col min="12" max="12" width="3.140625" style="410" bestFit="1" customWidth="1"/>
    <col min="13" max="13" width="2.7109375" style="19" bestFit="1" customWidth="1"/>
    <col min="14" max="14" width="3.140625" style="410" bestFit="1" customWidth="1"/>
    <col min="15" max="15" width="3.5703125" style="19" bestFit="1" customWidth="1"/>
    <col min="16" max="16" width="3.140625" style="410" bestFit="1" customWidth="1"/>
    <col min="17" max="17" width="4.42578125" style="19" bestFit="1" customWidth="1"/>
    <col min="18" max="18" width="4" style="410" bestFit="1" customWidth="1"/>
    <col min="19" max="19" width="4.42578125" style="19" bestFit="1" customWidth="1"/>
    <col min="20" max="20" width="4" style="410" bestFit="1" customWidth="1"/>
    <col min="21" max="21" width="3.85546875" style="19" bestFit="1" customWidth="1"/>
    <col min="22" max="22" width="3.140625" style="410" bestFit="1" customWidth="1"/>
    <col min="23" max="23" width="2.7109375" style="19" bestFit="1" customWidth="1"/>
    <col min="24" max="24" width="3.140625" style="410" bestFit="1" customWidth="1"/>
    <col min="25" max="25" width="4.42578125" style="19" bestFit="1" customWidth="1"/>
    <col min="26" max="26" width="4" style="410" bestFit="1" customWidth="1"/>
    <col min="27" max="27" width="4.42578125" style="19" bestFit="1" customWidth="1"/>
    <col min="28" max="28" width="4" style="410" bestFit="1" customWidth="1"/>
    <col min="29" max="29" width="2.7109375" style="19" bestFit="1" customWidth="1"/>
    <col min="30" max="30" width="3.140625" style="410" bestFit="1" customWidth="1"/>
    <col min="31" max="31" width="2.7109375" style="19" bestFit="1" customWidth="1"/>
    <col min="32" max="32" width="3.140625" style="410" bestFit="1" customWidth="1"/>
    <col min="33" max="33" width="2.7109375" style="19" bestFit="1" customWidth="1"/>
    <col min="34" max="34" width="3.140625" style="410" bestFit="1" customWidth="1"/>
    <col min="35" max="35" width="2.7109375" style="19" bestFit="1" customWidth="1"/>
    <col min="36" max="36" width="3.140625" style="410" bestFit="1" customWidth="1"/>
    <col min="37" max="37" width="4.42578125" style="19" bestFit="1" customWidth="1"/>
    <col min="38" max="38" width="3.140625" style="410" bestFit="1" customWidth="1"/>
    <col min="39" max="39" width="2.7109375" style="19" bestFit="1" customWidth="1"/>
    <col min="40" max="40" width="3.140625" style="410" bestFit="1" customWidth="1"/>
    <col min="41" max="41" width="3.5703125" style="19" bestFit="1" customWidth="1"/>
    <col min="42" max="42" width="3.140625" style="410" bestFit="1" customWidth="1"/>
    <col min="43" max="43" width="3.5703125" style="19" bestFit="1" customWidth="1"/>
    <col min="44" max="44" width="3.140625" style="410" bestFit="1" customWidth="1"/>
    <col min="45" max="45" width="2.7109375" style="19" bestFit="1" customWidth="1"/>
    <col min="46" max="46" width="3.140625" style="410" bestFit="1" customWidth="1"/>
    <col min="47" max="47" width="3.5703125" style="19" bestFit="1" customWidth="1"/>
    <col min="48" max="48" width="3.140625" style="410" bestFit="1" customWidth="1"/>
    <col min="49" max="49" width="1.85546875" style="19" bestFit="1" customWidth="1"/>
    <col min="50" max="50" width="3.140625" style="410" bestFit="1" customWidth="1"/>
    <col min="51" max="51" width="3.5703125" style="19" bestFit="1" customWidth="1"/>
    <col min="52" max="52" width="3.140625" style="410" bestFit="1" customWidth="1"/>
    <col min="53" max="53" width="1.85546875" style="19" bestFit="1" customWidth="1"/>
    <col min="54" max="54" width="3.140625" style="410" bestFit="1" customWidth="1"/>
    <col min="55" max="55" width="1.85546875" style="19" bestFit="1" customWidth="1"/>
    <col min="56" max="56" width="3.140625" style="410" bestFit="1" customWidth="1"/>
    <col min="57" max="57" width="4.42578125" style="19" bestFit="1" customWidth="1"/>
    <col min="58" max="58" width="4" style="410" bestFit="1" customWidth="1"/>
    <col min="59" max="59" width="4.42578125" style="19" bestFit="1" customWidth="1"/>
    <col min="60" max="60" width="4" style="410" bestFit="1" customWidth="1"/>
    <col min="61" max="61" width="3.5703125" style="19" bestFit="1" customWidth="1"/>
    <col min="62" max="62" width="3.140625" style="410" bestFit="1" customWidth="1"/>
    <col min="63" max="63" width="2.7109375" style="19" bestFit="1" customWidth="1"/>
    <col min="64" max="64" width="3.140625" style="410" bestFit="1" customWidth="1"/>
    <col min="65" max="65" width="5.28515625" style="19" customWidth="1"/>
    <col min="66" max="66" width="4" style="410" bestFit="1" customWidth="1"/>
    <col min="67" max="67" width="3.5703125" style="19" bestFit="1" customWidth="1"/>
    <col min="68" max="68" width="3.140625" style="410" bestFit="1" customWidth="1"/>
    <col min="69" max="16384" width="8.85546875" style="3"/>
  </cols>
  <sheetData>
    <row r="1" spans="1:68" ht="22.5" customHeight="1" thickBot="1" x14ac:dyDescent="0.25">
      <c r="A1" s="2" t="str">
        <f>'[1]T 7'!$A$1:$BP$1</f>
        <v>Tableau 1.4. Description des substances principales, Belgique, 2021</v>
      </c>
      <c r="B1" s="2"/>
      <c r="C1" s="2"/>
      <c r="D1" s="413"/>
    </row>
    <row r="2" spans="1:68" ht="15" customHeight="1" thickBot="1" x14ac:dyDescent="0.25">
      <c r="B2" s="814" t="str">
        <f>'[1]T 6'!$B$3</f>
        <v>Nombre d'épisodes de traitement</v>
      </c>
      <c r="C2" s="809" t="str">
        <f>IF(B2="Aantal behandelingsepisodes","Voornaamste substantie gemeld (slechts 1 keuze mogelijk)","Substance principale mentionnée (1 seul choix possible)")</f>
        <v>Substance principale mentionnée (1 seul choix possible)</v>
      </c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  <c r="AA2" s="810"/>
      <c r="AB2" s="810"/>
      <c r="AC2" s="810"/>
      <c r="AD2" s="810"/>
      <c r="AE2" s="810"/>
      <c r="AF2" s="810"/>
      <c r="AG2" s="810"/>
      <c r="AH2" s="810"/>
      <c r="AI2" s="810"/>
      <c r="AJ2" s="810"/>
      <c r="AK2" s="810"/>
      <c r="AL2" s="810"/>
      <c r="AM2" s="810"/>
      <c r="AN2" s="810"/>
      <c r="AO2" s="810"/>
      <c r="AP2" s="810"/>
      <c r="AQ2" s="810"/>
      <c r="AR2" s="810"/>
      <c r="AS2" s="810"/>
      <c r="AT2" s="810"/>
      <c r="AU2" s="810"/>
      <c r="AV2" s="810"/>
      <c r="AW2" s="810"/>
      <c r="AX2" s="810"/>
      <c r="AY2" s="810"/>
      <c r="AZ2" s="810"/>
      <c r="BA2" s="810"/>
      <c r="BB2" s="810"/>
      <c r="BC2" s="810"/>
      <c r="BD2" s="810"/>
      <c r="BE2" s="810"/>
      <c r="BF2" s="810"/>
      <c r="BG2" s="810"/>
      <c r="BH2" s="810"/>
      <c r="BI2" s="810"/>
      <c r="BJ2" s="810"/>
      <c r="BK2" s="810"/>
      <c r="BL2" s="810"/>
      <c r="BM2" s="810"/>
      <c r="BN2" s="810"/>
      <c r="BO2" s="810"/>
      <c r="BP2" s="811"/>
    </row>
    <row r="3" spans="1:68" ht="102.6" customHeight="1" x14ac:dyDescent="0.2">
      <c r="B3" s="815"/>
      <c r="C3" s="802" t="str">
        <f>'[1]T 7'!$C$4:$D$4</f>
        <v>Pas d'application</v>
      </c>
      <c r="D3" s="808"/>
      <c r="E3" s="802" t="str">
        <f>'[1]T 8'!$E$4:$F$4</f>
        <v>Opiacés (categorie)</v>
      </c>
      <c r="F3" s="803"/>
      <c r="G3" s="804" t="str">
        <f>'[1]T 6'!$G$3</f>
        <v>Héroïne</v>
      </c>
      <c r="H3" s="805"/>
      <c r="I3" s="804" t="str">
        <f>'[1]T 6'!$K$3</f>
        <v>Méthadone (détourné)</v>
      </c>
      <c r="J3" s="805"/>
      <c r="K3" s="804" t="str">
        <f>'[1]T 6'!$O$3</f>
        <v>Buprénorphine (détourné)</v>
      </c>
      <c r="L3" s="805"/>
      <c r="M3" s="804" t="str">
        <f>'[1]T 6'!$S$3</f>
        <v>Fentanyl (illégal/détourné)</v>
      </c>
      <c r="N3" s="805"/>
      <c r="O3" s="806" t="str">
        <f>'[1]T 6'!$W$3</f>
        <v>Autre opiacé</v>
      </c>
      <c r="P3" s="807"/>
      <c r="Q3" s="802" t="str">
        <f>'[1]T 7'!$S$4</f>
        <v>Cocaïne (categorie)</v>
      </c>
      <c r="R3" s="803"/>
      <c r="S3" s="804" t="str">
        <f>'[1]T 6'!$AE$3</f>
        <v>Cocaïne en poudre</v>
      </c>
      <c r="T3" s="805"/>
      <c r="U3" s="804" t="str">
        <f>'[1]T 6'!$AI$3</f>
        <v>Crack</v>
      </c>
      <c r="V3" s="805"/>
      <c r="W3" s="806" t="str">
        <f>'[1]T 6'!$AM$3</f>
        <v>Autre cocaïne</v>
      </c>
      <c r="X3" s="807"/>
      <c r="Y3" s="802" t="str">
        <f>'[1]T 7'!$AC$4</f>
        <v>Stimulants (categorie)</v>
      </c>
      <c r="Z3" s="803"/>
      <c r="AA3" s="804" t="str">
        <f>'[1]T 6'!$AU$3</f>
        <v>Amphétamine</v>
      </c>
      <c r="AB3" s="805"/>
      <c r="AC3" s="804" t="str">
        <f>'[1]T 6'!$AY$3</f>
        <v>Méthamphétamine</v>
      </c>
      <c r="AD3" s="805"/>
      <c r="AE3" s="804" t="str">
        <f>'[1]T 6'!$BC$3</f>
        <v>MDMA ou dérivés</v>
      </c>
      <c r="AF3" s="805"/>
      <c r="AG3" s="804" t="str">
        <f>'[1]T 6'!$BG$3</f>
        <v>Méphédrone</v>
      </c>
      <c r="AH3" s="805"/>
      <c r="AI3" s="806" t="str">
        <f>'[1]T 6'!$BK$3</f>
        <v>Autre stimulant</v>
      </c>
      <c r="AJ3" s="807"/>
      <c r="AK3" s="816" t="str">
        <f>'[1]T 7'!$AQ$4</f>
        <v>Hypnotiques et sédatifs (categorie)</v>
      </c>
      <c r="AL3" s="817"/>
      <c r="AM3" s="804" t="str">
        <f>'[1]T 6'!$BS$3</f>
        <v>Barbiturique</v>
      </c>
      <c r="AN3" s="805"/>
      <c r="AO3" s="806" t="str">
        <f>'[1]T 6'!$BW$3</f>
        <v>Benzodiazépine</v>
      </c>
      <c r="AP3" s="806"/>
      <c r="AQ3" s="804" t="str">
        <f>'[1]T 6'!$CA$3</f>
        <v>GHB/GBL</v>
      </c>
      <c r="AR3" s="805"/>
      <c r="AS3" s="806" t="str">
        <f>'[1]T 6'!$CE$3</f>
        <v>Autre hypnotique</v>
      </c>
      <c r="AT3" s="807"/>
      <c r="AU3" s="802" t="str">
        <f>'[1]T 7'!$BC$4</f>
        <v>Hallucinogènes (categorie)</v>
      </c>
      <c r="AV3" s="803"/>
      <c r="AW3" s="804" t="str">
        <f>'[1]T 6'!$CM$3</f>
        <v>LSD</v>
      </c>
      <c r="AX3" s="805"/>
      <c r="AY3" s="804" t="str">
        <f>'[1]T 6'!$CQ$3</f>
        <v>Kétamine</v>
      </c>
      <c r="AZ3" s="805"/>
      <c r="BA3" s="806" t="str">
        <f>'[1]T 6'!$CU$3</f>
        <v>Autre hallucinogène</v>
      </c>
      <c r="BB3" s="807"/>
      <c r="BC3" s="802" t="str">
        <f>'[1]T 6'!$CY$3</f>
        <v>Inhalants volatils</v>
      </c>
      <c r="BD3" s="808"/>
      <c r="BE3" s="802" t="str">
        <f>'[1]T 7'!$BO$4</f>
        <v>Cannabis (categorie)</v>
      </c>
      <c r="BF3" s="803"/>
      <c r="BG3" s="804" t="str">
        <f>'[1]T 6'!$DG$3</f>
        <v>Marijuana (herbe)</v>
      </c>
      <c r="BH3" s="805"/>
      <c r="BI3" s="804" t="str">
        <f>'[1]T 6'!$DK$3</f>
        <v>Haschisch (résine)</v>
      </c>
      <c r="BJ3" s="805"/>
      <c r="BK3" s="806" t="str">
        <f>'[1]T 6'!$DO$3</f>
        <v>Autre cannabis</v>
      </c>
      <c r="BL3" s="807"/>
      <c r="BM3" s="802" t="str">
        <f>'[1]T 6'!$DS$3</f>
        <v>Alcool</v>
      </c>
      <c r="BN3" s="808"/>
      <c r="BO3" s="802" t="str">
        <f>'[1]T 6'!$DW$3</f>
        <v>Autre substance</v>
      </c>
      <c r="BP3" s="808"/>
    </row>
    <row r="4" spans="1:68" x14ac:dyDescent="0.2">
      <c r="B4" s="400" t="str">
        <f>'[1]T 6'!B5</f>
        <v>N</v>
      </c>
      <c r="C4" s="56" t="str">
        <f>'[1]T 7'!$C$5</f>
        <v>N</v>
      </c>
      <c r="D4" s="411" t="str">
        <f>'[1]T 7'!$D$5</f>
        <v>%</v>
      </c>
      <c r="E4" s="388" t="str">
        <f>'[1]T 6'!C5</f>
        <v>n</v>
      </c>
      <c r="F4" s="56" t="str">
        <f>'[1]T 6'!D5</f>
        <v>%</v>
      </c>
      <c r="G4" s="469" t="str">
        <f>'[1]T 6'!E5</f>
        <v>n</v>
      </c>
      <c r="H4" s="470" t="str">
        <f>'[1]T 6'!F5</f>
        <v>%</v>
      </c>
      <c r="I4" s="469" t="str">
        <f>'[1]T 6'!G5</f>
        <v>n</v>
      </c>
      <c r="J4" s="470" t="str">
        <f>'[1]T 6'!H5</f>
        <v>%</v>
      </c>
      <c r="K4" s="469" t="str">
        <f>'[1]T 6'!I5</f>
        <v>n</v>
      </c>
      <c r="L4" s="470" t="str">
        <f>'[1]T 6'!J5</f>
        <v>%</v>
      </c>
      <c r="M4" s="469" t="str">
        <f>'[1]T 6'!K5</f>
        <v>n</v>
      </c>
      <c r="N4" s="470" t="str">
        <f>'[1]T 6'!L5</f>
        <v>%</v>
      </c>
      <c r="O4" s="56" t="str">
        <f>'[1]T 6'!M5</f>
        <v>n</v>
      </c>
      <c r="P4" s="389" t="str">
        <f>'[1]T 6'!N5</f>
        <v>%</v>
      </c>
      <c r="Q4" s="388" t="str">
        <f>'[1]T 6'!O5</f>
        <v>n</v>
      </c>
      <c r="R4" s="56" t="str">
        <f>'[1]T 6'!P5</f>
        <v>%</v>
      </c>
      <c r="S4" s="469" t="str">
        <f>'[1]T 6'!Q5</f>
        <v>n</v>
      </c>
      <c r="T4" s="470" t="str">
        <f>'[1]T 6'!R5</f>
        <v>%</v>
      </c>
      <c r="U4" s="469" t="str">
        <f>'[1]T 6'!S5</f>
        <v>n</v>
      </c>
      <c r="V4" s="470" t="str">
        <f>'[1]T 6'!T5</f>
        <v>%</v>
      </c>
      <c r="W4" s="56" t="str">
        <f>'[1]T 6'!U5</f>
        <v>n</v>
      </c>
      <c r="X4" s="411" t="str">
        <f>'[1]T 6'!V5</f>
        <v>%</v>
      </c>
      <c r="Y4" s="388" t="str">
        <f>'[1]T 6'!W5</f>
        <v>n</v>
      </c>
      <c r="Z4" s="475" t="str">
        <f>'[1]T 6'!X5</f>
        <v>%</v>
      </c>
      <c r="AA4" s="469" t="str">
        <f>'[1]T 6'!Y5</f>
        <v>n</v>
      </c>
      <c r="AB4" s="477" t="str">
        <f>'[1]T 6'!Z5</f>
        <v>%</v>
      </c>
      <c r="AC4" s="469" t="str">
        <f>'[1]T 6'!AA5</f>
        <v>n</v>
      </c>
      <c r="AD4" s="477" t="str">
        <f>'[1]T 6'!AB5</f>
        <v>%</v>
      </c>
      <c r="AE4" s="469" t="str">
        <f>'[1]T 6'!AC5</f>
        <v>n</v>
      </c>
      <c r="AF4" s="477" t="str">
        <f>'[1]T 6'!AD5</f>
        <v>%</v>
      </c>
      <c r="AG4" s="469" t="str">
        <f>'[1]T 6'!AE5</f>
        <v>n</v>
      </c>
      <c r="AH4" s="477" t="str">
        <f>'[1]T 6'!AF5</f>
        <v>%</v>
      </c>
      <c r="AI4" s="56" t="str">
        <f>'[1]T 6'!AG5</f>
        <v>n</v>
      </c>
      <c r="AJ4" s="411" t="str">
        <f>'[1]T 6'!AH5</f>
        <v>%</v>
      </c>
      <c r="AK4" s="388" t="str">
        <f>'[1]T 6'!AI5</f>
        <v>n</v>
      </c>
      <c r="AL4" s="475" t="str">
        <f>'[1]T 6'!AJ5</f>
        <v>%</v>
      </c>
      <c r="AM4" s="469" t="str">
        <f>'[1]T 6'!AK5</f>
        <v>n</v>
      </c>
      <c r="AN4" s="477" t="str">
        <f>'[1]T 6'!AL5</f>
        <v>%</v>
      </c>
      <c r="AO4" s="56" t="str">
        <f>'[1]T 6'!AM5</f>
        <v>n</v>
      </c>
      <c r="AP4" s="475" t="str">
        <f>'[1]T 6'!AN5</f>
        <v>%</v>
      </c>
      <c r="AQ4" s="469" t="str">
        <f>'[1]T 6'!AO5</f>
        <v>n</v>
      </c>
      <c r="AR4" s="477" t="str">
        <f>'[1]T 6'!AP5</f>
        <v>%</v>
      </c>
      <c r="AS4" s="56" t="str">
        <f>'[1]T 6'!AQ5</f>
        <v>n</v>
      </c>
      <c r="AT4" s="411" t="str">
        <f>'[1]T 6'!AR5</f>
        <v>%</v>
      </c>
      <c r="AU4" s="388" t="str">
        <f>'[1]T 6'!AS5</f>
        <v>n</v>
      </c>
      <c r="AV4" s="475" t="str">
        <f>'[1]T 6'!AT5</f>
        <v>%</v>
      </c>
      <c r="AW4" s="469" t="str">
        <f>'[1]T 6'!AU5</f>
        <v>n</v>
      </c>
      <c r="AX4" s="477" t="str">
        <f>'[1]T 6'!AV5</f>
        <v>%</v>
      </c>
      <c r="AY4" s="469" t="str">
        <f>'[1]T 6'!AW5</f>
        <v>n</v>
      </c>
      <c r="AZ4" s="477" t="str">
        <f>'[1]T 6'!AX5</f>
        <v>%</v>
      </c>
      <c r="BA4" s="56" t="str">
        <f>'[1]T 6'!AY5</f>
        <v>n</v>
      </c>
      <c r="BB4" s="411" t="str">
        <f>'[1]T 6'!AZ5</f>
        <v>%</v>
      </c>
      <c r="BC4" s="388" t="str">
        <f>'[1]T 6'!BA5</f>
        <v>n</v>
      </c>
      <c r="BD4" s="411" t="str">
        <f>'[1]T 6'!BB5</f>
        <v>%</v>
      </c>
      <c r="BE4" s="388" t="str">
        <f>'[1]T 6'!BC5</f>
        <v>n</v>
      </c>
      <c r="BF4" s="475" t="str">
        <f>'[1]T 6'!BD5</f>
        <v>%</v>
      </c>
      <c r="BG4" s="469" t="str">
        <f>'[1]T 6'!BE5</f>
        <v>n</v>
      </c>
      <c r="BH4" s="477" t="str">
        <f>'[1]T 6'!BF5</f>
        <v>%</v>
      </c>
      <c r="BI4" s="469" t="str">
        <f>'[1]T 6'!BG5</f>
        <v>n</v>
      </c>
      <c r="BJ4" s="477" t="str">
        <f>'[1]T 6'!BH5</f>
        <v>%</v>
      </c>
      <c r="BK4" s="56" t="str">
        <f>'[1]T 6'!BI5</f>
        <v>n</v>
      </c>
      <c r="BL4" s="411" t="str">
        <f>'[1]T 6'!BJ5</f>
        <v>%</v>
      </c>
      <c r="BM4" s="388" t="str">
        <f>'[1]T 6'!BK5</f>
        <v>n</v>
      </c>
      <c r="BN4" s="411" t="str">
        <f>'[1]T 6'!BL5</f>
        <v>%</v>
      </c>
      <c r="BO4" s="388" t="str">
        <f>'[1]T 6'!BM5</f>
        <v>n</v>
      </c>
      <c r="BP4" s="411" t="str">
        <f>'[1]T 6'!BN5</f>
        <v>%</v>
      </c>
    </row>
    <row r="5" spans="1:68" x14ac:dyDescent="0.2">
      <c r="A5" s="53" t="str">
        <f>'[1]T 7'!$A$6</f>
        <v>Par année d'enregistrement</v>
      </c>
      <c r="B5" s="401"/>
      <c r="C5" s="58"/>
      <c r="D5" s="414"/>
      <c r="E5" s="390"/>
      <c r="F5" s="385"/>
      <c r="G5" s="471"/>
      <c r="H5" s="472"/>
      <c r="I5" s="471"/>
      <c r="J5" s="472"/>
      <c r="K5" s="471"/>
      <c r="L5" s="472"/>
      <c r="M5" s="471"/>
      <c r="N5" s="472"/>
      <c r="O5" s="386"/>
      <c r="P5" s="398"/>
      <c r="Q5" s="390"/>
      <c r="R5" s="386"/>
      <c r="S5" s="473"/>
      <c r="T5" s="474"/>
      <c r="U5" s="473"/>
      <c r="V5" s="474"/>
      <c r="W5" s="386"/>
      <c r="X5" s="412"/>
      <c r="Y5" s="390"/>
      <c r="Z5" s="476"/>
      <c r="AA5" s="473"/>
      <c r="AB5" s="478"/>
      <c r="AC5" s="473"/>
      <c r="AD5" s="478"/>
      <c r="AE5" s="473"/>
      <c r="AF5" s="478"/>
      <c r="AG5" s="473"/>
      <c r="AH5" s="478"/>
      <c r="AI5" s="386"/>
      <c r="AJ5" s="412"/>
      <c r="AK5" s="390"/>
      <c r="AL5" s="476"/>
      <c r="AM5" s="473"/>
      <c r="AN5" s="478"/>
      <c r="AO5" s="386"/>
      <c r="AP5" s="476"/>
      <c r="AQ5" s="473"/>
      <c r="AR5" s="478"/>
      <c r="AS5" s="386"/>
      <c r="AT5" s="412"/>
      <c r="AU5" s="390"/>
      <c r="AV5" s="476"/>
      <c r="AW5" s="473"/>
      <c r="AX5" s="478"/>
      <c r="AY5" s="473"/>
      <c r="AZ5" s="478"/>
      <c r="BA5" s="386"/>
      <c r="BB5" s="412"/>
      <c r="BC5" s="390"/>
      <c r="BD5" s="479"/>
      <c r="BE5" s="390"/>
      <c r="BF5" s="476"/>
      <c r="BG5" s="473"/>
      <c r="BH5" s="478"/>
      <c r="BI5" s="473"/>
      <c r="BJ5" s="478"/>
      <c r="BK5" s="386"/>
      <c r="BL5" s="412"/>
      <c r="BM5" s="391"/>
      <c r="BN5" s="372"/>
      <c r="BO5" s="390"/>
      <c r="BP5" s="372"/>
    </row>
    <row r="6" spans="1:68" x14ac:dyDescent="0.2">
      <c r="A6" s="5">
        <f>'[1]T 5'!A11</f>
        <v>2015</v>
      </c>
      <c r="B6" s="402">
        <f>'[1]T 5'!B11</f>
        <v>28539</v>
      </c>
      <c r="C6" s="18">
        <f>'[1]T 7'!C6</f>
        <v>171</v>
      </c>
      <c r="D6" s="408">
        <f>'[1]T 7'!D6</f>
        <v>0.6</v>
      </c>
      <c r="E6" s="379">
        <f>'[1]T 7'!E6</f>
        <v>3620</v>
      </c>
      <c r="F6" s="20">
        <f>'[1]T 7'!F6</f>
        <v>12.68</v>
      </c>
      <c r="G6" s="424">
        <f>'[1]T 7'!G6</f>
        <v>2980</v>
      </c>
      <c r="H6" s="20">
        <f>'[1]T 7'!H6</f>
        <v>10.44</v>
      </c>
      <c r="I6" s="424">
        <f>'[1]T 7'!I6</f>
        <v>239</v>
      </c>
      <c r="J6" s="20">
        <f>'[1]T 7'!J6</f>
        <v>0.84</v>
      </c>
      <c r="K6" s="424">
        <f>'[1]T 7'!K6</f>
        <v>23</v>
      </c>
      <c r="L6" s="20">
        <f>'[1]T 7'!L6</f>
        <v>0.08</v>
      </c>
      <c r="M6" s="424">
        <f>'[1]T 7'!M6</f>
        <v>11</v>
      </c>
      <c r="N6" s="20">
        <f>'[1]T 7'!N6</f>
        <v>0.04</v>
      </c>
      <c r="O6" s="424">
        <f>'[1]T 7'!O6</f>
        <v>91</v>
      </c>
      <c r="P6" s="383">
        <f>'[1]T 7'!P6</f>
        <v>0.32</v>
      </c>
      <c r="Q6" s="379">
        <f>'[1]T 7'!S6</f>
        <v>2503</v>
      </c>
      <c r="R6" s="20">
        <f>'[1]T 7'!T6</f>
        <v>8.77</v>
      </c>
      <c r="S6" s="424">
        <f>'[1]T 7'!U6</f>
        <v>1337</v>
      </c>
      <c r="T6" s="20">
        <f>'[1]T 7'!V6</f>
        <v>4.68</v>
      </c>
      <c r="U6" s="424">
        <f>'[1]T 7'!W6</f>
        <v>434</v>
      </c>
      <c r="V6" s="20">
        <f>'[1]T 7'!X6</f>
        <v>1.52</v>
      </c>
      <c r="W6" s="424">
        <f>'[1]T 7'!Y6</f>
        <v>53</v>
      </c>
      <c r="X6" s="383">
        <f>'[1]T 7'!Z6</f>
        <v>0.19</v>
      </c>
      <c r="Y6" s="379">
        <f>'[1]T 7'!AC6</f>
        <v>1458</v>
      </c>
      <c r="Z6" s="20">
        <f>'[1]T 7'!AD6</f>
        <v>5.1100000000000003</v>
      </c>
      <c r="AA6" s="424">
        <f>'[1]T 7'!AE6</f>
        <v>1302</v>
      </c>
      <c r="AB6" s="20">
        <f>'[1]T 7'!AF6</f>
        <v>4.5599999999999996</v>
      </c>
      <c r="AC6" s="424">
        <f>'[1]T 7'!AG6</f>
        <v>14</v>
      </c>
      <c r="AD6" s="20">
        <f>'[1]T 7'!AH6</f>
        <v>0.05</v>
      </c>
      <c r="AE6" s="424">
        <f>'[1]T 7'!AI6</f>
        <v>38</v>
      </c>
      <c r="AF6" s="20">
        <f>'[1]T 7'!AJ6</f>
        <v>0.13</v>
      </c>
      <c r="AG6" s="424">
        <f>'[1]T 7'!AK6</f>
        <v>7</v>
      </c>
      <c r="AH6" s="397">
        <f>'[1]T 7'!AL6</f>
        <v>0.02</v>
      </c>
      <c r="AI6" s="11">
        <f>'[1]T 7'!AM6</f>
        <v>24</v>
      </c>
      <c r="AJ6" s="383">
        <f>'[1]T 7'!AN6</f>
        <v>0.08</v>
      </c>
      <c r="AK6" s="379">
        <f>'[1]T 7'!AQ6</f>
        <v>1208</v>
      </c>
      <c r="AL6" s="20">
        <f>'[1]T 7'!AR6</f>
        <v>4.2300000000000004</v>
      </c>
      <c r="AM6" s="424">
        <f>'[1]T 7'!AS6</f>
        <v>10</v>
      </c>
      <c r="AN6" s="20">
        <f>'[1]T 7'!AT6</f>
        <v>0.04</v>
      </c>
      <c r="AO6" s="424">
        <f>'[1]T 7'!AU6</f>
        <v>872</v>
      </c>
      <c r="AP6" s="20">
        <f>'[1]T 7'!AV6</f>
        <v>3.06</v>
      </c>
      <c r="AQ6" s="424">
        <f>'[1]T 7'!AW6</f>
        <v>211</v>
      </c>
      <c r="AR6" s="20">
        <f>'[1]T 7'!AX6</f>
        <v>0.74</v>
      </c>
      <c r="AS6" s="424">
        <f>'[1]T 7'!AY6</f>
        <v>7</v>
      </c>
      <c r="AT6" s="383">
        <f>'[1]T 7'!AZ6</f>
        <v>0.02</v>
      </c>
      <c r="AU6" s="379">
        <f>'[1]T 7'!BC6</f>
        <v>41</v>
      </c>
      <c r="AV6" s="20">
        <f>'[1]T 7'!BD6</f>
        <v>0.14000000000000001</v>
      </c>
      <c r="AW6" s="424">
        <f>'[1]T 7'!BE6</f>
        <v>7</v>
      </c>
      <c r="AX6" s="20">
        <f>'[1]T 7'!BF6</f>
        <v>0.02</v>
      </c>
      <c r="AY6" s="424">
        <f>'[1]T 7'!BG6</f>
        <v>21</v>
      </c>
      <c r="AZ6" s="20">
        <f>'[1]T 7'!BH6</f>
        <v>7.0000000000000007E-2</v>
      </c>
      <c r="BA6" s="424">
        <f>'[1]T 7'!BI6</f>
        <v>1</v>
      </c>
      <c r="BB6" s="383">
        <f>'[1]T 7'!BJ6</f>
        <v>0</v>
      </c>
      <c r="BC6" s="379">
        <f>'[1]T 7'!BM6</f>
        <v>11</v>
      </c>
      <c r="BD6" s="383">
        <f>'[1]T 7'!BN6</f>
        <v>0.04</v>
      </c>
      <c r="BE6" s="379">
        <f>'[1]T 7'!BO6</f>
        <v>4043</v>
      </c>
      <c r="BF6" s="20">
        <f>'[1]T 7'!BP6</f>
        <v>14.17</v>
      </c>
      <c r="BG6" s="424">
        <f>'[1]T 7'!BQ6</f>
        <v>1968</v>
      </c>
      <c r="BH6" s="20">
        <f>'[1]T 7'!BR6</f>
        <v>6.9</v>
      </c>
      <c r="BI6" s="424">
        <f>'[1]T 7'!BS6</f>
        <v>150</v>
      </c>
      <c r="BJ6" s="20">
        <f>'[1]T 7'!BT6</f>
        <v>0.53</v>
      </c>
      <c r="BK6" s="424">
        <f>'[1]T 7'!BU6</f>
        <v>6</v>
      </c>
      <c r="BL6" s="383">
        <f>'[1]T 7'!BV6</f>
        <v>0.02</v>
      </c>
      <c r="BM6" s="379">
        <f>'[1]T 7'!BY6</f>
        <v>15459</v>
      </c>
      <c r="BN6" s="383">
        <f>'[1]T 7'!BZ6</f>
        <v>54.17</v>
      </c>
      <c r="BO6" s="379">
        <f>'[1]T 7'!CA6</f>
        <v>25</v>
      </c>
      <c r="BP6" s="383">
        <f>'[1]T 7'!CB6</f>
        <v>0.09</v>
      </c>
    </row>
    <row r="7" spans="1:68" x14ac:dyDescent="0.2">
      <c r="A7" s="5">
        <f>'[1]T 5'!A12</f>
        <v>2016</v>
      </c>
      <c r="B7" s="402">
        <f>'[1]T 5'!B12</f>
        <v>29383</v>
      </c>
      <c r="C7" s="18">
        <f>'[1]T 7'!C8</f>
        <v>109</v>
      </c>
      <c r="D7" s="408">
        <f>'[1]T 7'!D8</f>
        <v>0.37</v>
      </c>
      <c r="E7" s="379">
        <f>'[1]T 7'!E8</f>
        <v>3475</v>
      </c>
      <c r="F7" s="20">
        <f>'[1]T 7'!F8</f>
        <v>11.83</v>
      </c>
      <c r="G7" s="424">
        <f>'[1]T 7'!G8</f>
        <v>2931</v>
      </c>
      <c r="H7" s="20">
        <f>'[1]T 7'!H8</f>
        <v>9.98</v>
      </c>
      <c r="I7" s="424">
        <f>'[1]T 7'!I8</f>
        <v>183</v>
      </c>
      <c r="J7" s="20">
        <f>'[1]T 7'!J8</f>
        <v>0.62</v>
      </c>
      <c r="K7" s="424">
        <f>'[1]T 7'!K8</f>
        <v>25</v>
      </c>
      <c r="L7" s="20">
        <f>'[1]T 7'!L8</f>
        <v>0.09</v>
      </c>
      <c r="M7" s="424">
        <f>'[1]T 7'!M8</f>
        <v>15</v>
      </c>
      <c r="N7" s="20">
        <f>'[1]T 7'!N8</f>
        <v>0.05</v>
      </c>
      <c r="O7" s="424">
        <f>'[1]T 7'!O8</f>
        <v>74</v>
      </c>
      <c r="P7" s="383">
        <f>'[1]T 7'!P8</f>
        <v>0.25</v>
      </c>
      <c r="Q7" s="379">
        <f>'[1]T 7'!S8</f>
        <v>3029</v>
      </c>
      <c r="R7" s="20">
        <f>'[1]T 7'!T8</f>
        <v>10.31</v>
      </c>
      <c r="S7" s="424">
        <f>'[1]T 7'!U8</f>
        <v>1613</v>
      </c>
      <c r="T7" s="20">
        <f>'[1]T 7'!V8</f>
        <v>5.49</v>
      </c>
      <c r="U7" s="424">
        <f>'[1]T 7'!W8</f>
        <v>542</v>
      </c>
      <c r="V7" s="20">
        <f>'[1]T 7'!X8</f>
        <v>1.84</v>
      </c>
      <c r="W7" s="424">
        <f>'[1]T 7'!Y8</f>
        <v>8</v>
      </c>
      <c r="X7" s="383">
        <f>'[1]T 7'!Z8</f>
        <v>0.03</v>
      </c>
      <c r="Y7" s="379">
        <f>'[1]T 7'!AC8</f>
        <v>1448</v>
      </c>
      <c r="Z7" s="20">
        <f>'[1]T 7'!AD8</f>
        <v>4.93</v>
      </c>
      <c r="AA7" s="424">
        <f>'[1]T 7'!AE8</f>
        <v>1295</v>
      </c>
      <c r="AB7" s="20">
        <f>'[1]T 7'!AF8</f>
        <v>4.41</v>
      </c>
      <c r="AC7" s="424">
        <f>'[1]T 7'!AG8</f>
        <v>11</v>
      </c>
      <c r="AD7" s="20">
        <f>'[1]T 7'!AH8</f>
        <v>0.04</v>
      </c>
      <c r="AE7" s="424">
        <f>'[1]T 7'!AI8</f>
        <v>59</v>
      </c>
      <c r="AF7" s="20">
        <f>'[1]T 7'!AJ8</f>
        <v>0.2</v>
      </c>
      <c r="AG7" s="424">
        <f>'[1]T 7'!AK8</f>
        <v>14</v>
      </c>
      <c r="AH7" s="397">
        <f>'[1]T 7'!AL8</f>
        <v>0.05</v>
      </c>
      <c r="AI7" s="11">
        <f>'[1]T 7'!AM8</f>
        <v>24</v>
      </c>
      <c r="AJ7" s="383">
        <f>'[1]T 7'!AN8</f>
        <v>0.08</v>
      </c>
      <c r="AK7" s="379">
        <f>'[1]T 7'!AQ8</f>
        <v>1064</v>
      </c>
      <c r="AL7" s="20">
        <f>'[1]T 7'!AR8</f>
        <v>3.62</v>
      </c>
      <c r="AM7" s="424">
        <f>'[1]T 7'!AS8</f>
        <v>9</v>
      </c>
      <c r="AN7" s="20">
        <f>'[1]T 7'!AT8</f>
        <v>0.03</v>
      </c>
      <c r="AO7" s="424">
        <f>'[1]T 7'!AU8</f>
        <v>763</v>
      </c>
      <c r="AP7" s="20">
        <f>'[1]T 7'!AV8</f>
        <v>2.6</v>
      </c>
      <c r="AQ7" s="424">
        <f>'[1]T 7'!AW8</f>
        <v>191</v>
      </c>
      <c r="AR7" s="20">
        <f>'[1]T 7'!AX8</f>
        <v>0.65</v>
      </c>
      <c r="AS7" s="424">
        <f>'[1]T 7'!AY8</f>
        <v>7</v>
      </c>
      <c r="AT7" s="383">
        <f>'[1]T 7'!AZ8</f>
        <v>0.02</v>
      </c>
      <c r="AU7" s="379">
        <f>'[1]T 7'!BC8</f>
        <v>49</v>
      </c>
      <c r="AV7" s="20">
        <f>'[1]T 7'!BD8</f>
        <v>0.17</v>
      </c>
      <c r="AW7" s="424">
        <f>'[1]T 7'!BE8</f>
        <v>7</v>
      </c>
      <c r="AX7" s="20">
        <f>'[1]T 7'!BF8</f>
        <v>0.02</v>
      </c>
      <c r="AY7" s="424">
        <f>'[1]T 7'!BG8</f>
        <v>35</v>
      </c>
      <c r="AZ7" s="20">
        <f>'[1]T 7'!BH8</f>
        <v>0.12</v>
      </c>
      <c r="BA7" s="424">
        <f>'[1]T 7'!BI8</f>
        <v>1</v>
      </c>
      <c r="BB7" s="383">
        <f>'[1]T 7'!BJ8</f>
        <v>0</v>
      </c>
      <c r="BC7" s="379">
        <f>'[1]T 7'!BM8</f>
        <v>9</v>
      </c>
      <c r="BD7" s="383">
        <f>'[1]T 7'!BN8</f>
        <v>0.03</v>
      </c>
      <c r="BE7" s="379">
        <f>'[1]T 7'!BO8</f>
        <v>4060</v>
      </c>
      <c r="BF7" s="20">
        <f>'[1]T 7'!BP8</f>
        <v>13.82</v>
      </c>
      <c r="BG7" s="424">
        <f>'[1]T 7'!BQ8</f>
        <v>1813</v>
      </c>
      <c r="BH7" s="20">
        <f>'[1]T 7'!BR8</f>
        <v>6.17</v>
      </c>
      <c r="BI7" s="424">
        <f>'[1]T 7'!BS8</f>
        <v>153</v>
      </c>
      <c r="BJ7" s="20">
        <f>'[1]T 7'!BT8</f>
        <v>0.52</v>
      </c>
      <c r="BK7" s="424">
        <f>'[1]T 7'!BU8</f>
        <v>9</v>
      </c>
      <c r="BL7" s="383">
        <f>'[1]T 7'!BV8</f>
        <v>0.03</v>
      </c>
      <c r="BM7" s="379">
        <f>'[1]T 7'!BY8</f>
        <v>16058</v>
      </c>
      <c r="BN7" s="383">
        <f>'[1]T 7'!BZ8</f>
        <v>54.65</v>
      </c>
      <c r="BO7" s="379">
        <f>'[1]T 7'!CA8</f>
        <v>82</v>
      </c>
      <c r="BP7" s="383">
        <f>'[1]T 7'!CB8</f>
        <v>0.28000000000000003</v>
      </c>
    </row>
    <row r="8" spans="1:68" x14ac:dyDescent="0.2">
      <c r="A8" s="5">
        <f>'[1]T 5'!A13</f>
        <v>2017</v>
      </c>
      <c r="B8" s="402">
        <f>'[1]T 5'!B13</f>
        <v>29093</v>
      </c>
      <c r="C8" s="18">
        <f>'[1]T 7'!C9</f>
        <v>86</v>
      </c>
      <c r="D8" s="408">
        <f>'[1]T 7'!D9</f>
        <v>0.3</v>
      </c>
      <c r="E8" s="379">
        <f>'[1]T 7'!E9</f>
        <v>3092</v>
      </c>
      <c r="F8" s="20">
        <f>'[1]T 7'!F9</f>
        <v>10.63</v>
      </c>
      <c r="G8" s="424">
        <f>'[1]T 7'!G9</f>
        <v>2596</v>
      </c>
      <c r="H8" s="20">
        <f>'[1]T 7'!H9</f>
        <v>8.92</v>
      </c>
      <c r="I8" s="424">
        <f>'[1]T 7'!I9</f>
        <v>159</v>
      </c>
      <c r="J8" s="20">
        <f>'[1]T 7'!J9</f>
        <v>0.55000000000000004</v>
      </c>
      <c r="K8" s="424">
        <f>'[1]T 7'!K9</f>
        <v>24</v>
      </c>
      <c r="L8" s="20">
        <f>'[1]T 7'!L9</f>
        <v>0.08</v>
      </c>
      <c r="M8" s="424">
        <f>'[1]T 7'!M9</f>
        <v>18</v>
      </c>
      <c r="N8" s="20">
        <f>'[1]T 7'!N9</f>
        <v>0.06</v>
      </c>
      <c r="O8" s="424">
        <f>'[1]T 7'!O9</f>
        <v>86</v>
      </c>
      <c r="P8" s="383">
        <f>'[1]T 7'!P9</f>
        <v>0.3</v>
      </c>
      <c r="Q8" s="379">
        <f>'[1]T 7'!S9</f>
        <v>3421</v>
      </c>
      <c r="R8" s="20">
        <f>'[1]T 7'!T9</f>
        <v>11.76</v>
      </c>
      <c r="S8" s="424">
        <f>'[1]T 7'!U9</f>
        <v>1663</v>
      </c>
      <c r="T8" s="20">
        <f>'[1]T 7'!V9</f>
        <v>5.72</v>
      </c>
      <c r="U8" s="424">
        <f>'[1]T 7'!W9</f>
        <v>626</v>
      </c>
      <c r="V8" s="20">
        <f>'[1]T 7'!X9</f>
        <v>2.15</v>
      </c>
      <c r="W8" s="424">
        <f>'[1]T 7'!Y9</f>
        <v>7</v>
      </c>
      <c r="X8" s="383">
        <f>'[1]T 7'!Z9</f>
        <v>0.02</v>
      </c>
      <c r="Y8" s="379">
        <f>'[1]T 7'!AC9</f>
        <v>1446</v>
      </c>
      <c r="Z8" s="20">
        <f>'[1]T 7'!AD9</f>
        <v>4.97</v>
      </c>
      <c r="AA8" s="424">
        <f>'[1]T 7'!AE9</f>
        <v>1282</v>
      </c>
      <c r="AB8" s="20">
        <f>'[1]T 7'!AF9</f>
        <v>4.41</v>
      </c>
      <c r="AC8" s="424">
        <f>'[1]T 7'!AG9</f>
        <v>19</v>
      </c>
      <c r="AD8" s="20">
        <f>'[1]T 7'!AH9</f>
        <v>7.0000000000000007E-2</v>
      </c>
      <c r="AE8" s="424">
        <f>'[1]T 7'!AI9</f>
        <v>58</v>
      </c>
      <c r="AF8" s="20">
        <f>'[1]T 7'!AJ9</f>
        <v>0.2</v>
      </c>
      <c r="AG8" s="424">
        <f>'[1]T 7'!AK9</f>
        <v>18</v>
      </c>
      <c r="AH8" s="397">
        <f>'[1]T 7'!AL9</f>
        <v>0.06</v>
      </c>
      <c r="AI8" s="11">
        <f>'[1]T 7'!AM9</f>
        <v>22</v>
      </c>
      <c r="AJ8" s="383">
        <f>'[1]T 7'!AN9</f>
        <v>0.08</v>
      </c>
      <c r="AK8" s="379">
        <f>'[1]T 7'!AQ9</f>
        <v>1049</v>
      </c>
      <c r="AL8" s="20">
        <f>'[1]T 7'!AR9</f>
        <v>3.61</v>
      </c>
      <c r="AM8" s="424">
        <f>'[1]T 7'!AS9</f>
        <v>5</v>
      </c>
      <c r="AN8" s="20">
        <f>'[1]T 7'!AT9</f>
        <v>0.02</v>
      </c>
      <c r="AO8" s="424">
        <f>'[1]T 7'!AU9</f>
        <v>751</v>
      </c>
      <c r="AP8" s="20">
        <f>'[1]T 7'!AV9</f>
        <v>2.58</v>
      </c>
      <c r="AQ8" s="424">
        <f>'[1]T 7'!AW9</f>
        <v>178</v>
      </c>
      <c r="AR8" s="20">
        <f>'[1]T 7'!AX9</f>
        <v>0.61</v>
      </c>
      <c r="AS8" s="424">
        <f>'[1]T 7'!AY9</f>
        <v>10</v>
      </c>
      <c r="AT8" s="383">
        <f>'[1]T 7'!AZ9</f>
        <v>0.03</v>
      </c>
      <c r="AU8" s="379">
        <f>'[1]T 7'!BC9</f>
        <v>89</v>
      </c>
      <c r="AV8" s="20">
        <f>'[1]T 7'!BD9</f>
        <v>0.31</v>
      </c>
      <c r="AW8" s="424">
        <f>'[1]T 7'!BE9</f>
        <v>8</v>
      </c>
      <c r="AX8" s="20">
        <f>'[1]T 7'!BF9</f>
        <v>0.03</v>
      </c>
      <c r="AY8" s="424">
        <f>'[1]T 7'!BG9</f>
        <v>71</v>
      </c>
      <c r="AZ8" s="20">
        <f>'[1]T 7'!BH9</f>
        <v>0.24</v>
      </c>
      <c r="BA8" s="424">
        <f>'[1]T 7'!BI9</f>
        <v>4</v>
      </c>
      <c r="BB8" s="383">
        <f>'[1]T 7'!BJ9</f>
        <v>0.01</v>
      </c>
      <c r="BC8" s="379">
        <f>'[1]T 7'!BM9</f>
        <v>7</v>
      </c>
      <c r="BD8" s="383">
        <f>'[1]T 7'!BN9</f>
        <v>0.02</v>
      </c>
      <c r="BE8" s="379">
        <f>'[1]T 7'!BO9</f>
        <v>4232</v>
      </c>
      <c r="BF8" s="20">
        <f>'[1]T 7'!BP9</f>
        <v>14.55</v>
      </c>
      <c r="BG8" s="424">
        <f>'[1]T 7'!BQ9</f>
        <v>1698</v>
      </c>
      <c r="BH8" s="20">
        <f>'[1]T 7'!BR9</f>
        <v>5.84</v>
      </c>
      <c r="BI8" s="424">
        <f>'[1]T 7'!BS9</f>
        <v>131</v>
      </c>
      <c r="BJ8" s="20">
        <f>'[1]T 7'!BT9</f>
        <v>0.45</v>
      </c>
      <c r="BK8" s="424">
        <f>'[1]T 7'!BU9</f>
        <v>8</v>
      </c>
      <c r="BL8" s="383">
        <f>'[1]T 7'!BV9</f>
        <v>0.03</v>
      </c>
      <c r="BM8" s="379">
        <f>'[1]T 7'!BY9</f>
        <v>15633</v>
      </c>
      <c r="BN8" s="383">
        <f>'[1]T 7'!BZ9</f>
        <v>53.73</v>
      </c>
      <c r="BO8" s="379">
        <f>'[1]T 7'!CA9</f>
        <v>38</v>
      </c>
      <c r="BP8" s="383">
        <f>'[1]T 7'!CB9</f>
        <v>0.13</v>
      </c>
    </row>
    <row r="9" spans="1:68" x14ac:dyDescent="0.2">
      <c r="A9" s="5">
        <f>'[1]T 5'!A14</f>
        <v>2018</v>
      </c>
      <c r="B9" s="402">
        <f>'[1]T 5'!B14</f>
        <v>28657</v>
      </c>
      <c r="C9" s="18">
        <f>'[1]T 7'!C10</f>
        <v>69</v>
      </c>
      <c r="D9" s="408">
        <f>'[1]T 7'!D10</f>
        <v>0.24</v>
      </c>
      <c r="E9" s="379">
        <f>'[1]T 7'!E10</f>
        <v>2865</v>
      </c>
      <c r="F9" s="20">
        <f>'[1]T 7'!F10</f>
        <v>10</v>
      </c>
      <c r="G9" s="424">
        <f>'[1]T 7'!G10</f>
        <v>2350</v>
      </c>
      <c r="H9" s="20">
        <f>'[1]T 7'!H10</f>
        <v>8.1999999999999993</v>
      </c>
      <c r="I9" s="424">
        <f>'[1]T 7'!I10</f>
        <v>173</v>
      </c>
      <c r="J9" s="20">
        <f>'[1]T 7'!J10</f>
        <v>0.6</v>
      </c>
      <c r="K9" s="424">
        <f>'[1]T 7'!K10</f>
        <v>11</v>
      </c>
      <c r="L9" s="20">
        <f>'[1]T 7'!L10</f>
        <v>0.04</v>
      </c>
      <c r="M9" s="424">
        <f>'[1]T 7'!M10</f>
        <v>15</v>
      </c>
      <c r="N9" s="20">
        <f>'[1]T 7'!N10</f>
        <v>0.05</v>
      </c>
      <c r="O9" s="424">
        <f>'[1]T 7'!O10</f>
        <v>78</v>
      </c>
      <c r="P9" s="383">
        <f>'[1]T 7'!P10</f>
        <v>0.27</v>
      </c>
      <c r="Q9" s="379">
        <f>'[1]T 7'!S10</f>
        <v>3589</v>
      </c>
      <c r="R9" s="20">
        <f>'[1]T 7'!T10</f>
        <v>12.52</v>
      </c>
      <c r="S9" s="424">
        <f>'[1]T 7'!U10</f>
        <v>1675</v>
      </c>
      <c r="T9" s="20">
        <f>'[1]T 7'!V10</f>
        <v>5.84</v>
      </c>
      <c r="U9" s="424">
        <f>'[1]T 7'!W10</f>
        <v>805</v>
      </c>
      <c r="V9" s="20">
        <f>'[1]T 7'!X10</f>
        <v>2.81</v>
      </c>
      <c r="W9" s="424">
        <f>'[1]T 7'!Y10</f>
        <v>8</v>
      </c>
      <c r="X9" s="383">
        <f>'[1]T 7'!Z10</f>
        <v>0.03</v>
      </c>
      <c r="Y9" s="379">
        <f>'[1]T 7'!AC10</f>
        <v>1489</v>
      </c>
      <c r="Z9" s="20">
        <f>'[1]T 7'!AD10</f>
        <v>5.2</v>
      </c>
      <c r="AA9" s="424">
        <f>'[1]T 7'!AE10</f>
        <v>1301</v>
      </c>
      <c r="AB9" s="20">
        <f>'[1]T 7'!AF10</f>
        <v>4.54</v>
      </c>
      <c r="AC9" s="424">
        <f>'[1]T 7'!AG10</f>
        <v>37</v>
      </c>
      <c r="AD9" s="20">
        <f>'[1]T 7'!AH10</f>
        <v>0.13</v>
      </c>
      <c r="AE9" s="424">
        <f>'[1]T 7'!AI10</f>
        <v>68</v>
      </c>
      <c r="AF9" s="20">
        <f>'[1]T 7'!AJ10</f>
        <v>0.24</v>
      </c>
      <c r="AG9" s="424">
        <f>'[1]T 7'!AK10</f>
        <v>17</v>
      </c>
      <c r="AH9" s="397">
        <f>'[1]T 7'!AL10</f>
        <v>0.06</v>
      </c>
      <c r="AI9" s="11">
        <f>'[1]T 7'!AM10</f>
        <v>21</v>
      </c>
      <c r="AJ9" s="383">
        <f>'[1]T 7'!AN10</f>
        <v>7.0000000000000007E-2</v>
      </c>
      <c r="AK9" s="379">
        <f>'[1]T 7'!AQ10</f>
        <v>916</v>
      </c>
      <c r="AL9" s="20">
        <f>'[1]T 7'!AR10</f>
        <v>3.2</v>
      </c>
      <c r="AM9" s="424">
        <f>'[1]T 7'!AS10</f>
        <v>4</v>
      </c>
      <c r="AN9" s="20">
        <f>'[1]T 7'!AT10</f>
        <v>0.01</v>
      </c>
      <c r="AO9" s="424">
        <f>'[1]T 7'!AU10</f>
        <v>659</v>
      </c>
      <c r="AP9" s="20">
        <f>'[1]T 7'!AV10</f>
        <v>2.2999999999999998</v>
      </c>
      <c r="AQ9" s="424">
        <f>'[1]T 7'!AW10</f>
        <v>162</v>
      </c>
      <c r="AR9" s="20">
        <f>'[1]T 7'!AX10</f>
        <v>0.56999999999999995</v>
      </c>
      <c r="AS9" s="424">
        <f>'[1]T 7'!AY10</f>
        <v>8</v>
      </c>
      <c r="AT9" s="383">
        <f>'[1]T 7'!AZ10</f>
        <v>0.03</v>
      </c>
      <c r="AU9" s="379">
        <f>'[1]T 7'!BC10</f>
        <v>127</v>
      </c>
      <c r="AV9" s="20">
        <f>'[1]T 7'!BD10</f>
        <v>0.44</v>
      </c>
      <c r="AW9" s="424">
        <f>'[1]T 7'!BE10</f>
        <v>4</v>
      </c>
      <c r="AX9" s="20">
        <f>'[1]T 7'!BF10</f>
        <v>0.01</v>
      </c>
      <c r="AY9" s="424">
        <f>'[1]T 7'!BG10</f>
        <v>110</v>
      </c>
      <c r="AZ9" s="20">
        <f>'[1]T 7'!BH10</f>
        <v>0.38</v>
      </c>
      <c r="BA9" s="424">
        <f>'[1]T 7'!BI10</f>
        <v>3</v>
      </c>
      <c r="BB9" s="383">
        <f>'[1]T 7'!BJ10</f>
        <v>0.01</v>
      </c>
      <c r="BC9" s="379">
        <f>'[1]T 7'!BM10</f>
        <v>9</v>
      </c>
      <c r="BD9" s="383">
        <f>'[1]T 7'!BN10</f>
        <v>0.03</v>
      </c>
      <c r="BE9" s="379">
        <f>'[1]T 7'!BO10</f>
        <v>4221</v>
      </c>
      <c r="BF9" s="20">
        <f>'[1]T 7'!BP10</f>
        <v>14.73</v>
      </c>
      <c r="BG9" s="424">
        <f>'[1]T 7'!BQ10</f>
        <v>1668</v>
      </c>
      <c r="BH9" s="20">
        <f>'[1]T 7'!BR10</f>
        <v>5.82</v>
      </c>
      <c r="BI9" s="424">
        <f>'[1]T 7'!BS10</f>
        <v>92</v>
      </c>
      <c r="BJ9" s="20">
        <f>'[1]T 7'!BT10</f>
        <v>0.32</v>
      </c>
      <c r="BK9" s="424">
        <f>'[1]T 7'!BU10</f>
        <v>7</v>
      </c>
      <c r="BL9" s="383">
        <f>'[1]T 7'!BV10</f>
        <v>0.02</v>
      </c>
      <c r="BM9" s="379">
        <f>'[1]T 7'!BY10</f>
        <v>15274</v>
      </c>
      <c r="BN9" s="383">
        <f>'[1]T 7'!BZ10</f>
        <v>53.3</v>
      </c>
      <c r="BO9" s="379">
        <f>'[1]T 7'!CA10</f>
        <v>98</v>
      </c>
      <c r="BP9" s="383">
        <f>'[1]T 7'!CB10</f>
        <v>0.34</v>
      </c>
    </row>
    <row r="10" spans="1:68" x14ac:dyDescent="0.2">
      <c r="A10" s="5">
        <f>'[1]T 5'!A15</f>
        <v>2019</v>
      </c>
      <c r="B10" s="402">
        <f>'[1]T 5'!B15</f>
        <v>28907</v>
      </c>
      <c r="C10" s="18">
        <f>'[1]T 7'!C11</f>
        <v>70</v>
      </c>
      <c r="D10" s="408">
        <f>'[1]T 7'!D11</f>
        <v>0.24</v>
      </c>
      <c r="E10" s="379">
        <f>'[1]T 7'!E11</f>
        <v>2761</v>
      </c>
      <c r="F10" s="20">
        <f>'[1]T 7'!F11</f>
        <v>9.5500000000000007</v>
      </c>
      <c r="G10" s="424">
        <f>'[1]T 7'!G11</f>
        <v>2228</v>
      </c>
      <c r="H10" s="20">
        <f>'[1]T 7'!H11</f>
        <v>7.71</v>
      </c>
      <c r="I10" s="424">
        <f>'[1]T 7'!I11</f>
        <v>151</v>
      </c>
      <c r="J10" s="20">
        <f>'[1]T 7'!J11</f>
        <v>0.52</v>
      </c>
      <c r="K10" s="424">
        <f>'[1]T 7'!K11</f>
        <v>11</v>
      </c>
      <c r="L10" s="20">
        <f>'[1]T 7'!L11</f>
        <v>0.04</v>
      </c>
      <c r="M10" s="424">
        <f>'[1]T 7'!M11</f>
        <v>12</v>
      </c>
      <c r="N10" s="20">
        <f>'[1]T 7'!N11</f>
        <v>0.04</v>
      </c>
      <c r="O10" s="424">
        <f>'[1]T 7'!O11</f>
        <v>87</v>
      </c>
      <c r="P10" s="383">
        <f>'[1]T 7'!P11</f>
        <v>0.3</v>
      </c>
      <c r="Q10" s="379">
        <f>'[1]T 7'!S11</f>
        <v>3980</v>
      </c>
      <c r="R10" s="20">
        <f>'[1]T 7'!T11</f>
        <v>13.77</v>
      </c>
      <c r="S10" s="424">
        <f>'[1]T 7'!U11</f>
        <v>1721</v>
      </c>
      <c r="T10" s="20">
        <f>'[1]T 7'!V11</f>
        <v>5.95</v>
      </c>
      <c r="U10" s="424">
        <f>'[1]T 7'!W11</f>
        <v>914</v>
      </c>
      <c r="V10" s="20">
        <f>'[1]T 7'!X11</f>
        <v>3.16</v>
      </c>
      <c r="W10" s="424">
        <f>'[1]T 7'!Y11</f>
        <v>19</v>
      </c>
      <c r="X10" s="383">
        <f>'[1]T 7'!Z11</f>
        <v>7.0000000000000007E-2</v>
      </c>
      <c r="Y10" s="379">
        <f>'[1]T 7'!AC11</f>
        <v>1497</v>
      </c>
      <c r="Z10" s="20">
        <f>'[1]T 7'!AD11</f>
        <v>5.18</v>
      </c>
      <c r="AA10" s="424">
        <f>'[1]T 7'!AE11</f>
        <v>1296</v>
      </c>
      <c r="AB10" s="20">
        <f>'[1]T 7'!AF11</f>
        <v>4.4800000000000004</v>
      </c>
      <c r="AC10" s="424">
        <f>'[1]T 7'!AG11</f>
        <v>39</v>
      </c>
      <c r="AD10" s="20">
        <f>'[1]T 7'!AH11</f>
        <v>0.13</v>
      </c>
      <c r="AE10" s="424">
        <f>'[1]T 7'!AI11</f>
        <v>49</v>
      </c>
      <c r="AF10" s="20">
        <f>'[1]T 7'!AJ11</f>
        <v>0.17</v>
      </c>
      <c r="AG10" s="424">
        <f>'[1]T 7'!AK11</f>
        <v>36</v>
      </c>
      <c r="AH10" s="397">
        <f>'[1]T 7'!AL11</f>
        <v>0.12</v>
      </c>
      <c r="AI10" s="11">
        <f>'[1]T 7'!AM11</f>
        <v>21</v>
      </c>
      <c r="AJ10" s="383">
        <f>'[1]T 7'!AN11</f>
        <v>7.0000000000000007E-2</v>
      </c>
      <c r="AK10" s="379">
        <f>'[1]T 7'!AQ11</f>
        <v>1016</v>
      </c>
      <c r="AL10" s="20">
        <f>'[1]T 7'!AR11</f>
        <v>3.51</v>
      </c>
      <c r="AM10" s="424">
        <f>'[1]T 7'!AS11</f>
        <v>6</v>
      </c>
      <c r="AN10" s="20">
        <f>'[1]T 7'!AT11</f>
        <v>0.02</v>
      </c>
      <c r="AO10" s="424">
        <f>'[1]T 7'!AU11</f>
        <v>766</v>
      </c>
      <c r="AP10" s="20">
        <f>'[1]T 7'!AV11</f>
        <v>2.65</v>
      </c>
      <c r="AQ10" s="424">
        <f>'[1]T 7'!AW11</f>
        <v>148</v>
      </c>
      <c r="AR10" s="20">
        <f>'[1]T 7'!AX11</f>
        <v>0.51</v>
      </c>
      <c r="AS10" s="424">
        <f>'[1]T 7'!AY11</f>
        <v>17</v>
      </c>
      <c r="AT10" s="383">
        <f>'[1]T 7'!AZ11</f>
        <v>0.06</v>
      </c>
      <c r="AU10" s="379">
        <f>'[1]T 7'!BC11</f>
        <v>165</v>
      </c>
      <c r="AV10" s="20">
        <f>'[1]T 7'!BD11</f>
        <v>0.56999999999999995</v>
      </c>
      <c r="AW10" s="424">
        <f>'[1]T 7'!BE11</f>
        <v>16</v>
      </c>
      <c r="AX10" s="20">
        <f>'[1]T 7'!BF11</f>
        <v>0.06</v>
      </c>
      <c r="AY10" s="424">
        <f>'[1]T 7'!BG11</f>
        <v>126</v>
      </c>
      <c r="AZ10" s="20">
        <f>'[1]T 7'!BH11</f>
        <v>0.44</v>
      </c>
      <c r="BA10" s="424">
        <f>'[1]T 7'!BI11</f>
        <v>5</v>
      </c>
      <c r="BB10" s="383">
        <f>'[1]T 7'!BJ11</f>
        <v>0.02</v>
      </c>
      <c r="BC10" s="379">
        <f>'[1]T 7'!BM11</f>
        <v>13</v>
      </c>
      <c r="BD10" s="383">
        <f>'[1]T 7'!BN11</f>
        <v>0.04</v>
      </c>
      <c r="BE10" s="379">
        <f>'[1]T 7'!BO11</f>
        <v>4143</v>
      </c>
      <c r="BF10" s="20">
        <f>'[1]T 7'!BP11</f>
        <v>14.33</v>
      </c>
      <c r="BG10" s="424">
        <f>'[1]T 7'!BQ11</f>
        <v>1678</v>
      </c>
      <c r="BH10" s="20">
        <f>'[1]T 7'!BR11</f>
        <v>5.8</v>
      </c>
      <c r="BI10" s="424">
        <f>'[1]T 7'!BS11</f>
        <v>138</v>
      </c>
      <c r="BJ10" s="20">
        <f>'[1]T 7'!BT11</f>
        <v>0.48</v>
      </c>
      <c r="BK10" s="424">
        <f>'[1]T 7'!BU11</f>
        <v>19</v>
      </c>
      <c r="BL10" s="383">
        <f>'[1]T 7'!BV11</f>
        <v>7.0000000000000007E-2</v>
      </c>
      <c r="BM10" s="379">
        <f>'[1]T 7'!BY11</f>
        <v>15201</v>
      </c>
      <c r="BN10" s="383">
        <f>'[1]T 7'!BZ11</f>
        <v>52.59</v>
      </c>
      <c r="BO10" s="379">
        <f>'[1]T 7'!CA11</f>
        <v>61</v>
      </c>
      <c r="BP10" s="383">
        <f>'[1]T 7'!CB11</f>
        <v>0.21</v>
      </c>
    </row>
    <row r="11" spans="1:68" x14ac:dyDescent="0.2">
      <c r="A11" s="5">
        <f>'[1]T 5'!A16</f>
        <v>2020</v>
      </c>
      <c r="B11" s="402">
        <f>'[1]T 5'!B16</f>
        <v>24197</v>
      </c>
      <c r="C11" s="18">
        <f>'[1]T 7'!C12</f>
        <v>61</v>
      </c>
      <c r="D11" s="408">
        <f>'[1]T 7'!D12</f>
        <v>0.25</v>
      </c>
      <c r="E11" s="379">
        <f>'[1]T 7'!E12</f>
        <v>2183</v>
      </c>
      <c r="F11" s="20">
        <f>'[1]T 7'!F12</f>
        <v>9.02</v>
      </c>
      <c r="G11" s="424">
        <f>'[1]T 7'!G12</f>
        <v>1727</v>
      </c>
      <c r="H11" s="20">
        <f>'[1]T 7'!H12</f>
        <v>7.14</v>
      </c>
      <c r="I11" s="424">
        <f>'[1]T 7'!I12</f>
        <v>112</v>
      </c>
      <c r="J11" s="20">
        <f>'[1]T 7'!J12</f>
        <v>0.46</v>
      </c>
      <c r="K11" s="424">
        <f>'[1]T 7'!K12</f>
        <v>19</v>
      </c>
      <c r="L11" s="20">
        <f>'[1]T 7'!L12</f>
        <v>0.08</v>
      </c>
      <c r="M11" s="424">
        <f>'[1]T 7'!M12</f>
        <v>16</v>
      </c>
      <c r="N11" s="20">
        <f>'[1]T 7'!N12</f>
        <v>7.0000000000000007E-2</v>
      </c>
      <c r="O11" s="424">
        <f>'[1]T 7'!O12</f>
        <v>88</v>
      </c>
      <c r="P11" s="383">
        <f>'[1]T 7'!P12</f>
        <v>0.36</v>
      </c>
      <c r="Q11" s="379">
        <f>'[1]T 7'!S12</f>
        <v>3301</v>
      </c>
      <c r="R11" s="20">
        <f>'[1]T 7'!T12</f>
        <v>13.64</v>
      </c>
      <c r="S11" s="424">
        <f>'[1]T 7'!U12</f>
        <v>1333</v>
      </c>
      <c r="T11" s="20">
        <f>'[1]T 7'!V12</f>
        <v>5.51</v>
      </c>
      <c r="U11" s="424">
        <f>'[1]T 7'!W12</f>
        <v>821</v>
      </c>
      <c r="V11" s="20">
        <f>'[1]T 7'!X12</f>
        <v>3.39</v>
      </c>
      <c r="W11" s="424">
        <f>'[1]T 7'!Y12</f>
        <v>15</v>
      </c>
      <c r="X11" s="383">
        <f>'[1]T 7'!Z12</f>
        <v>0.06</v>
      </c>
      <c r="Y11" s="379">
        <f>'[1]T 7'!AC12</f>
        <v>1432</v>
      </c>
      <c r="Z11" s="20">
        <f>'[1]T 7'!AD12</f>
        <v>5.92</v>
      </c>
      <c r="AA11" s="424">
        <f>'[1]T 7'!AE12</f>
        <v>1225</v>
      </c>
      <c r="AB11" s="20">
        <f>'[1]T 7'!AF12</f>
        <v>5.0599999999999996</v>
      </c>
      <c r="AC11" s="424">
        <f>'[1]T 7'!AG12</f>
        <v>43</v>
      </c>
      <c r="AD11" s="20">
        <f>'[1]T 7'!AH12</f>
        <v>0.18</v>
      </c>
      <c r="AE11" s="424">
        <f>'[1]T 7'!AI12</f>
        <v>37</v>
      </c>
      <c r="AF11" s="20">
        <f>'[1]T 7'!AJ12</f>
        <v>0.15</v>
      </c>
      <c r="AG11" s="424">
        <f>'[1]T 7'!AK12</f>
        <v>50</v>
      </c>
      <c r="AH11" s="397">
        <f>'[1]T 7'!AL12</f>
        <v>0.21</v>
      </c>
      <c r="AI11" s="11">
        <f>'[1]T 7'!AM12</f>
        <v>32</v>
      </c>
      <c r="AJ11" s="383">
        <f>'[1]T 7'!AN12</f>
        <v>0.13</v>
      </c>
      <c r="AK11" s="379">
        <f>'[1]T 7'!AQ12</f>
        <v>928</v>
      </c>
      <c r="AL11" s="20">
        <f>'[1]T 7'!AR12</f>
        <v>3.84</v>
      </c>
      <c r="AM11" s="424">
        <f>'[1]T 7'!AS12</f>
        <v>5</v>
      </c>
      <c r="AN11" s="20">
        <f>'[1]T 7'!AT12</f>
        <v>0.02</v>
      </c>
      <c r="AO11" s="424">
        <f>'[1]T 7'!AU12</f>
        <v>686</v>
      </c>
      <c r="AP11" s="20">
        <f>'[1]T 7'!AV12</f>
        <v>2.84</v>
      </c>
      <c r="AQ11" s="424">
        <f>'[1]T 7'!AW12</f>
        <v>164</v>
      </c>
      <c r="AR11" s="20">
        <f>'[1]T 7'!AX12</f>
        <v>0.68</v>
      </c>
      <c r="AS11" s="424">
        <f>'[1]T 7'!AY12</f>
        <v>1</v>
      </c>
      <c r="AT11" s="383">
        <f>'[1]T 7'!AZ12</f>
        <v>0</v>
      </c>
      <c r="AU11" s="379">
        <f>'[1]T 7'!BC12</f>
        <v>221</v>
      </c>
      <c r="AV11" s="20">
        <f>'[1]T 7'!BD12</f>
        <v>0.91</v>
      </c>
      <c r="AW11" s="424">
        <f>'[1]T 7'!BE12</f>
        <v>10</v>
      </c>
      <c r="AX11" s="20">
        <f>'[1]T 7'!BF12</f>
        <v>0.04</v>
      </c>
      <c r="AY11" s="424">
        <f>'[1]T 7'!BG12</f>
        <v>192</v>
      </c>
      <c r="AZ11" s="20">
        <f>'[1]T 7'!BH12</f>
        <v>0.79</v>
      </c>
      <c r="BA11" s="424">
        <f>'[1]T 7'!BI12</f>
        <v>5</v>
      </c>
      <c r="BB11" s="383">
        <f>'[1]T 7'!BJ12</f>
        <v>0.02</v>
      </c>
      <c r="BC11" s="379">
        <f>'[1]T 7'!BM12</f>
        <v>20</v>
      </c>
      <c r="BD11" s="383">
        <f>'[1]T 7'!BN12</f>
        <v>0.08</v>
      </c>
      <c r="BE11" s="379">
        <f>'[1]T 7'!BO12</f>
        <v>3363</v>
      </c>
      <c r="BF11" s="20">
        <f>'[1]T 7'!BP12</f>
        <v>13.9</v>
      </c>
      <c r="BG11" s="424">
        <f>'[1]T 7'!BQ12</f>
        <v>1319</v>
      </c>
      <c r="BH11" s="20">
        <f>'[1]T 7'!BR12</f>
        <v>5.45</v>
      </c>
      <c r="BI11" s="424">
        <f>'[1]T 7'!BS12</f>
        <v>81</v>
      </c>
      <c r="BJ11" s="20">
        <f>'[1]T 7'!BT12</f>
        <v>0.33</v>
      </c>
      <c r="BK11" s="424">
        <f>'[1]T 7'!BU12</f>
        <v>7</v>
      </c>
      <c r="BL11" s="383">
        <f>'[1]T 7'!BV12</f>
        <v>0.03</v>
      </c>
      <c r="BM11" s="379">
        <f>'[1]T 7'!BY12</f>
        <v>12625</v>
      </c>
      <c r="BN11" s="383">
        <f>'[1]T 7'!BZ12</f>
        <v>52.18</v>
      </c>
      <c r="BO11" s="379">
        <f>'[1]T 7'!CA12</f>
        <v>63</v>
      </c>
      <c r="BP11" s="383">
        <f>'[1]T 7'!CB12</f>
        <v>0.26</v>
      </c>
    </row>
    <row r="12" spans="1:68" x14ac:dyDescent="0.2">
      <c r="A12" s="5">
        <f>'[1]T 5'!A17</f>
        <v>2021</v>
      </c>
      <c r="B12" s="402">
        <f>'[1]T 5'!B17</f>
        <v>26054</v>
      </c>
      <c r="C12" s="18">
        <f>'[1]T 7'!C13</f>
        <v>155</v>
      </c>
      <c r="D12" s="408">
        <f>'[1]T 7'!D13</f>
        <v>0.59</v>
      </c>
      <c r="E12" s="379">
        <f>'[1]T 7'!E13</f>
        <v>2380</v>
      </c>
      <c r="F12" s="20">
        <f>'[1]T 7'!F13</f>
        <v>9.1300000000000008</v>
      </c>
      <c r="G12" s="424">
        <f>'[1]T 7'!G13</f>
        <v>1928</v>
      </c>
      <c r="H12" s="20">
        <f>'[1]T 7'!H13</f>
        <v>7.4</v>
      </c>
      <c r="I12" s="424">
        <f>'[1]T 7'!I13</f>
        <v>129</v>
      </c>
      <c r="J12" s="20">
        <f>'[1]T 7'!J13</f>
        <v>0.5</v>
      </c>
      <c r="K12" s="424">
        <f>'[1]T 7'!K13</f>
        <v>17</v>
      </c>
      <c r="L12" s="20">
        <f>'[1]T 7'!L13</f>
        <v>7.0000000000000007E-2</v>
      </c>
      <c r="M12" s="424">
        <f>'[1]T 7'!M13</f>
        <v>19</v>
      </c>
      <c r="N12" s="20">
        <f>'[1]T 7'!N13</f>
        <v>7.0000000000000007E-2</v>
      </c>
      <c r="O12" s="424">
        <f>'[1]T 7'!O13</f>
        <v>82</v>
      </c>
      <c r="P12" s="383">
        <f>'[1]T 7'!P13</f>
        <v>0.31</v>
      </c>
      <c r="Q12" s="379">
        <f>'[1]T 7'!S13</f>
        <v>3916</v>
      </c>
      <c r="R12" s="20">
        <f>'[1]T 7'!T13</f>
        <v>15.03</v>
      </c>
      <c r="S12" s="424">
        <f>'[1]T 7'!U13</f>
        <v>1667</v>
      </c>
      <c r="T12" s="20">
        <f>'[1]T 7'!V13</f>
        <v>6.4</v>
      </c>
      <c r="U12" s="424">
        <f>'[1]T 7'!W13</f>
        <v>993</v>
      </c>
      <c r="V12" s="20">
        <f>'[1]T 7'!X13</f>
        <v>3.81</v>
      </c>
      <c r="W12" s="424">
        <f>'[1]T 7'!Y13</f>
        <v>13</v>
      </c>
      <c r="X12" s="383">
        <f>'[1]T 7'!Z13</f>
        <v>0.05</v>
      </c>
      <c r="Y12" s="379">
        <f>'[1]T 7'!AC13</f>
        <v>1518</v>
      </c>
      <c r="Z12" s="20">
        <f>'[1]T 7'!AD13</f>
        <v>5.83</v>
      </c>
      <c r="AA12" s="424">
        <f>'[1]T 7'!AE13</f>
        <v>1269</v>
      </c>
      <c r="AB12" s="20">
        <f>'[1]T 7'!AF13</f>
        <v>4.87</v>
      </c>
      <c r="AC12" s="424">
        <f>'[1]T 7'!AG13</f>
        <v>42</v>
      </c>
      <c r="AD12" s="20">
        <f>'[1]T 7'!AH13</f>
        <v>0.16</v>
      </c>
      <c r="AE12" s="424">
        <f>'[1]T 7'!AI13</f>
        <v>45</v>
      </c>
      <c r="AF12" s="20">
        <f>'[1]T 7'!AJ13</f>
        <v>0.17</v>
      </c>
      <c r="AG12" s="424">
        <f>'[1]T 7'!AK13</f>
        <v>93</v>
      </c>
      <c r="AH12" s="397">
        <f>'[1]T 7'!AL13</f>
        <v>0.36</v>
      </c>
      <c r="AI12" s="11">
        <f>'[1]T 7'!AM13</f>
        <v>34</v>
      </c>
      <c r="AJ12" s="383">
        <f>'[1]T 7'!AN13</f>
        <v>0.13</v>
      </c>
      <c r="AK12" s="379">
        <f>'[1]T 7'!AQ13</f>
        <v>920</v>
      </c>
      <c r="AL12" s="20">
        <f>'[1]T 7'!AR13</f>
        <v>3.53</v>
      </c>
      <c r="AM12" s="424">
        <f>'[1]T 7'!AS13</f>
        <v>7</v>
      </c>
      <c r="AN12" s="20">
        <f>'[1]T 7'!AT13</f>
        <v>0.03</v>
      </c>
      <c r="AO12" s="424">
        <f>'[1]T 7'!AU13</f>
        <v>655</v>
      </c>
      <c r="AP12" s="20">
        <f>'[1]T 7'!AV13</f>
        <v>2.5099999999999998</v>
      </c>
      <c r="AQ12" s="424">
        <f>'[1]T 7'!AW13</f>
        <v>180</v>
      </c>
      <c r="AR12" s="20">
        <f>'[1]T 7'!AX13</f>
        <v>0.69</v>
      </c>
      <c r="AS12" s="424">
        <f>'[1]T 7'!AY13</f>
        <v>11</v>
      </c>
      <c r="AT12" s="383">
        <f>'[1]T 7'!AZ13</f>
        <v>0.04</v>
      </c>
      <c r="AU12" s="379">
        <f>'[1]T 7'!BC13</f>
        <v>282</v>
      </c>
      <c r="AV12" s="20">
        <f>'[1]T 7'!BD13</f>
        <v>1.08</v>
      </c>
      <c r="AW12" s="424">
        <f>'[1]T 7'!BE13</f>
        <v>10</v>
      </c>
      <c r="AX12" s="20">
        <f>'[1]T 7'!BF13</f>
        <v>0.04</v>
      </c>
      <c r="AY12" s="424">
        <f>'[1]T 7'!BG13</f>
        <v>258</v>
      </c>
      <c r="AZ12" s="20">
        <f>'[1]T 7'!BH13</f>
        <v>0.99</v>
      </c>
      <c r="BA12" s="424">
        <f>'[1]T 7'!BI13</f>
        <v>4</v>
      </c>
      <c r="BB12" s="383">
        <f>'[1]T 7'!BJ13</f>
        <v>0.02</v>
      </c>
      <c r="BC12" s="379">
        <f>'[1]T 7'!BM13</f>
        <v>27</v>
      </c>
      <c r="BD12" s="383">
        <f>'[1]T 7'!BN13</f>
        <v>0.1</v>
      </c>
      <c r="BE12" s="379">
        <f>'[1]T 7'!BO13</f>
        <v>3669</v>
      </c>
      <c r="BF12" s="20">
        <f>'[1]T 7'!BP13</f>
        <v>14.08</v>
      </c>
      <c r="BG12" s="424">
        <f>'[1]T 7'!BQ13</f>
        <v>1499</v>
      </c>
      <c r="BH12" s="20">
        <f>'[1]T 7'!BR13</f>
        <v>5.75</v>
      </c>
      <c r="BI12" s="424">
        <f>'[1]T 7'!BS13</f>
        <v>46</v>
      </c>
      <c r="BJ12" s="20">
        <f>'[1]T 7'!BT13</f>
        <v>0.18</v>
      </c>
      <c r="BK12" s="424">
        <f>'[1]T 7'!BU13</f>
        <v>7</v>
      </c>
      <c r="BL12" s="383">
        <f>'[1]T 7'!BV13</f>
        <v>0.03</v>
      </c>
      <c r="BM12" s="379">
        <f>'[1]T 7'!BY13</f>
        <v>13127</v>
      </c>
      <c r="BN12" s="383">
        <f>'[1]T 7'!BZ13</f>
        <v>50.38</v>
      </c>
      <c r="BO12" s="379">
        <f>'[1]T 7'!CA13</f>
        <v>60</v>
      </c>
      <c r="BP12" s="383">
        <f>'[1]T 7'!CB13</f>
        <v>0.23</v>
      </c>
    </row>
    <row r="13" spans="1:68" x14ac:dyDescent="0.2">
      <c r="A13" s="53" t="str">
        <f>'[1]T 8'!$A$6</f>
        <v>Par province/région</v>
      </c>
      <c r="B13" s="403"/>
      <c r="C13" s="57"/>
      <c r="D13" s="415"/>
      <c r="E13" s="391"/>
      <c r="F13" s="371"/>
      <c r="G13" s="426"/>
      <c r="H13" s="371"/>
      <c r="I13" s="426"/>
      <c r="J13" s="371"/>
      <c r="K13" s="426"/>
      <c r="L13" s="371"/>
      <c r="M13" s="426"/>
      <c r="N13" s="371"/>
      <c r="O13" s="426"/>
      <c r="P13" s="372"/>
      <c r="Q13" s="391"/>
      <c r="R13" s="371"/>
      <c r="S13" s="426"/>
      <c r="T13" s="371"/>
      <c r="U13" s="426"/>
      <c r="V13" s="371"/>
      <c r="W13" s="426"/>
      <c r="X13" s="372"/>
      <c r="Y13" s="391"/>
      <c r="Z13" s="371"/>
      <c r="AA13" s="426"/>
      <c r="AB13" s="371"/>
      <c r="AC13" s="426"/>
      <c r="AD13" s="371"/>
      <c r="AE13" s="426"/>
      <c r="AF13" s="371"/>
      <c r="AG13" s="426"/>
      <c r="AH13" s="395"/>
      <c r="AI13" s="385"/>
      <c r="AJ13" s="483"/>
      <c r="AK13" s="391"/>
      <c r="AL13" s="371"/>
      <c r="AM13" s="426"/>
      <c r="AN13" s="371"/>
      <c r="AO13" s="426"/>
      <c r="AP13" s="371"/>
      <c r="AQ13" s="426"/>
      <c r="AR13" s="371"/>
      <c r="AS13" s="426"/>
      <c r="AT13" s="372"/>
      <c r="AU13" s="391"/>
      <c r="AV13" s="371"/>
      <c r="AW13" s="426"/>
      <c r="AX13" s="371"/>
      <c r="AY13" s="426"/>
      <c r="AZ13" s="371"/>
      <c r="BA13" s="426"/>
      <c r="BB13" s="372"/>
      <c r="BC13" s="391"/>
      <c r="BD13" s="483"/>
      <c r="BE13" s="391"/>
      <c r="BF13" s="371"/>
      <c r="BG13" s="426"/>
      <c r="BH13" s="371"/>
      <c r="BI13" s="426"/>
      <c r="BJ13" s="371"/>
      <c r="BK13" s="426"/>
      <c r="BL13" s="372"/>
      <c r="BM13" s="391"/>
      <c r="BN13" s="372"/>
      <c r="BO13" s="391"/>
      <c r="BP13" s="372"/>
    </row>
    <row r="14" spans="1:68" x14ac:dyDescent="0.2">
      <c r="A14" s="22" t="str">
        <f>'[1]T 6'!A8</f>
        <v>TOTAL FLANDRE</v>
      </c>
      <c r="B14" s="404">
        <f>'[1]T 6'!B8</f>
        <v>16759</v>
      </c>
      <c r="C14" s="14">
        <f>'[1]T 8'!C8</f>
        <v>132</v>
      </c>
      <c r="D14" s="381">
        <f>'[1]T 8'!D8</f>
        <v>0.79</v>
      </c>
      <c r="E14" s="374">
        <f>'[1]T 8'!E8</f>
        <v>1206</v>
      </c>
      <c r="F14" s="445">
        <f>'[1]T 8'!F8</f>
        <v>7.2</v>
      </c>
      <c r="G14" s="427">
        <f>'[1]T 8'!G8</f>
        <v>966</v>
      </c>
      <c r="H14" s="445">
        <f>'[1]T 8'!H8</f>
        <v>5.76</v>
      </c>
      <c r="I14" s="427">
        <f>'[1]T 8'!I8</f>
        <v>25</v>
      </c>
      <c r="J14" s="445">
        <f>'[1]T 8'!J8</f>
        <v>0.15</v>
      </c>
      <c r="K14" s="427">
        <f>'[1]T 8'!K8</f>
        <v>4</v>
      </c>
      <c r="L14" s="445">
        <f>'[1]T 8'!L8</f>
        <v>0.02</v>
      </c>
      <c r="M14" s="427">
        <f>'[1]T 8'!M8</f>
        <v>17</v>
      </c>
      <c r="N14" s="445">
        <f>'[1]T 8'!N8</f>
        <v>0.1</v>
      </c>
      <c r="O14" s="427">
        <f>'[1]T 8'!O8</f>
        <v>44</v>
      </c>
      <c r="P14" s="381">
        <f>'[1]T 8'!P8</f>
        <v>0.26</v>
      </c>
      <c r="Q14" s="374">
        <f>'[1]T 8'!S8</f>
        <v>2377</v>
      </c>
      <c r="R14" s="445">
        <f>'[1]T 8'!T8</f>
        <v>14.18</v>
      </c>
      <c r="S14" s="427">
        <f>'[1]T 8'!U8</f>
        <v>1048</v>
      </c>
      <c r="T14" s="445">
        <f>'[1]T 8'!V8</f>
        <v>6.25</v>
      </c>
      <c r="U14" s="427">
        <f>'[1]T 8'!W8</f>
        <v>461</v>
      </c>
      <c r="V14" s="445">
        <f>'[1]T 8'!X8</f>
        <v>2.75</v>
      </c>
      <c r="W14" s="427">
        <f>'[1]T 8'!Y8</f>
        <v>13</v>
      </c>
      <c r="X14" s="381">
        <f>'[1]T 8'!Z8</f>
        <v>0.08</v>
      </c>
      <c r="Y14" s="374">
        <f>'[1]T 8'!AC8</f>
        <v>1437</v>
      </c>
      <c r="Z14" s="445">
        <f>'[1]T 8'!AD8</f>
        <v>8.57</v>
      </c>
      <c r="AA14" s="427">
        <f>'[1]T 8'!AE8</f>
        <v>1220</v>
      </c>
      <c r="AB14" s="445">
        <f>'[1]T 8'!AF8</f>
        <v>7.28</v>
      </c>
      <c r="AC14" s="427">
        <f>'[1]T 8'!AG8</f>
        <v>22</v>
      </c>
      <c r="AD14" s="445">
        <f>'[1]T 8'!AH8</f>
        <v>0.13</v>
      </c>
      <c r="AE14" s="427">
        <f>'[1]T 8'!AI8</f>
        <v>44</v>
      </c>
      <c r="AF14" s="445">
        <f>'[1]T 8'!AJ8</f>
        <v>0.26</v>
      </c>
      <c r="AG14" s="427">
        <f>'[1]T 8'!AK8</f>
        <v>91</v>
      </c>
      <c r="AH14" s="396">
        <f>'[1]T 8'!AL8</f>
        <v>0.54</v>
      </c>
      <c r="AI14" s="14">
        <f>'[1]T 8'!AM8</f>
        <v>33</v>
      </c>
      <c r="AJ14" s="381">
        <f>'[1]T 8'!AN8</f>
        <v>0.2</v>
      </c>
      <c r="AK14" s="374">
        <f>'[1]T 8'!AQ8</f>
        <v>636</v>
      </c>
      <c r="AL14" s="445">
        <f>'[1]T 8'!AR8</f>
        <v>3.79</v>
      </c>
      <c r="AM14" s="427">
        <f>'[1]T 8'!AS8</f>
        <v>4</v>
      </c>
      <c r="AN14" s="445">
        <f>'[1]T 8'!AT8</f>
        <v>0.02</v>
      </c>
      <c r="AO14" s="427">
        <f>'[1]T 8'!AU8</f>
        <v>426</v>
      </c>
      <c r="AP14" s="445">
        <f>'[1]T 8'!AV8</f>
        <v>2.54</v>
      </c>
      <c r="AQ14" s="427">
        <f>'[1]T 8'!AW8</f>
        <v>168</v>
      </c>
      <c r="AR14" s="445">
        <f>'[1]T 8'!AX8</f>
        <v>1</v>
      </c>
      <c r="AS14" s="427">
        <f>'[1]T 8'!AY8</f>
        <v>6</v>
      </c>
      <c r="AT14" s="381">
        <f>'[1]T 8'!AZ8</f>
        <v>0.04</v>
      </c>
      <c r="AU14" s="374">
        <f>'[1]T 8'!BC8</f>
        <v>239</v>
      </c>
      <c r="AV14" s="445">
        <f>'[1]T 8'!BD8</f>
        <v>1.43</v>
      </c>
      <c r="AW14" s="427">
        <f>'[1]T 8'!BE8</f>
        <v>8</v>
      </c>
      <c r="AX14" s="445">
        <f>'[1]T 8'!BF8</f>
        <v>0.05</v>
      </c>
      <c r="AY14" s="427">
        <f>'[1]T 8'!BG8</f>
        <v>220</v>
      </c>
      <c r="AZ14" s="445">
        <f>'[1]T 8'!BH8</f>
        <v>1.31</v>
      </c>
      <c r="BA14" s="427">
        <f>'[1]T 8'!BI8</f>
        <v>4</v>
      </c>
      <c r="BB14" s="381">
        <f>'[1]T 8'!BJ8</f>
        <v>0.02</v>
      </c>
      <c r="BC14" s="374">
        <f>'[1]T 8'!BM8</f>
        <v>22</v>
      </c>
      <c r="BD14" s="381">
        <f>'[1]T 8'!BN8</f>
        <v>0.13</v>
      </c>
      <c r="BE14" s="374">
        <f>'[1]T 8'!BO8</f>
        <v>2896</v>
      </c>
      <c r="BF14" s="445">
        <f>'[1]T 8'!BP8</f>
        <v>17.28</v>
      </c>
      <c r="BG14" s="427">
        <f>'[1]T 8'!BQ8</f>
        <v>1207</v>
      </c>
      <c r="BH14" s="445">
        <f>'[1]T 8'!BR8</f>
        <v>7.2</v>
      </c>
      <c r="BI14" s="427">
        <f>'[1]T 8'!BS8</f>
        <v>22</v>
      </c>
      <c r="BJ14" s="445">
        <f>'[1]T 8'!BT8</f>
        <v>0.13</v>
      </c>
      <c r="BK14" s="427">
        <f>'[1]T 8'!BU8</f>
        <v>5</v>
      </c>
      <c r="BL14" s="381">
        <f>'[1]T 8'!BV8</f>
        <v>0.03</v>
      </c>
      <c r="BM14" s="374">
        <f>'[1]T 8'!BY8</f>
        <v>7783</v>
      </c>
      <c r="BN14" s="381">
        <f>'[1]T 8'!BZ8</f>
        <v>46.44</v>
      </c>
      <c r="BO14" s="374">
        <f>'[1]T 8'!CA8</f>
        <v>31</v>
      </c>
      <c r="BP14" s="381">
        <f>'[1]T 8'!CB8</f>
        <v>0.18</v>
      </c>
    </row>
    <row r="15" spans="1:68" x14ac:dyDescent="0.2">
      <c r="A15" s="7" t="str">
        <f>'[1]T 6'!A9</f>
        <v>Anvers</v>
      </c>
      <c r="B15" s="402">
        <f>'[1]T 6'!B9</f>
        <v>2802</v>
      </c>
      <c r="C15" s="18">
        <f>'[1]T 8'!C9</f>
        <v>3</v>
      </c>
      <c r="D15" s="408">
        <f>'[1]T 8'!D9</f>
        <v>0.11</v>
      </c>
      <c r="E15" s="392">
        <f>'[1]T 8'!E9</f>
        <v>253</v>
      </c>
      <c r="F15" s="23">
        <f>'[1]T 8'!F9</f>
        <v>9.0299999999999994</v>
      </c>
      <c r="G15" s="481">
        <f>'[1]T 8'!G9</f>
        <v>164</v>
      </c>
      <c r="H15" s="23">
        <f>'[1]T 8'!H9</f>
        <v>5.85</v>
      </c>
      <c r="I15" s="481">
        <f>'[1]T 8'!I9</f>
        <v>9</v>
      </c>
      <c r="J15" s="23">
        <f>'[1]T 8'!J9</f>
        <v>0.32</v>
      </c>
      <c r="K15" s="481">
        <f>'[1]T 8'!K9</f>
        <v>0</v>
      </c>
      <c r="L15" s="23">
        <f>'[1]T 8'!L9</f>
        <v>0</v>
      </c>
      <c r="M15" s="481">
        <f>'[1]T 8'!M9</f>
        <v>2</v>
      </c>
      <c r="N15" s="23">
        <f>'[1]T 8'!N9</f>
        <v>7.0000000000000007E-2</v>
      </c>
      <c r="O15" s="481">
        <f>'[1]T 8'!O9</f>
        <v>6</v>
      </c>
      <c r="P15" s="408">
        <f>'[1]T 8'!P9</f>
        <v>0.21</v>
      </c>
      <c r="Q15" s="392">
        <f>'[1]T 8'!S9</f>
        <v>386</v>
      </c>
      <c r="R15" s="23">
        <f>'[1]T 8'!T9</f>
        <v>13.78</v>
      </c>
      <c r="S15" s="481">
        <f>'[1]T 8'!U9</f>
        <v>263</v>
      </c>
      <c r="T15" s="23">
        <f>'[1]T 8'!V9</f>
        <v>9.39</v>
      </c>
      <c r="U15" s="481">
        <f>'[1]T 8'!W9</f>
        <v>101</v>
      </c>
      <c r="V15" s="23">
        <f>'[1]T 8'!X9</f>
        <v>3.6</v>
      </c>
      <c r="W15" s="481">
        <f>'[1]T 8'!Y9</f>
        <v>4</v>
      </c>
      <c r="X15" s="408">
        <f>'[1]T 8'!Z9</f>
        <v>0.14000000000000001</v>
      </c>
      <c r="Y15" s="392">
        <f>'[1]T 8'!AC9</f>
        <v>220</v>
      </c>
      <c r="Z15" s="23">
        <f>'[1]T 8'!AD9</f>
        <v>7.85</v>
      </c>
      <c r="AA15" s="481">
        <f>'[1]T 8'!AE9</f>
        <v>201</v>
      </c>
      <c r="AB15" s="23">
        <f>'[1]T 8'!AF9</f>
        <v>7.17</v>
      </c>
      <c r="AC15" s="481">
        <f>'[1]T 8'!AG9</f>
        <v>1</v>
      </c>
      <c r="AD15" s="23">
        <f>'[1]T 8'!AH9</f>
        <v>0.04</v>
      </c>
      <c r="AE15" s="481">
        <f>'[1]T 8'!AI9</f>
        <v>8</v>
      </c>
      <c r="AF15" s="23">
        <f>'[1]T 8'!AJ9</f>
        <v>0.28999999999999998</v>
      </c>
      <c r="AG15" s="481">
        <f>'[1]T 8'!AK9</f>
        <v>0</v>
      </c>
      <c r="AH15" s="406">
        <f>'[1]T 8'!AL9</f>
        <v>0</v>
      </c>
      <c r="AI15" s="18">
        <f>'[1]T 8'!AM9</f>
        <v>9</v>
      </c>
      <c r="AJ15" s="408">
        <f>'[1]T 8'!AN9</f>
        <v>0.32</v>
      </c>
      <c r="AK15" s="392">
        <f>'[1]T 8'!AQ9</f>
        <v>130</v>
      </c>
      <c r="AL15" s="23">
        <f>'[1]T 8'!AR9</f>
        <v>4.6399999999999997</v>
      </c>
      <c r="AM15" s="481">
        <f>'[1]T 8'!AS9</f>
        <v>1</v>
      </c>
      <c r="AN15" s="23">
        <f>'[1]T 8'!AT9</f>
        <v>0.04</v>
      </c>
      <c r="AO15" s="481">
        <f>'[1]T 8'!AU9</f>
        <v>87</v>
      </c>
      <c r="AP15" s="23">
        <f>'[1]T 8'!AV9</f>
        <v>3.1</v>
      </c>
      <c r="AQ15" s="481">
        <f>'[1]T 8'!AW9</f>
        <v>33</v>
      </c>
      <c r="AR15" s="23">
        <f>'[1]T 8'!AX9</f>
        <v>1.18</v>
      </c>
      <c r="AS15" s="481">
        <f>'[1]T 8'!AY9</f>
        <v>2</v>
      </c>
      <c r="AT15" s="408">
        <f>'[1]T 8'!AZ9</f>
        <v>7.0000000000000007E-2</v>
      </c>
      <c r="AU15" s="392">
        <f>'[1]T 8'!BC9</f>
        <v>42</v>
      </c>
      <c r="AV15" s="23">
        <f>'[1]T 8'!BD9</f>
        <v>1.5</v>
      </c>
      <c r="AW15" s="481">
        <f>'[1]T 8'!BE9</f>
        <v>2</v>
      </c>
      <c r="AX15" s="23">
        <f>'[1]T 8'!BF9</f>
        <v>7.0000000000000007E-2</v>
      </c>
      <c r="AY15" s="481">
        <f>'[1]T 8'!BG9</f>
        <v>39</v>
      </c>
      <c r="AZ15" s="23">
        <f>'[1]T 8'!BH9</f>
        <v>1.39</v>
      </c>
      <c r="BA15" s="481">
        <f>'[1]T 8'!BI9</f>
        <v>0</v>
      </c>
      <c r="BB15" s="408">
        <f>'[1]T 8'!BJ9</f>
        <v>0</v>
      </c>
      <c r="BC15" s="392">
        <f>'[1]T 8'!BM9</f>
        <v>6</v>
      </c>
      <c r="BD15" s="408">
        <f>'[1]T 8'!BN9</f>
        <v>0.21</v>
      </c>
      <c r="BE15" s="392">
        <f>'[1]T 8'!BO9</f>
        <v>535</v>
      </c>
      <c r="BF15" s="23">
        <f>'[1]T 8'!BP9</f>
        <v>19.09</v>
      </c>
      <c r="BG15" s="481">
        <f>'[1]T 8'!BQ9</f>
        <v>350</v>
      </c>
      <c r="BH15" s="23">
        <f>'[1]T 8'!BR9</f>
        <v>12.49</v>
      </c>
      <c r="BI15" s="481">
        <f>'[1]T 8'!BS9</f>
        <v>7</v>
      </c>
      <c r="BJ15" s="23">
        <f>'[1]T 8'!BT9</f>
        <v>0.25</v>
      </c>
      <c r="BK15" s="481">
        <f>'[1]T 8'!BU9</f>
        <v>0</v>
      </c>
      <c r="BL15" s="408">
        <f>'[1]T 8'!BV9</f>
        <v>0</v>
      </c>
      <c r="BM15" s="392">
        <f>'[1]T 8'!BY9</f>
        <v>1223</v>
      </c>
      <c r="BN15" s="408">
        <f>'[1]T 8'!BZ9</f>
        <v>43.65</v>
      </c>
      <c r="BO15" s="392">
        <f>'[1]T 8'!CA9</f>
        <v>4</v>
      </c>
      <c r="BP15" s="408">
        <f>'[1]T 8'!CB9</f>
        <v>0.14000000000000001</v>
      </c>
    </row>
    <row r="16" spans="1:68" x14ac:dyDescent="0.2">
      <c r="A16" s="7" t="str">
        <f>'[1]T 6'!A10</f>
        <v>Brabant flamand</v>
      </c>
      <c r="B16" s="402">
        <f>'[1]T 6'!B10</f>
        <v>1713</v>
      </c>
      <c r="C16" s="18">
        <f>'[1]T 8'!C10</f>
        <v>0</v>
      </c>
      <c r="D16" s="408">
        <f>'[1]T 8'!D10</f>
        <v>0</v>
      </c>
      <c r="E16" s="392">
        <f>'[1]T 8'!E10</f>
        <v>93</v>
      </c>
      <c r="F16" s="23">
        <f>'[1]T 8'!F10</f>
        <v>5.43</v>
      </c>
      <c r="G16" s="481">
        <f>'[1]T 8'!G10</f>
        <v>63</v>
      </c>
      <c r="H16" s="23">
        <f>'[1]T 8'!H10</f>
        <v>3.68</v>
      </c>
      <c r="I16" s="481">
        <f>'[1]T 8'!I10</f>
        <v>4</v>
      </c>
      <c r="J16" s="23">
        <f>'[1]T 8'!J10</f>
        <v>0.23</v>
      </c>
      <c r="K16" s="481">
        <f>'[1]T 8'!K10</f>
        <v>0</v>
      </c>
      <c r="L16" s="23">
        <f>'[1]T 8'!L10</f>
        <v>0</v>
      </c>
      <c r="M16" s="481">
        <f>'[1]T 8'!M10</f>
        <v>0</v>
      </c>
      <c r="N16" s="23">
        <f>'[1]T 8'!N10</f>
        <v>0</v>
      </c>
      <c r="O16" s="481">
        <f>'[1]T 8'!O10</f>
        <v>18</v>
      </c>
      <c r="P16" s="408">
        <f>'[1]T 8'!P10</f>
        <v>1.05</v>
      </c>
      <c r="Q16" s="392">
        <f>'[1]T 8'!S10</f>
        <v>293</v>
      </c>
      <c r="R16" s="23">
        <f>'[1]T 8'!T10</f>
        <v>17.100000000000001</v>
      </c>
      <c r="S16" s="481">
        <f>'[1]T 8'!U10</f>
        <v>116</v>
      </c>
      <c r="T16" s="23">
        <f>'[1]T 8'!V10</f>
        <v>6.77</v>
      </c>
      <c r="U16" s="481">
        <f>'[1]T 8'!W10</f>
        <v>55</v>
      </c>
      <c r="V16" s="23">
        <f>'[1]T 8'!X10</f>
        <v>3.21</v>
      </c>
      <c r="W16" s="481">
        <f>'[1]T 8'!Y10</f>
        <v>1</v>
      </c>
      <c r="X16" s="408">
        <f>'[1]T 8'!Z10</f>
        <v>0.06</v>
      </c>
      <c r="Y16" s="392">
        <f>'[1]T 8'!AC10</f>
        <v>148</v>
      </c>
      <c r="Z16" s="23">
        <f>'[1]T 8'!AD10</f>
        <v>8.64</v>
      </c>
      <c r="AA16" s="481">
        <f>'[1]T 8'!AE10</f>
        <v>134</v>
      </c>
      <c r="AB16" s="23">
        <f>'[1]T 8'!AF10</f>
        <v>7.82</v>
      </c>
      <c r="AC16" s="481">
        <f>'[1]T 8'!AG10</f>
        <v>2</v>
      </c>
      <c r="AD16" s="23">
        <f>'[1]T 8'!AH10</f>
        <v>0.12</v>
      </c>
      <c r="AE16" s="481">
        <f>'[1]T 8'!AI10</f>
        <v>2</v>
      </c>
      <c r="AF16" s="23">
        <f>'[1]T 8'!AJ10</f>
        <v>0.12</v>
      </c>
      <c r="AG16" s="481">
        <f>'[1]T 8'!AK10</f>
        <v>0</v>
      </c>
      <c r="AH16" s="406">
        <f>'[1]T 8'!AL10</f>
        <v>0</v>
      </c>
      <c r="AI16" s="18">
        <f>'[1]T 8'!AM10</f>
        <v>8</v>
      </c>
      <c r="AJ16" s="408">
        <f>'[1]T 8'!AN10</f>
        <v>0.47</v>
      </c>
      <c r="AK16" s="392">
        <f>'[1]T 8'!AQ10</f>
        <v>78</v>
      </c>
      <c r="AL16" s="23">
        <f>'[1]T 8'!AR10</f>
        <v>4.55</v>
      </c>
      <c r="AM16" s="481">
        <f>'[1]T 8'!AS10</f>
        <v>0</v>
      </c>
      <c r="AN16" s="23">
        <f>'[1]T 8'!AT10</f>
        <v>0</v>
      </c>
      <c r="AO16" s="481">
        <f>'[1]T 8'!AU10</f>
        <v>46</v>
      </c>
      <c r="AP16" s="23">
        <f>'[1]T 8'!AV10</f>
        <v>2.69</v>
      </c>
      <c r="AQ16" s="481">
        <f>'[1]T 8'!AW10</f>
        <v>29</v>
      </c>
      <c r="AR16" s="23">
        <f>'[1]T 8'!AX10</f>
        <v>1.69</v>
      </c>
      <c r="AS16" s="481">
        <f>'[1]T 8'!AY10</f>
        <v>0</v>
      </c>
      <c r="AT16" s="408">
        <f>'[1]T 8'!AZ10</f>
        <v>0</v>
      </c>
      <c r="AU16" s="392">
        <f>'[1]T 8'!BC10</f>
        <v>47</v>
      </c>
      <c r="AV16" s="23">
        <f>'[1]T 8'!BD10</f>
        <v>2.74</v>
      </c>
      <c r="AW16" s="481">
        <f>'[1]T 8'!BE10</f>
        <v>1</v>
      </c>
      <c r="AX16" s="23">
        <f>'[1]T 8'!BF10</f>
        <v>0.06</v>
      </c>
      <c r="AY16" s="481">
        <f>'[1]T 8'!BG10</f>
        <v>44</v>
      </c>
      <c r="AZ16" s="23">
        <f>'[1]T 8'!BH10</f>
        <v>2.57</v>
      </c>
      <c r="BA16" s="481">
        <f>'[1]T 8'!BI10</f>
        <v>0</v>
      </c>
      <c r="BB16" s="408">
        <f>'[1]T 8'!BJ10</f>
        <v>0</v>
      </c>
      <c r="BC16" s="392">
        <f>'[1]T 8'!BM10</f>
        <v>1</v>
      </c>
      <c r="BD16" s="408">
        <f>'[1]T 8'!BN10</f>
        <v>0.06</v>
      </c>
      <c r="BE16" s="392">
        <f>'[1]T 8'!BO10</f>
        <v>361</v>
      </c>
      <c r="BF16" s="23">
        <f>'[1]T 8'!BP10</f>
        <v>21.07</v>
      </c>
      <c r="BG16" s="481">
        <f>'[1]T 8'!BQ10</f>
        <v>248</v>
      </c>
      <c r="BH16" s="23">
        <f>'[1]T 8'!BR10</f>
        <v>14.48</v>
      </c>
      <c r="BI16" s="481">
        <f>'[1]T 8'!BS10</f>
        <v>3</v>
      </c>
      <c r="BJ16" s="23">
        <f>'[1]T 8'!BT10</f>
        <v>0.18</v>
      </c>
      <c r="BK16" s="481">
        <f>'[1]T 8'!BU10</f>
        <v>0</v>
      </c>
      <c r="BL16" s="408">
        <f>'[1]T 8'!BV10</f>
        <v>0</v>
      </c>
      <c r="BM16" s="392">
        <f>'[1]T 8'!BY10</f>
        <v>691</v>
      </c>
      <c r="BN16" s="408">
        <f>'[1]T 8'!BZ10</f>
        <v>40.340000000000003</v>
      </c>
      <c r="BO16" s="392">
        <f>'[1]T 8'!CA10</f>
        <v>1</v>
      </c>
      <c r="BP16" s="408">
        <f>'[1]T 8'!CB10</f>
        <v>0.06</v>
      </c>
    </row>
    <row r="17" spans="1:68" x14ac:dyDescent="0.2">
      <c r="A17" s="7" t="str">
        <f>'[1]T 6'!A11</f>
        <v>Flandre occidentale</v>
      </c>
      <c r="B17" s="402">
        <f>'[1]T 6'!B11</f>
        <v>4418</v>
      </c>
      <c r="C17" s="18">
        <f>'[1]T 8'!C11</f>
        <v>5</v>
      </c>
      <c r="D17" s="408">
        <f>'[1]T 8'!D11</f>
        <v>0.11</v>
      </c>
      <c r="E17" s="392">
        <f>'[1]T 8'!E11</f>
        <v>351</v>
      </c>
      <c r="F17" s="23">
        <f>'[1]T 8'!F11</f>
        <v>7.94</v>
      </c>
      <c r="G17" s="481">
        <f>'[1]T 8'!G11</f>
        <v>307</v>
      </c>
      <c r="H17" s="23">
        <f>'[1]T 8'!H11</f>
        <v>6.95</v>
      </c>
      <c r="I17" s="481">
        <f>'[1]T 8'!I11</f>
        <v>2</v>
      </c>
      <c r="J17" s="23">
        <f>'[1]T 8'!J11</f>
        <v>0.05</v>
      </c>
      <c r="K17" s="481">
        <f>'[1]T 8'!K11</f>
        <v>0</v>
      </c>
      <c r="L17" s="23">
        <f>'[1]T 8'!L11</f>
        <v>0</v>
      </c>
      <c r="M17" s="481">
        <f>'[1]T 8'!M11</f>
        <v>8</v>
      </c>
      <c r="N17" s="23">
        <f>'[1]T 8'!N11</f>
        <v>0.18</v>
      </c>
      <c r="O17" s="481">
        <f>'[1]T 8'!O11</f>
        <v>14</v>
      </c>
      <c r="P17" s="408">
        <f>'[1]T 8'!P11</f>
        <v>0.32</v>
      </c>
      <c r="Q17" s="392">
        <f>'[1]T 8'!S11</f>
        <v>501</v>
      </c>
      <c r="R17" s="23">
        <f>'[1]T 8'!T11</f>
        <v>11.34</v>
      </c>
      <c r="S17" s="481">
        <f>'[1]T 8'!U11</f>
        <v>110</v>
      </c>
      <c r="T17" s="23">
        <f>'[1]T 8'!V11</f>
        <v>2.4900000000000002</v>
      </c>
      <c r="U17" s="481">
        <f>'[1]T 8'!W11</f>
        <v>80</v>
      </c>
      <c r="V17" s="23">
        <f>'[1]T 8'!X11</f>
        <v>1.81</v>
      </c>
      <c r="W17" s="481">
        <f>'[1]T 8'!Y11</f>
        <v>1</v>
      </c>
      <c r="X17" s="408">
        <f>'[1]T 8'!Z11</f>
        <v>0.02</v>
      </c>
      <c r="Y17" s="392">
        <f>'[1]T 8'!AC11</f>
        <v>287</v>
      </c>
      <c r="Z17" s="23">
        <f>'[1]T 8'!AD11</f>
        <v>6.5</v>
      </c>
      <c r="AA17" s="481">
        <f>'[1]T 8'!AE11</f>
        <v>256</v>
      </c>
      <c r="AB17" s="23">
        <f>'[1]T 8'!AF11</f>
        <v>5.79</v>
      </c>
      <c r="AC17" s="481">
        <f>'[1]T 8'!AG11</f>
        <v>3</v>
      </c>
      <c r="AD17" s="23">
        <f>'[1]T 8'!AH11</f>
        <v>7.0000000000000007E-2</v>
      </c>
      <c r="AE17" s="481">
        <f>'[1]T 8'!AI11</f>
        <v>7</v>
      </c>
      <c r="AF17" s="23">
        <f>'[1]T 8'!AJ11</f>
        <v>0.16</v>
      </c>
      <c r="AG17" s="481">
        <f>'[1]T 8'!AK11</f>
        <v>15</v>
      </c>
      <c r="AH17" s="406">
        <f>'[1]T 8'!AL11</f>
        <v>0.34</v>
      </c>
      <c r="AI17" s="18">
        <f>'[1]T 8'!AM11</f>
        <v>1</v>
      </c>
      <c r="AJ17" s="408">
        <f>'[1]T 8'!AN11</f>
        <v>0.02</v>
      </c>
      <c r="AK17" s="392">
        <f>'[1]T 8'!AQ11</f>
        <v>138</v>
      </c>
      <c r="AL17" s="23">
        <f>'[1]T 8'!AR11</f>
        <v>3.12</v>
      </c>
      <c r="AM17" s="481">
        <f>'[1]T 8'!AS11</f>
        <v>2</v>
      </c>
      <c r="AN17" s="23">
        <f>'[1]T 8'!AT11</f>
        <v>0.05</v>
      </c>
      <c r="AO17" s="481">
        <f>'[1]T 8'!AU11</f>
        <v>123</v>
      </c>
      <c r="AP17" s="23">
        <f>'[1]T 8'!AV11</f>
        <v>2.78</v>
      </c>
      <c r="AQ17" s="481">
        <f>'[1]T 8'!AW11</f>
        <v>9</v>
      </c>
      <c r="AR17" s="23">
        <f>'[1]T 8'!AX11</f>
        <v>0.2</v>
      </c>
      <c r="AS17" s="481">
        <f>'[1]T 8'!AY11</f>
        <v>1</v>
      </c>
      <c r="AT17" s="408">
        <f>'[1]T 8'!AZ11</f>
        <v>0.02</v>
      </c>
      <c r="AU17" s="392">
        <f>'[1]T 8'!BC11</f>
        <v>44</v>
      </c>
      <c r="AV17" s="23">
        <f>'[1]T 8'!BD11</f>
        <v>1</v>
      </c>
      <c r="AW17" s="481">
        <f>'[1]T 8'!BE11</f>
        <v>1</v>
      </c>
      <c r="AX17" s="23">
        <f>'[1]T 8'!BF11</f>
        <v>0.02</v>
      </c>
      <c r="AY17" s="481">
        <f>'[1]T 8'!BG11</f>
        <v>40</v>
      </c>
      <c r="AZ17" s="23">
        <f>'[1]T 8'!BH11</f>
        <v>0.91</v>
      </c>
      <c r="BA17" s="481">
        <f>'[1]T 8'!BI11</f>
        <v>1</v>
      </c>
      <c r="BB17" s="408">
        <f>'[1]T 8'!BJ11</f>
        <v>0.02</v>
      </c>
      <c r="BC17" s="392">
        <f>'[1]T 8'!BM11</f>
        <v>1</v>
      </c>
      <c r="BD17" s="408">
        <f>'[1]T 8'!BN11</f>
        <v>0.02</v>
      </c>
      <c r="BE17" s="392">
        <f>'[1]T 8'!BO11</f>
        <v>560</v>
      </c>
      <c r="BF17" s="23">
        <f>'[1]T 8'!BP11</f>
        <v>12.68</v>
      </c>
      <c r="BG17" s="481">
        <f>'[1]T 8'!BQ11</f>
        <v>84</v>
      </c>
      <c r="BH17" s="23">
        <f>'[1]T 8'!BR11</f>
        <v>1.9</v>
      </c>
      <c r="BI17" s="481">
        <f>'[1]T 8'!BS11</f>
        <v>0</v>
      </c>
      <c r="BJ17" s="23">
        <f>'[1]T 8'!BT11</f>
        <v>0</v>
      </c>
      <c r="BK17" s="481">
        <f>'[1]T 8'!BU11</f>
        <v>2</v>
      </c>
      <c r="BL17" s="408">
        <f>'[1]T 8'!BV11</f>
        <v>0.05</v>
      </c>
      <c r="BM17" s="392">
        <f>'[1]T 8'!BY11</f>
        <v>2520</v>
      </c>
      <c r="BN17" s="408">
        <f>'[1]T 8'!BZ11</f>
        <v>57.04</v>
      </c>
      <c r="BO17" s="392">
        <f>'[1]T 8'!CA11</f>
        <v>11</v>
      </c>
      <c r="BP17" s="408">
        <f>'[1]T 8'!CB11</f>
        <v>0.25</v>
      </c>
    </row>
    <row r="18" spans="1:68" x14ac:dyDescent="0.2">
      <c r="A18" s="7" t="str">
        <f>'[1]T 6'!A12</f>
        <v>Flandre orientale</v>
      </c>
      <c r="B18" s="402">
        <f>'[1]T 6'!B12</f>
        <v>3241</v>
      </c>
      <c r="C18" s="18">
        <f>'[1]T 8'!C12</f>
        <v>10</v>
      </c>
      <c r="D18" s="408">
        <f>'[1]T 8'!D12</f>
        <v>0.31</v>
      </c>
      <c r="E18" s="392">
        <f>'[1]T 8'!E12</f>
        <v>323</v>
      </c>
      <c r="F18" s="23">
        <f>'[1]T 8'!F12</f>
        <v>9.9700000000000006</v>
      </c>
      <c r="G18" s="481">
        <f>'[1]T 8'!G12</f>
        <v>295</v>
      </c>
      <c r="H18" s="23">
        <f>'[1]T 8'!H12</f>
        <v>9.1</v>
      </c>
      <c r="I18" s="481">
        <f>'[1]T 8'!I12</f>
        <v>6</v>
      </c>
      <c r="J18" s="23">
        <f>'[1]T 8'!J12</f>
        <v>0.19</v>
      </c>
      <c r="K18" s="481">
        <f>'[1]T 8'!K12</f>
        <v>1</v>
      </c>
      <c r="L18" s="23">
        <f>'[1]T 8'!L12</f>
        <v>0.03</v>
      </c>
      <c r="M18" s="481">
        <f>'[1]T 8'!M12</f>
        <v>2</v>
      </c>
      <c r="N18" s="23">
        <f>'[1]T 8'!N12</f>
        <v>0.06</v>
      </c>
      <c r="O18" s="481">
        <f>'[1]T 8'!O12</f>
        <v>3</v>
      </c>
      <c r="P18" s="408">
        <f>'[1]T 8'!P12</f>
        <v>0.09</v>
      </c>
      <c r="Q18" s="392">
        <f>'[1]T 8'!S12</f>
        <v>401</v>
      </c>
      <c r="R18" s="23">
        <f>'[1]T 8'!T12</f>
        <v>12.37</v>
      </c>
      <c r="S18" s="481">
        <f>'[1]T 8'!U12</f>
        <v>132</v>
      </c>
      <c r="T18" s="23">
        <f>'[1]T 8'!V12</f>
        <v>4.07</v>
      </c>
      <c r="U18" s="481">
        <f>'[1]T 8'!W12</f>
        <v>101</v>
      </c>
      <c r="V18" s="23">
        <f>'[1]T 8'!X12</f>
        <v>3.12</v>
      </c>
      <c r="W18" s="481">
        <f>'[1]T 8'!Y12</f>
        <v>7</v>
      </c>
      <c r="X18" s="408">
        <f>'[1]T 8'!Z12</f>
        <v>0.22</v>
      </c>
      <c r="Y18" s="392">
        <f>'[1]T 8'!AC12</f>
        <v>268</v>
      </c>
      <c r="Z18" s="23">
        <f>'[1]T 8'!AD12</f>
        <v>8.27</v>
      </c>
      <c r="AA18" s="481">
        <f>'[1]T 8'!AE12</f>
        <v>203</v>
      </c>
      <c r="AB18" s="23">
        <f>'[1]T 8'!AF12</f>
        <v>6.26</v>
      </c>
      <c r="AC18" s="481">
        <f>'[1]T 8'!AG12</f>
        <v>7</v>
      </c>
      <c r="AD18" s="23">
        <f>'[1]T 8'!AH12</f>
        <v>0.22</v>
      </c>
      <c r="AE18" s="481">
        <f>'[1]T 8'!AI12</f>
        <v>4</v>
      </c>
      <c r="AF18" s="23">
        <f>'[1]T 8'!AJ12</f>
        <v>0.12</v>
      </c>
      <c r="AG18" s="481">
        <f>'[1]T 8'!AK12</f>
        <v>46</v>
      </c>
      <c r="AH18" s="406">
        <f>'[1]T 8'!AL12</f>
        <v>1.42</v>
      </c>
      <c r="AI18" s="18">
        <f>'[1]T 8'!AM12</f>
        <v>2</v>
      </c>
      <c r="AJ18" s="408">
        <f>'[1]T 8'!AN12</f>
        <v>0.06</v>
      </c>
      <c r="AK18" s="392">
        <f>'[1]T 8'!AQ12</f>
        <v>104</v>
      </c>
      <c r="AL18" s="23">
        <f>'[1]T 8'!AR12</f>
        <v>3.21</v>
      </c>
      <c r="AM18" s="481">
        <f>'[1]T 8'!AS12</f>
        <v>1</v>
      </c>
      <c r="AN18" s="23">
        <f>'[1]T 8'!AT12</f>
        <v>0.03</v>
      </c>
      <c r="AO18" s="481">
        <f>'[1]T 8'!AU12</f>
        <v>67</v>
      </c>
      <c r="AP18" s="23">
        <f>'[1]T 8'!AV12</f>
        <v>2.0699999999999998</v>
      </c>
      <c r="AQ18" s="481">
        <f>'[1]T 8'!AW12</f>
        <v>26</v>
      </c>
      <c r="AR18" s="23">
        <f>'[1]T 8'!AX12</f>
        <v>0.8</v>
      </c>
      <c r="AS18" s="481">
        <f>'[1]T 8'!AY12</f>
        <v>2</v>
      </c>
      <c r="AT18" s="408">
        <f>'[1]T 8'!AZ12</f>
        <v>0.06</v>
      </c>
      <c r="AU18" s="392">
        <f>'[1]T 8'!BC12</f>
        <v>38</v>
      </c>
      <c r="AV18" s="23">
        <f>'[1]T 8'!BD12</f>
        <v>1.17</v>
      </c>
      <c r="AW18" s="481">
        <f>'[1]T 8'!BE12</f>
        <v>2</v>
      </c>
      <c r="AX18" s="23">
        <f>'[1]T 8'!BF12</f>
        <v>0.06</v>
      </c>
      <c r="AY18" s="481">
        <f>'[1]T 8'!BG12</f>
        <v>35</v>
      </c>
      <c r="AZ18" s="23">
        <f>'[1]T 8'!BH12</f>
        <v>1.08</v>
      </c>
      <c r="BA18" s="481">
        <f>'[1]T 8'!BI12</f>
        <v>0</v>
      </c>
      <c r="BB18" s="408">
        <f>'[1]T 8'!BJ12</f>
        <v>0</v>
      </c>
      <c r="BC18" s="392">
        <f>'[1]T 8'!BM12</f>
        <v>4</v>
      </c>
      <c r="BD18" s="408">
        <f>'[1]T 8'!BN12</f>
        <v>0.12</v>
      </c>
      <c r="BE18" s="392">
        <f>'[1]T 8'!BO12</f>
        <v>368</v>
      </c>
      <c r="BF18" s="23">
        <f>'[1]T 8'!BP12</f>
        <v>11.35</v>
      </c>
      <c r="BG18" s="481">
        <f>'[1]T 8'!BQ12</f>
        <v>166</v>
      </c>
      <c r="BH18" s="23">
        <f>'[1]T 8'!BR12</f>
        <v>5.12</v>
      </c>
      <c r="BI18" s="481">
        <f>'[1]T 8'!BS12</f>
        <v>5</v>
      </c>
      <c r="BJ18" s="23">
        <f>'[1]T 8'!BT12</f>
        <v>0.15</v>
      </c>
      <c r="BK18" s="481">
        <f>'[1]T 8'!BU12</f>
        <v>1</v>
      </c>
      <c r="BL18" s="408">
        <f>'[1]T 8'!BV12</f>
        <v>0.03</v>
      </c>
      <c r="BM18" s="392">
        <f>'[1]T 8'!BY12</f>
        <v>1719</v>
      </c>
      <c r="BN18" s="408">
        <f>'[1]T 8'!BZ12</f>
        <v>53.04</v>
      </c>
      <c r="BO18" s="392">
        <f>'[1]T 8'!CA12</f>
        <v>6</v>
      </c>
      <c r="BP18" s="408">
        <f>'[1]T 8'!CB12</f>
        <v>0.19</v>
      </c>
    </row>
    <row r="19" spans="1:68" x14ac:dyDescent="0.2">
      <c r="A19" s="7" t="str">
        <f>'[1]T 6'!A13</f>
        <v>Limbourg</v>
      </c>
      <c r="B19" s="402">
        <f>'[1]T 6'!B13</f>
        <v>3140</v>
      </c>
      <c r="C19" s="18">
        <f>'[1]T 8'!C13</f>
        <v>114</v>
      </c>
      <c r="D19" s="408">
        <f>'[1]T 8'!D13</f>
        <v>3.63</v>
      </c>
      <c r="E19" s="392">
        <f>'[1]T 8'!E13</f>
        <v>98</v>
      </c>
      <c r="F19" s="23">
        <f>'[1]T 8'!F13</f>
        <v>3.12</v>
      </c>
      <c r="G19" s="481">
        <f>'[1]T 8'!G13</f>
        <v>70</v>
      </c>
      <c r="H19" s="23">
        <f>'[1]T 8'!H13</f>
        <v>2.23</v>
      </c>
      <c r="I19" s="481">
        <f>'[1]T 8'!I13</f>
        <v>2</v>
      </c>
      <c r="J19" s="23">
        <f>'[1]T 8'!J13</f>
        <v>0.06</v>
      </c>
      <c r="K19" s="481">
        <f>'[1]T 8'!K13</f>
        <v>3</v>
      </c>
      <c r="L19" s="23">
        <f>'[1]T 8'!L13</f>
        <v>0.1</v>
      </c>
      <c r="M19" s="481">
        <f>'[1]T 8'!M13</f>
        <v>1</v>
      </c>
      <c r="N19" s="23">
        <f>'[1]T 8'!N13</f>
        <v>0.03</v>
      </c>
      <c r="O19" s="481">
        <f>'[1]T 8'!O13</f>
        <v>2</v>
      </c>
      <c r="P19" s="408">
        <f>'[1]T 8'!P13</f>
        <v>0.06</v>
      </c>
      <c r="Q19" s="392">
        <f>'[1]T 8'!S13</f>
        <v>373</v>
      </c>
      <c r="R19" s="23">
        <f>'[1]T 8'!T13</f>
        <v>11.88</v>
      </c>
      <c r="S19" s="481">
        <f>'[1]T 8'!U13</f>
        <v>176</v>
      </c>
      <c r="T19" s="23">
        <f>'[1]T 8'!V13</f>
        <v>5.61</v>
      </c>
      <c r="U19" s="481">
        <f>'[1]T 8'!W13</f>
        <v>37</v>
      </c>
      <c r="V19" s="23">
        <f>'[1]T 8'!X13</f>
        <v>1.18</v>
      </c>
      <c r="W19" s="481">
        <f>'[1]T 8'!Y13</f>
        <v>0</v>
      </c>
      <c r="X19" s="408">
        <f>'[1]T 8'!Z13</f>
        <v>0</v>
      </c>
      <c r="Y19" s="392">
        <f>'[1]T 8'!AC13</f>
        <v>262</v>
      </c>
      <c r="Z19" s="23">
        <f>'[1]T 8'!AD13</f>
        <v>8.34</v>
      </c>
      <c r="AA19" s="481">
        <f>'[1]T 8'!AE13</f>
        <v>234</v>
      </c>
      <c r="AB19" s="23">
        <f>'[1]T 8'!AF13</f>
        <v>7.45</v>
      </c>
      <c r="AC19" s="481">
        <f>'[1]T 8'!AG13</f>
        <v>3</v>
      </c>
      <c r="AD19" s="23">
        <f>'[1]T 8'!AH13</f>
        <v>0.1</v>
      </c>
      <c r="AE19" s="481">
        <f>'[1]T 8'!AI13</f>
        <v>15</v>
      </c>
      <c r="AF19" s="23">
        <f>'[1]T 8'!AJ13</f>
        <v>0.48</v>
      </c>
      <c r="AG19" s="481">
        <f>'[1]T 8'!AK13</f>
        <v>0</v>
      </c>
      <c r="AH19" s="406">
        <f>'[1]T 8'!AL13</f>
        <v>0</v>
      </c>
      <c r="AI19" s="18">
        <f>'[1]T 8'!AM13</f>
        <v>5</v>
      </c>
      <c r="AJ19" s="408">
        <f>'[1]T 8'!AN13</f>
        <v>0.16</v>
      </c>
      <c r="AK19" s="392">
        <f>'[1]T 8'!AQ13</f>
        <v>154</v>
      </c>
      <c r="AL19" s="23">
        <f>'[1]T 8'!AR13</f>
        <v>4.9000000000000004</v>
      </c>
      <c r="AM19" s="481">
        <f>'[1]T 8'!AS13</f>
        <v>0</v>
      </c>
      <c r="AN19" s="23">
        <f>'[1]T 8'!AT13</f>
        <v>0</v>
      </c>
      <c r="AO19" s="481">
        <f>'[1]T 8'!AU13</f>
        <v>89</v>
      </c>
      <c r="AP19" s="23">
        <f>'[1]T 8'!AV13</f>
        <v>2.83</v>
      </c>
      <c r="AQ19" s="481">
        <f>'[1]T 8'!AW13</f>
        <v>53</v>
      </c>
      <c r="AR19" s="23">
        <f>'[1]T 8'!AX13</f>
        <v>1.69</v>
      </c>
      <c r="AS19" s="481">
        <f>'[1]T 8'!AY13</f>
        <v>1</v>
      </c>
      <c r="AT19" s="408">
        <f>'[1]T 8'!AZ13</f>
        <v>0.03</v>
      </c>
      <c r="AU19" s="392">
        <f>'[1]T 8'!BC13</f>
        <v>38</v>
      </c>
      <c r="AV19" s="23">
        <f>'[1]T 8'!BD13</f>
        <v>1.21</v>
      </c>
      <c r="AW19" s="481">
        <f>'[1]T 8'!BE13</f>
        <v>2</v>
      </c>
      <c r="AX19" s="23">
        <f>'[1]T 8'!BF13</f>
        <v>0.06</v>
      </c>
      <c r="AY19" s="481">
        <f>'[1]T 8'!BG13</f>
        <v>35</v>
      </c>
      <c r="AZ19" s="23">
        <f>'[1]T 8'!BH13</f>
        <v>1.1100000000000001</v>
      </c>
      <c r="BA19" s="481">
        <f>'[1]T 8'!BI13</f>
        <v>0</v>
      </c>
      <c r="BB19" s="408">
        <f>'[1]T 8'!BJ13</f>
        <v>0</v>
      </c>
      <c r="BC19" s="392">
        <f>'[1]T 8'!BM13</f>
        <v>5</v>
      </c>
      <c r="BD19" s="408">
        <f>'[1]T 8'!BN13</f>
        <v>0.16</v>
      </c>
      <c r="BE19" s="392">
        <f>'[1]T 8'!BO13</f>
        <v>507</v>
      </c>
      <c r="BF19" s="23">
        <f>'[1]T 8'!BP13</f>
        <v>16.149999999999999</v>
      </c>
      <c r="BG19" s="481">
        <f>'[1]T 8'!BQ13</f>
        <v>194</v>
      </c>
      <c r="BH19" s="23">
        <f>'[1]T 8'!BR13</f>
        <v>6.18</v>
      </c>
      <c r="BI19" s="481">
        <f>'[1]T 8'!BS13</f>
        <v>5</v>
      </c>
      <c r="BJ19" s="23">
        <f>'[1]T 8'!BT13</f>
        <v>0.16</v>
      </c>
      <c r="BK19" s="481">
        <f>'[1]T 8'!BU13</f>
        <v>2</v>
      </c>
      <c r="BL19" s="408">
        <f>'[1]T 8'!BV13</f>
        <v>0.06</v>
      </c>
      <c r="BM19" s="392">
        <f>'[1]T 8'!BY13</f>
        <v>1581</v>
      </c>
      <c r="BN19" s="408">
        <f>'[1]T 8'!BZ13</f>
        <v>50.35</v>
      </c>
      <c r="BO19" s="392">
        <f>'[1]T 8'!CA13</f>
        <v>8</v>
      </c>
      <c r="BP19" s="408">
        <f>'[1]T 8'!CB13</f>
        <v>0.25</v>
      </c>
    </row>
    <row r="20" spans="1:68" x14ac:dyDescent="0.2">
      <c r="A20" s="22" t="str">
        <f>'[1]T 6'!A14</f>
        <v>TOTAL WALLONIE</v>
      </c>
      <c r="B20" s="404">
        <f>'[1]T 6'!B14</f>
        <v>6307</v>
      </c>
      <c r="C20" s="14">
        <f>'[1]T 8'!C14</f>
        <v>11</v>
      </c>
      <c r="D20" s="381">
        <f>'[1]T 8'!D14</f>
        <v>0.17</v>
      </c>
      <c r="E20" s="374">
        <f>'[1]T 8'!E14</f>
        <v>746</v>
      </c>
      <c r="F20" s="445">
        <f>'[1]T 8'!F14</f>
        <v>11.83</v>
      </c>
      <c r="G20" s="427">
        <f>'[1]T 8'!G14</f>
        <v>637</v>
      </c>
      <c r="H20" s="445">
        <f>'[1]T 8'!H14</f>
        <v>10.1</v>
      </c>
      <c r="I20" s="427">
        <f>'[1]T 8'!I14</f>
        <v>57</v>
      </c>
      <c r="J20" s="445">
        <f>'[1]T 8'!J14</f>
        <v>0.9</v>
      </c>
      <c r="K20" s="427">
        <f>'[1]T 8'!K14</f>
        <v>9</v>
      </c>
      <c r="L20" s="445">
        <f>'[1]T 8'!L14</f>
        <v>0.14000000000000001</v>
      </c>
      <c r="M20" s="427">
        <f>'[1]T 8'!M14</f>
        <v>2</v>
      </c>
      <c r="N20" s="445">
        <f>'[1]T 8'!N14</f>
        <v>0.03</v>
      </c>
      <c r="O20" s="427">
        <f>'[1]T 8'!O14</f>
        <v>13</v>
      </c>
      <c r="P20" s="381">
        <f>'[1]T 8'!P14</f>
        <v>0.21</v>
      </c>
      <c r="Q20" s="374">
        <f>'[1]T 8'!S14</f>
        <v>927</v>
      </c>
      <c r="R20" s="445">
        <f>'[1]T 8'!T14</f>
        <v>14.7</v>
      </c>
      <c r="S20" s="427">
        <f>'[1]T 8'!U14</f>
        <v>459</v>
      </c>
      <c r="T20" s="445">
        <f>'[1]T 8'!V14</f>
        <v>7.28</v>
      </c>
      <c r="U20" s="427">
        <f>'[1]T 8'!W14</f>
        <v>211</v>
      </c>
      <c r="V20" s="445">
        <f>'[1]T 8'!X14</f>
        <v>3.35</v>
      </c>
      <c r="W20" s="427">
        <f>'[1]T 8'!Y14</f>
        <v>0</v>
      </c>
      <c r="X20" s="381">
        <f>'[1]T 8'!Z14</f>
        <v>0</v>
      </c>
      <c r="Y20" s="374">
        <f>'[1]T 8'!AC14</f>
        <v>29</v>
      </c>
      <c r="Z20" s="445">
        <f>'[1]T 8'!AD14</f>
        <v>0.46</v>
      </c>
      <c r="AA20" s="427">
        <f>'[1]T 8'!AE14</f>
        <v>24</v>
      </c>
      <c r="AB20" s="445">
        <f>'[1]T 8'!AF14</f>
        <v>0.38</v>
      </c>
      <c r="AC20" s="427">
        <f>'[1]T 8'!AG14</f>
        <v>1</v>
      </c>
      <c r="AD20" s="445">
        <f>'[1]T 8'!AH14</f>
        <v>0.02</v>
      </c>
      <c r="AE20" s="427">
        <f>'[1]T 8'!AI14</f>
        <v>1</v>
      </c>
      <c r="AF20" s="445">
        <f>'[1]T 8'!AJ14</f>
        <v>0.02</v>
      </c>
      <c r="AG20" s="427">
        <f>'[1]T 8'!AK14</f>
        <v>0</v>
      </c>
      <c r="AH20" s="396">
        <f>'[1]T 8'!AL14</f>
        <v>0</v>
      </c>
      <c r="AI20" s="14">
        <f>'[1]T 8'!AM14</f>
        <v>1</v>
      </c>
      <c r="AJ20" s="381">
        <f>'[1]T 8'!AN14</f>
        <v>0.02</v>
      </c>
      <c r="AK20" s="374">
        <f>'[1]T 8'!AQ14</f>
        <v>132</v>
      </c>
      <c r="AL20" s="445">
        <f>'[1]T 8'!AR14</f>
        <v>2.09</v>
      </c>
      <c r="AM20" s="427">
        <f>'[1]T 8'!AS14</f>
        <v>3</v>
      </c>
      <c r="AN20" s="445">
        <f>'[1]T 8'!AT14</f>
        <v>0.05</v>
      </c>
      <c r="AO20" s="427">
        <f>'[1]T 8'!AU14</f>
        <v>101</v>
      </c>
      <c r="AP20" s="445">
        <f>'[1]T 8'!AV14</f>
        <v>1.6</v>
      </c>
      <c r="AQ20" s="427">
        <f>'[1]T 8'!AW14</f>
        <v>1</v>
      </c>
      <c r="AR20" s="445">
        <f>'[1]T 8'!AX14</f>
        <v>0.02</v>
      </c>
      <c r="AS20" s="427">
        <f>'[1]T 8'!AY14</f>
        <v>3</v>
      </c>
      <c r="AT20" s="381">
        <f>'[1]T 8'!AZ14</f>
        <v>0.05</v>
      </c>
      <c r="AU20" s="374">
        <f>'[1]T 8'!BC14</f>
        <v>29</v>
      </c>
      <c r="AV20" s="445">
        <f>'[1]T 8'!BD14</f>
        <v>0.46</v>
      </c>
      <c r="AW20" s="427">
        <f>'[1]T 8'!BE14</f>
        <v>0</v>
      </c>
      <c r="AX20" s="445">
        <f>'[1]T 8'!BF14</f>
        <v>0</v>
      </c>
      <c r="AY20" s="427">
        <f>'[1]T 8'!BG14</f>
        <v>28</v>
      </c>
      <c r="AZ20" s="445">
        <f>'[1]T 8'!BH14</f>
        <v>0.44</v>
      </c>
      <c r="BA20" s="427">
        <f>'[1]T 8'!BI14</f>
        <v>0</v>
      </c>
      <c r="BB20" s="381">
        <f>'[1]T 8'!BJ14</f>
        <v>0</v>
      </c>
      <c r="BC20" s="374">
        <f>'[1]T 8'!BM14</f>
        <v>2</v>
      </c>
      <c r="BD20" s="381">
        <f>'[1]T 8'!BN14</f>
        <v>0.03</v>
      </c>
      <c r="BE20" s="374">
        <f>'[1]T 8'!BO14</f>
        <v>521</v>
      </c>
      <c r="BF20" s="445">
        <f>'[1]T 8'!BP14</f>
        <v>8.26</v>
      </c>
      <c r="BG20" s="427">
        <f>'[1]T 8'!BQ14</f>
        <v>207</v>
      </c>
      <c r="BH20" s="445">
        <f>'[1]T 8'!BR14</f>
        <v>3.28</v>
      </c>
      <c r="BI20" s="427">
        <f>'[1]T 8'!BS14</f>
        <v>6</v>
      </c>
      <c r="BJ20" s="445">
        <f>'[1]T 8'!BT14</f>
        <v>0.1</v>
      </c>
      <c r="BK20" s="427">
        <f>'[1]T 8'!BU14</f>
        <v>1</v>
      </c>
      <c r="BL20" s="381">
        <f>'[1]T 8'!BV14</f>
        <v>0.02</v>
      </c>
      <c r="BM20" s="374">
        <f>'[1]T 8'!BY14</f>
        <v>3901</v>
      </c>
      <c r="BN20" s="381">
        <f>'[1]T 8'!BZ14</f>
        <v>61.85</v>
      </c>
      <c r="BO20" s="374">
        <f>'[1]T 8'!CA14</f>
        <v>9</v>
      </c>
      <c r="BP20" s="381">
        <f>'[1]T 8'!CB14</f>
        <v>0.14000000000000001</v>
      </c>
    </row>
    <row r="21" spans="1:68" x14ac:dyDescent="0.2">
      <c r="A21" s="7" t="str">
        <f>'[1]T 6'!A15</f>
        <v>Liège</v>
      </c>
      <c r="B21" s="402">
        <f>'[1]T 6'!B15</f>
        <v>2328</v>
      </c>
      <c r="C21" s="18">
        <f>'[1]T 8'!C15</f>
        <v>3</v>
      </c>
      <c r="D21" s="408">
        <f>'[1]T 8'!D15</f>
        <v>0.13</v>
      </c>
      <c r="E21" s="392">
        <f>'[1]T 8'!E15</f>
        <v>324</v>
      </c>
      <c r="F21" s="23">
        <f>'[1]T 8'!F15</f>
        <v>13.92</v>
      </c>
      <c r="G21" s="481">
        <f>'[1]T 8'!G15</f>
        <v>286</v>
      </c>
      <c r="H21" s="23">
        <f>'[1]T 8'!H15</f>
        <v>12.29</v>
      </c>
      <c r="I21" s="481">
        <f>'[1]T 8'!I15</f>
        <v>18</v>
      </c>
      <c r="J21" s="23">
        <f>'[1]T 8'!J15</f>
        <v>0.77</v>
      </c>
      <c r="K21" s="481">
        <f>'[1]T 8'!K15</f>
        <v>5</v>
      </c>
      <c r="L21" s="23">
        <f>'[1]T 8'!L15</f>
        <v>0.21</v>
      </c>
      <c r="M21" s="481">
        <f>'[1]T 8'!M15</f>
        <v>0</v>
      </c>
      <c r="N21" s="23">
        <f>'[1]T 8'!N15</f>
        <v>0</v>
      </c>
      <c r="O21" s="481">
        <f>'[1]T 8'!O15</f>
        <v>4</v>
      </c>
      <c r="P21" s="408">
        <f>'[1]T 8'!P15</f>
        <v>0.17</v>
      </c>
      <c r="Q21" s="392">
        <f>'[1]T 8'!S15</f>
        <v>347</v>
      </c>
      <c r="R21" s="23">
        <f>'[1]T 8'!T15</f>
        <v>14.91</v>
      </c>
      <c r="S21" s="481">
        <f>'[1]T 8'!U15</f>
        <v>208</v>
      </c>
      <c r="T21" s="23">
        <f>'[1]T 8'!V15</f>
        <v>8.93</v>
      </c>
      <c r="U21" s="481">
        <f>'[1]T 8'!W15</f>
        <v>58</v>
      </c>
      <c r="V21" s="23">
        <f>'[1]T 8'!X15</f>
        <v>2.4900000000000002</v>
      </c>
      <c r="W21" s="481">
        <f>'[1]T 8'!Y15</f>
        <v>0</v>
      </c>
      <c r="X21" s="408">
        <f>'[1]T 8'!Z15</f>
        <v>0</v>
      </c>
      <c r="Y21" s="392">
        <f>'[1]T 8'!AC15</f>
        <v>16</v>
      </c>
      <c r="Z21" s="23">
        <f>'[1]T 8'!AD15</f>
        <v>0.69</v>
      </c>
      <c r="AA21" s="481">
        <f>'[1]T 8'!AE15</f>
        <v>15</v>
      </c>
      <c r="AB21" s="23">
        <f>'[1]T 8'!AF15</f>
        <v>0.64</v>
      </c>
      <c r="AC21" s="481">
        <f>'[1]T 8'!AG15</f>
        <v>1</v>
      </c>
      <c r="AD21" s="23">
        <f>'[1]T 8'!AH15</f>
        <v>0.04</v>
      </c>
      <c r="AE21" s="481">
        <f>'[1]T 8'!AI15</f>
        <v>0</v>
      </c>
      <c r="AF21" s="23">
        <f>'[1]T 8'!AJ15</f>
        <v>0</v>
      </c>
      <c r="AG21" s="481">
        <f>'[1]T 8'!AK15</f>
        <v>0</v>
      </c>
      <c r="AH21" s="406">
        <f>'[1]T 8'!AL15</f>
        <v>0</v>
      </c>
      <c r="AI21" s="18">
        <f>'[1]T 8'!AM15</f>
        <v>0</v>
      </c>
      <c r="AJ21" s="408">
        <f>'[1]T 8'!AN15</f>
        <v>0</v>
      </c>
      <c r="AK21" s="392">
        <f>'[1]T 8'!AQ15</f>
        <v>45</v>
      </c>
      <c r="AL21" s="23">
        <f>'[1]T 8'!AR15</f>
        <v>1.93</v>
      </c>
      <c r="AM21" s="481">
        <f>'[1]T 8'!AS15</f>
        <v>2</v>
      </c>
      <c r="AN21" s="23">
        <f>'[1]T 8'!AT15</f>
        <v>0.09</v>
      </c>
      <c r="AO21" s="481">
        <f>'[1]T 8'!AU15</f>
        <v>32</v>
      </c>
      <c r="AP21" s="23">
        <f>'[1]T 8'!AV15</f>
        <v>1.37</v>
      </c>
      <c r="AQ21" s="481">
        <f>'[1]T 8'!AW15</f>
        <v>1</v>
      </c>
      <c r="AR21" s="23">
        <f>'[1]T 8'!AX15</f>
        <v>0.04</v>
      </c>
      <c r="AS21" s="481">
        <f>'[1]T 8'!AY15</f>
        <v>2</v>
      </c>
      <c r="AT21" s="408">
        <f>'[1]T 8'!AZ15</f>
        <v>0.09</v>
      </c>
      <c r="AU21" s="392">
        <f>'[1]T 8'!BC15</f>
        <v>10</v>
      </c>
      <c r="AV21" s="23">
        <f>'[1]T 8'!BD15</f>
        <v>0.43</v>
      </c>
      <c r="AW21" s="481">
        <f>'[1]T 8'!BE15</f>
        <v>0</v>
      </c>
      <c r="AX21" s="23">
        <f>'[1]T 8'!BF15</f>
        <v>0</v>
      </c>
      <c r="AY21" s="481">
        <f>'[1]T 8'!BG15</f>
        <v>9</v>
      </c>
      <c r="AZ21" s="23">
        <f>'[1]T 8'!BH15</f>
        <v>0.39</v>
      </c>
      <c r="BA21" s="481">
        <f>'[1]T 8'!BI15</f>
        <v>0</v>
      </c>
      <c r="BB21" s="408">
        <f>'[1]T 8'!BJ15</f>
        <v>0</v>
      </c>
      <c r="BC21" s="392">
        <f>'[1]T 8'!BM15</f>
        <v>0</v>
      </c>
      <c r="BD21" s="408">
        <f>'[1]T 8'!BN15</f>
        <v>0</v>
      </c>
      <c r="BE21" s="392">
        <f>'[1]T 8'!BO15</f>
        <v>160</v>
      </c>
      <c r="BF21" s="23">
        <f>'[1]T 8'!BP15</f>
        <v>6.87</v>
      </c>
      <c r="BG21" s="481">
        <f>'[1]T 8'!BQ15</f>
        <v>58</v>
      </c>
      <c r="BH21" s="23">
        <f>'[1]T 8'!BR15</f>
        <v>2.4900000000000002</v>
      </c>
      <c r="BI21" s="481">
        <f>'[1]T 8'!BS15</f>
        <v>2</v>
      </c>
      <c r="BJ21" s="23">
        <f>'[1]T 8'!BT15</f>
        <v>0.09</v>
      </c>
      <c r="BK21" s="481">
        <f>'[1]T 8'!BU15</f>
        <v>0</v>
      </c>
      <c r="BL21" s="408">
        <f>'[1]T 8'!BV15</f>
        <v>0</v>
      </c>
      <c r="BM21" s="392">
        <f>'[1]T 8'!BY15</f>
        <v>1420</v>
      </c>
      <c r="BN21" s="408">
        <f>'[1]T 8'!BZ15</f>
        <v>61</v>
      </c>
      <c r="BO21" s="392">
        <f>'[1]T 8'!CA15</f>
        <v>3</v>
      </c>
      <c r="BP21" s="408">
        <f>'[1]T 8'!CB15</f>
        <v>0.13</v>
      </c>
    </row>
    <row r="22" spans="1:68" x14ac:dyDescent="0.2">
      <c r="A22" s="7" t="str">
        <f>'[1]T 6'!A16</f>
        <v>Hainaut</v>
      </c>
      <c r="B22" s="402">
        <f>'[1]T 6'!B16</f>
        <v>1933</v>
      </c>
      <c r="C22" s="18">
        <f>'[1]T 8'!C16</f>
        <v>6</v>
      </c>
      <c r="D22" s="408">
        <f>'[1]T 8'!D16</f>
        <v>0.31</v>
      </c>
      <c r="E22" s="392">
        <f>'[1]T 8'!E16</f>
        <v>287</v>
      </c>
      <c r="F22" s="23">
        <f>'[1]T 8'!F16</f>
        <v>14.85</v>
      </c>
      <c r="G22" s="481">
        <f>'[1]T 8'!G16</f>
        <v>246</v>
      </c>
      <c r="H22" s="23">
        <f>'[1]T 8'!H16</f>
        <v>12.73</v>
      </c>
      <c r="I22" s="481">
        <f>'[1]T 8'!I16</f>
        <v>24</v>
      </c>
      <c r="J22" s="23">
        <f>'[1]T 8'!J16</f>
        <v>1.24</v>
      </c>
      <c r="K22" s="481">
        <f>'[1]T 8'!K16</f>
        <v>1</v>
      </c>
      <c r="L22" s="23">
        <f>'[1]T 8'!L16</f>
        <v>0.05</v>
      </c>
      <c r="M22" s="481">
        <f>'[1]T 8'!M16</f>
        <v>1</v>
      </c>
      <c r="N22" s="23">
        <f>'[1]T 8'!N16</f>
        <v>0.05</v>
      </c>
      <c r="O22" s="481">
        <f>'[1]T 8'!O16</f>
        <v>9</v>
      </c>
      <c r="P22" s="408">
        <f>'[1]T 8'!P16</f>
        <v>0.47</v>
      </c>
      <c r="Q22" s="392">
        <f>'[1]T 8'!S16</f>
        <v>358</v>
      </c>
      <c r="R22" s="23">
        <f>'[1]T 8'!T16</f>
        <v>18.52</v>
      </c>
      <c r="S22" s="481">
        <f>'[1]T 8'!U16</f>
        <v>166</v>
      </c>
      <c r="T22" s="23">
        <f>'[1]T 8'!V16</f>
        <v>8.59</v>
      </c>
      <c r="U22" s="481">
        <f>'[1]T 8'!W16</f>
        <v>93</v>
      </c>
      <c r="V22" s="23">
        <f>'[1]T 8'!X16</f>
        <v>4.8099999999999996</v>
      </c>
      <c r="W22" s="481">
        <f>'[1]T 8'!Y16</f>
        <v>0</v>
      </c>
      <c r="X22" s="408">
        <f>'[1]T 8'!Z16</f>
        <v>0</v>
      </c>
      <c r="Y22" s="392">
        <f>'[1]T 8'!AC16</f>
        <v>5</v>
      </c>
      <c r="Z22" s="23">
        <f>'[1]T 8'!AD16</f>
        <v>0.26</v>
      </c>
      <c r="AA22" s="481">
        <f>'[1]T 8'!AE16</f>
        <v>2</v>
      </c>
      <c r="AB22" s="23">
        <f>'[1]T 8'!AF16</f>
        <v>0.1</v>
      </c>
      <c r="AC22" s="481">
        <f>'[1]T 8'!AG16</f>
        <v>0</v>
      </c>
      <c r="AD22" s="23">
        <f>'[1]T 8'!AH16</f>
        <v>0</v>
      </c>
      <c r="AE22" s="481">
        <f>'[1]T 8'!AI16</f>
        <v>1</v>
      </c>
      <c r="AF22" s="23">
        <f>'[1]T 8'!AJ16</f>
        <v>0.05</v>
      </c>
      <c r="AG22" s="481">
        <f>'[1]T 8'!AK16</f>
        <v>0</v>
      </c>
      <c r="AH22" s="406">
        <f>'[1]T 8'!AL16</f>
        <v>0</v>
      </c>
      <c r="AI22" s="18">
        <f>'[1]T 8'!AM16</f>
        <v>0</v>
      </c>
      <c r="AJ22" s="408">
        <f>'[1]T 8'!AN16</f>
        <v>0</v>
      </c>
      <c r="AK22" s="392">
        <f>'[1]T 8'!AQ16</f>
        <v>36</v>
      </c>
      <c r="AL22" s="23">
        <f>'[1]T 8'!AR16</f>
        <v>1.86</v>
      </c>
      <c r="AM22" s="481">
        <f>'[1]T 8'!AS16</f>
        <v>1</v>
      </c>
      <c r="AN22" s="23">
        <f>'[1]T 8'!AT16</f>
        <v>0.05</v>
      </c>
      <c r="AO22" s="481">
        <f>'[1]T 8'!AU16</f>
        <v>26</v>
      </c>
      <c r="AP22" s="23">
        <f>'[1]T 8'!AV16</f>
        <v>1.35</v>
      </c>
      <c r="AQ22" s="481">
        <f>'[1]T 8'!AW16</f>
        <v>0</v>
      </c>
      <c r="AR22" s="23">
        <f>'[1]T 8'!AX16</f>
        <v>0</v>
      </c>
      <c r="AS22" s="481">
        <f>'[1]T 8'!AY16</f>
        <v>1</v>
      </c>
      <c r="AT22" s="408">
        <f>'[1]T 8'!AZ16</f>
        <v>0.05</v>
      </c>
      <c r="AU22" s="392">
        <f>'[1]T 8'!BC16</f>
        <v>7</v>
      </c>
      <c r="AV22" s="23">
        <f>'[1]T 8'!BD16</f>
        <v>0.36</v>
      </c>
      <c r="AW22" s="481">
        <f>'[1]T 8'!BE16</f>
        <v>0</v>
      </c>
      <c r="AX22" s="23">
        <f>'[1]T 8'!BF16</f>
        <v>0</v>
      </c>
      <c r="AY22" s="481">
        <f>'[1]T 8'!BG16</f>
        <v>7</v>
      </c>
      <c r="AZ22" s="23">
        <f>'[1]T 8'!BH16</f>
        <v>0.36</v>
      </c>
      <c r="BA22" s="481">
        <f>'[1]T 8'!BI16</f>
        <v>0</v>
      </c>
      <c r="BB22" s="408">
        <f>'[1]T 8'!BJ16</f>
        <v>0</v>
      </c>
      <c r="BC22" s="392">
        <f>'[1]T 8'!BM16</f>
        <v>1</v>
      </c>
      <c r="BD22" s="408">
        <f>'[1]T 8'!BN16</f>
        <v>0.05</v>
      </c>
      <c r="BE22" s="392">
        <f>'[1]T 8'!BO16</f>
        <v>125</v>
      </c>
      <c r="BF22" s="23">
        <f>'[1]T 8'!BP16</f>
        <v>6.47</v>
      </c>
      <c r="BG22" s="481">
        <f>'[1]T 8'!BQ16</f>
        <v>50</v>
      </c>
      <c r="BH22" s="23">
        <f>'[1]T 8'!BR16</f>
        <v>2.59</v>
      </c>
      <c r="BI22" s="481">
        <f>'[1]T 8'!BS16</f>
        <v>2</v>
      </c>
      <c r="BJ22" s="23">
        <f>'[1]T 8'!BT16</f>
        <v>0.1</v>
      </c>
      <c r="BK22" s="481">
        <f>'[1]T 8'!BU16</f>
        <v>0</v>
      </c>
      <c r="BL22" s="408">
        <f>'[1]T 8'!BV16</f>
        <v>0</v>
      </c>
      <c r="BM22" s="392">
        <f>'[1]T 8'!BY16</f>
        <v>1104</v>
      </c>
      <c r="BN22" s="408">
        <f>'[1]T 8'!BZ16</f>
        <v>57.11</v>
      </c>
      <c r="BO22" s="392">
        <f>'[1]T 8'!CA16</f>
        <v>4</v>
      </c>
      <c r="BP22" s="408">
        <f>'[1]T 8'!CB16</f>
        <v>0.21</v>
      </c>
    </row>
    <row r="23" spans="1:68" x14ac:dyDescent="0.2">
      <c r="A23" s="7" t="str">
        <f>'[1]T 6'!A17</f>
        <v>Luxembourg</v>
      </c>
      <c r="B23" s="402">
        <f>'[1]T 6'!B17</f>
        <v>495</v>
      </c>
      <c r="C23" s="18">
        <f>'[1]T 8'!C17</f>
        <v>0</v>
      </c>
      <c r="D23" s="408">
        <f>'[1]T 8'!D17</f>
        <v>0</v>
      </c>
      <c r="E23" s="392">
        <f>'[1]T 8'!E17</f>
        <v>47</v>
      </c>
      <c r="F23" s="23">
        <f>'[1]T 8'!F17</f>
        <v>9.49</v>
      </c>
      <c r="G23" s="481">
        <f>'[1]T 8'!G17</f>
        <v>38</v>
      </c>
      <c r="H23" s="23">
        <f>'[1]T 8'!H17</f>
        <v>7.68</v>
      </c>
      <c r="I23" s="481">
        <f>'[1]T 8'!I17</f>
        <v>8</v>
      </c>
      <c r="J23" s="23">
        <f>'[1]T 8'!J17</f>
        <v>1.62</v>
      </c>
      <c r="K23" s="481">
        <f>'[1]T 8'!K17</f>
        <v>0</v>
      </c>
      <c r="L23" s="23">
        <f>'[1]T 8'!L17</f>
        <v>0</v>
      </c>
      <c r="M23" s="481">
        <f>'[1]T 8'!M17</f>
        <v>1</v>
      </c>
      <c r="N23" s="23">
        <f>'[1]T 8'!N17</f>
        <v>0.2</v>
      </c>
      <c r="O23" s="481">
        <f>'[1]T 8'!O17</f>
        <v>0</v>
      </c>
      <c r="P23" s="408">
        <f>'[1]T 8'!P17</f>
        <v>0</v>
      </c>
      <c r="Q23" s="392">
        <f>'[1]T 8'!S17</f>
        <v>26</v>
      </c>
      <c r="R23" s="23">
        <f>'[1]T 8'!T17</f>
        <v>5.25</v>
      </c>
      <c r="S23" s="481">
        <f>'[1]T 8'!U17</f>
        <v>16</v>
      </c>
      <c r="T23" s="23">
        <f>'[1]T 8'!V17</f>
        <v>3.23</v>
      </c>
      <c r="U23" s="481">
        <f>'[1]T 8'!W17</f>
        <v>8</v>
      </c>
      <c r="V23" s="23">
        <f>'[1]T 8'!X17</f>
        <v>1.62</v>
      </c>
      <c r="W23" s="481">
        <f>'[1]T 8'!Y17</f>
        <v>0</v>
      </c>
      <c r="X23" s="408">
        <f>'[1]T 8'!Z17</f>
        <v>0</v>
      </c>
      <c r="Y23" s="392">
        <f>'[1]T 8'!AC17</f>
        <v>1</v>
      </c>
      <c r="Z23" s="23">
        <f>'[1]T 8'!AD17</f>
        <v>0.2</v>
      </c>
      <c r="AA23" s="481">
        <f>'[1]T 8'!AE17</f>
        <v>1</v>
      </c>
      <c r="AB23" s="23">
        <f>'[1]T 8'!AF17</f>
        <v>0.2</v>
      </c>
      <c r="AC23" s="481">
        <f>'[1]T 8'!AG17</f>
        <v>0</v>
      </c>
      <c r="AD23" s="23">
        <f>'[1]T 8'!AH17</f>
        <v>0</v>
      </c>
      <c r="AE23" s="481">
        <f>'[1]T 8'!AI17</f>
        <v>0</v>
      </c>
      <c r="AF23" s="23">
        <f>'[1]T 8'!AJ17</f>
        <v>0</v>
      </c>
      <c r="AG23" s="481">
        <f>'[1]T 8'!AK17</f>
        <v>0</v>
      </c>
      <c r="AH23" s="406">
        <f>'[1]T 8'!AL17</f>
        <v>0</v>
      </c>
      <c r="AI23" s="18">
        <f>'[1]T 8'!AM17</f>
        <v>0</v>
      </c>
      <c r="AJ23" s="408">
        <f>'[1]T 8'!AN17</f>
        <v>0</v>
      </c>
      <c r="AK23" s="392">
        <f>'[1]T 8'!AQ17</f>
        <v>5</v>
      </c>
      <c r="AL23" s="23">
        <f>'[1]T 8'!AR17</f>
        <v>1.01</v>
      </c>
      <c r="AM23" s="481">
        <f>'[1]T 8'!AS17</f>
        <v>0</v>
      </c>
      <c r="AN23" s="23">
        <f>'[1]T 8'!AT17</f>
        <v>0</v>
      </c>
      <c r="AO23" s="481">
        <f>'[1]T 8'!AU17</f>
        <v>5</v>
      </c>
      <c r="AP23" s="23">
        <f>'[1]T 8'!AV17</f>
        <v>1.01</v>
      </c>
      <c r="AQ23" s="481">
        <f>'[1]T 8'!AW17</f>
        <v>0</v>
      </c>
      <c r="AR23" s="23">
        <f>'[1]T 8'!AX17</f>
        <v>0</v>
      </c>
      <c r="AS23" s="481">
        <f>'[1]T 8'!AY17</f>
        <v>0</v>
      </c>
      <c r="AT23" s="408">
        <f>'[1]T 8'!AZ17</f>
        <v>0</v>
      </c>
      <c r="AU23" s="392">
        <f>'[1]T 8'!BC17</f>
        <v>2</v>
      </c>
      <c r="AV23" s="23">
        <f>'[1]T 8'!BD17</f>
        <v>0.4</v>
      </c>
      <c r="AW23" s="481">
        <f>'[1]T 8'!BE17</f>
        <v>0</v>
      </c>
      <c r="AX23" s="23">
        <f>'[1]T 8'!BF17</f>
        <v>0</v>
      </c>
      <c r="AY23" s="481">
        <f>'[1]T 8'!BG17</f>
        <v>2</v>
      </c>
      <c r="AZ23" s="23">
        <f>'[1]T 8'!BH17</f>
        <v>0.4</v>
      </c>
      <c r="BA23" s="481">
        <f>'[1]T 8'!BI17</f>
        <v>0</v>
      </c>
      <c r="BB23" s="408">
        <f>'[1]T 8'!BJ17</f>
        <v>0</v>
      </c>
      <c r="BC23" s="392">
        <f>'[1]T 8'!BM17</f>
        <v>0</v>
      </c>
      <c r="BD23" s="408">
        <f>'[1]T 8'!BN17</f>
        <v>0</v>
      </c>
      <c r="BE23" s="392">
        <f>'[1]T 8'!BO17</f>
        <v>56</v>
      </c>
      <c r="BF23" s="23">
        <f>'[1]T 8'!BP17</f>
        <v>11.31</v>
      </c>
      <c r="BG23" s="481">
        <f>'[1]T 8'!BQ17</f>
        <v>39</v>
      </c>
      <c r="BH23" s="23">
        <f>'[1]T 8'!BR17</f>
        <v>7.88</v>
      </c>
      <c r="BI23" s="481">
        <f>'[1]T 8'!BS17</f>
        <v>2</v>
      </c>
      <c r="BJ23" s="23">
        <f>'[1]T 8'!BT17</f>
        <v>0.4</v>
      </c>
      <c r="BK23" s="481">
        <f>'[1]T 8'!BU17</f>
        <v>0</v>
      </c>
      <c r="BL23" s="408">
        <f>'[1]T 8'!BV17</f>
        <v>0</v>
      </c>
      <c r="BM23" s="392">
        <f>'[1]T 8'!BY17</f>
        <v>358</v>
      </c>
      <c r="BN23" s="408">
        <f>'[1]T 8'!BZ17</f>
        <v>72.319999999999993</v>
      </c>
      <c r="BO23" s="392">
        <f>'[1]T 8'!CA17</f>
        <v>0</v>
      </c>
      <c r="BP23" s="408">
        <f>'[1]T 8'!CB17</f>
        <v>0</v>
      </c>
    </row>
    <row r="24" spans="1:68" x14ac:dyDescent="0.2">
      <c r="A24" s="7" t="str">
        <f>'[1]T 6'!A18</f>
        <v>Namur</v>
      </c>
      <c r="B24" s="402">
        <f>'[1]T 6'!B18</f>
        <v>1208</v>
      </c>
      <c r="C24" s="18">
        <f>'[1]T 8'!C18</f>
        <v>2</v>
      </c>
      <c r="D24" s="408">
        <f>'[1]T 8'!D18</f>
        <v>0.17</v>
      </c>
      <c r="E24" s="392">
        <f>'[1]T 8'!E18</f>
        <v>78</v>
      </c>
      <c r="F24" s="23">
        <f>'[1]T 8'!F18</f>
        <v>6.46</v>
      </c>
      <c r="G24" s="481">
        <f>'[1]T 8'!G18</f>
        <v>60</v>
      </c>
      <c r="H24" s="23">
        <f>'[1]T 8'!H18</f>
        <v>4.97</v>
      </c>
      <c r="I24" s="481">
        <f>'[1]T 8'!I18</f>
        <v>6</v>
      </c>
      <c r="J24" s="23">
        <f>'[1]T 8'!J18</f>
        <v>0.5</v>
      </c>
      <c r="K24" s="481">
        <f>'[1]T 8'!K18</f>
        <v>3</v>
      </c>
      <c r="L24" s="23">
        <f>'[1]T 8'!L18</f>
        <v>0.25</v>
      </c>
      <c r="M24" s="481">
        <f>'[1]T 8'!M18</f>
        <v>0</v>
      </c>
      <c r="N24" s="23">
        <f>'[1]T 8'!N18</f>
        <v>0</v>
      </c>
      <c r="O24" s="481">
        <f>'[1]T 8'!O18</f>
        <v>0</v>
      </c>
      <c r="P24" s="408">
        <f>'[1]T 8'!P18</f>
        <v>0</v>
      </c>
      <c r="Q24" s="392">
        <f>'[1]T 8'!S18</f>
        <v>174</v>
      </c>
      <c r="R24" s="23">
        <f>'[1]T 8'!T18</f>
        <v>14.4</v>
      </c>
      <c r="S24" s="481">
        <f>'[1]T 8'!U18</f>
        <v>62</v>
      </c>
      <c r="T24" s="23">
        <f>'[1]T 8'!V18</f>
        <v>5.13</v>
      </c>
      <c r="U24" s="481">
        <f>'[1]T 8'!W18</f>
        <v>44</v>
      </c>
      <c r="V24" s="23">
        <f>'[1]T 8'!X18</f>
        <v>3.64</v>
      </c>
      <c r="W24" s="481">
        <f>'[1]T 8'!Y18</f>
        <v>0</v>
      </c>
      <c r="X24" s="408">
        <f>'[1]T 8'!Z18</f>
        <v>0</v>
      </c>
      <c r="Y24" s="392">
        <f>'[1]T 8'!AC18</f>
        <v>6</v>
      </c>
      <c r="Z24" s="23">
        <f>'[1]T 8'!AD18</f>
        <v>0.5</v>
      </c>
      <c r="AA24" s="481">
        <f>'[1]T 8'!AE18</f>
        <v>6</v>
      </c>
      <c r="AB24" s="23">
        <f>'[1]T 8'!AF18</f>
        <v>0.5</v>
      </c>
      <c r="AC24" s="481">
        <f>'[1]T 8'!AG18</f>
        <v>0</v>
      </c>
      <c r="AD24" s="23">
        <f>'[1]T 8'!AH18</f>
        <v>0</v>
      </c>
      <c r="AE24" s="481">
        <f>'[1]T 8'!AI18</f>
        <v>0</v>
      </c>
      <c r="AF24" s="23">
        <f>'[1]T 8'!AJ18</f>
        <v>0</v>
      </c>
      <c r="AG24" s="481">
        <f>'[1]T 8'!AK18</f>
        <v>0</v>
      </c>
      <c r="AH24" s="406">
        <f>'[1]T 8'!AL18</f>
        <v>0</v>
      </c>
      <c r="AI24" s="18">
        <f>'[1]T 8'!AM18</f>
        <v>0</v>
      </c>
      <c r="AJ24" s="408">
        <f>'[1]T 8'!AN18</f>
        <v>0</v>
      </c>
      <c r="AK24" s="392">
        <f>'[1]T 8'!AQ18</f>
        <v>35</v>
      </c>
      <c r="AL24" s="23">
        <f>'[1]T 8'!AR18</f>
        <v>2.9</v>
      </c>
      <c r="AM24" s="481">
        <f>'[1]T 8'!AS18</f>
        <v>0</v>
      </c>
      <c r="AN24" s="23">
        <f>'[1]T 8'!AT18</f>
        <v>0</v>
      </c>
      <c r="AO24" s="481">
        <f>'[1]T 8'!AU18</f>
        <v>27</v>
      </c>
      <c r="AP24" s="23">
        <f>'[1]T 8'!AV18</f>
        <v>2.2400000000000002</v>
      </c>
      <c r="AQ24" s="481">
        <f>'[1]T 8'!AW18</f>
        <v>0</v>
      </c>
      <c r="AR24" s="23">
        <f>'[1]T 8'!AX18</f>
        <v>0</v>
      </c>
      <c r="AS24" s="481">
        <f>'[1]T 8'!AY18</f>
        <v>0</v>
      </c>
      <c r="AT24" s="408">
        <f>'[1]T 8'!AZ18</f>
        <v>0</v>
      </c>
      <c r="AU24" s="392">
        <f>'[1]T 8'!BC18</f>
        <v>9</v>
      </c>
      <c r="AV24" s="23">
        <f>'[1]T 8'!BD18</f>
        <v>0.75</v>
      </c>
      <c r="AW24" s="481">
        <f>'[1]T 8'!BE18</f>
        <v>0</v>
      </c>
      <c r="AX24" s="23">
        <f>'[1]T 8'!BF18</f>
        <v>0</v>
      </c>
      <c r="AY24" s="481">
        <f>'[1]T 8'!BG18</f>
        <v>9</v>
      </c>
      <c r="AZ24" s="23">
        <f>'[1]T 8'!BH18</f>
        <v>0.75</v>
      </c>
      <c r="BA24" s="481">
        <f>'[1]T 8'!BI18</f>
        <v>0</v>
      </c>
      <c r="BB24" s="408">
        <f>'[1]T 8'!BJ18</f>
        <v>0</v>
      </c>
      <c r="BC24" s="392">
        <f>'[1]T 8'!BM18</f>
        <v>1</v>
      </c>
      <c r="BD24" s="408">
        <f>'[1]T 8'!BN18</f>
        <v>0.08</v>
      </c>
      <c r="BE24" s="392">
        <f>'[1]T 8'!BO18</f>
        <v>155</v>
      </c>
      <c r="BF24" s="23">
        <f>'[1]T 8'!BP18</f>
        <v>12.83</v>
      </c>
      <c r="BG24" s="481">
        <f>'[1]T 8'!BQ18</f>
        <v>51</v>
      </c>
      <c r="BH24" s="23">
        <f>'[1]T 8'!BR18</f>
        <v>4.22</v>
      </c>
      <c r="BI24" s="481">
        <f>'[1]T 8'!BS18</f>
        <v>0</v>
      </c>
      <c r="BJ24" s="23">
        <f>'[1]T 8'!BT18</f>
        <v>0</v>
      </c>
      <c r="BK24" s="481">
        <f>'[1]T 8'!BU18</f>
        <v>1</v>
      </c>
      <c r="BL24" s="408">
        <f>'[1]T 8'!BV18</f>
        <v>0.08</v>
      </c>
      <c r="BM24" s="392">
        <f>'[1]T 8'!BY18</f>
        <v>746</v>
      </c>
      <c r="BN24" s="408">
        <f>'[1]T 8'!BZ18</f>
        <v>61.75</v>
      </c>
      <c r="BO24" s="392">
        <f>'[1]T 8'!CA18</f>
        <v>2</v>
      </c>
      <c r="BP24" s="408">
        <f>'[1]T 8'!CB18</f>
        <v>0.17</v>
      </c>
    </row>
    <row r="25" spans="1:68" x14ac:dyDescent="0.2">
      <c r="A25" s="7" t="str">
        <f>'[1]T 6'!A19</f>
        <v>Brabant wallon</v>
      </c>
      <c r="B25" s="402">
        <f>'[1]T 6'!B19</f>
        <v>343</v>
      </c>
      <c r="C25" s="18">
        <f>'[1]T 8'!C19</f>
        <v>0</v>
      </c>
      <c r="D25" s="408">
        <f>'[1]T 8'!D19</f>
        <v>0</v>
      </c>
      <c r="E25" s="392">
        <f>'[1]T 8'!E19</f>
        <v>10</v>
      </c>
      <c r="F25" s="23">
        <f>'[1]T 8'!F19</f>
        <v>2.92</v>
      </c>
      <c r="G25" s="481">
        <f>'[1]T 8'!G19</f>
        <v>7</v>
      </c>
      <c r="H25" s="23">
        <f>'[1]T 8'!H19</f>
        <v>2.04</v>
      </c>
      <c r="I25" s="481">
        <f>'[1]T 8'!I19</f>
        <v>1</v>
      </c>
      <c r="J25" s="23">
        <f>'[1]T 8'!J19</f>
        <v>0.28999999999999998</v>
      </c>
      <c r="K25" s="481">
        <f>'[1]T 8'!K19</f>
        <v>0</v>
      </c>
      <c r="L25" s="23">
        <f>'[1]T 8'!L19</f>
        <v>0</v>
      </c>
      <c r="M25" s="481">
        <f>'[1]T 8'!M19</f>
        <v>0</v>
      </c>
      <c r="N25" s="23">
        <f>'[1]T 8'!N19</f>
        <v>0</v>
      </c>
      <c r="O25" s="481">
        <f>'[1]T 8'!O19</f>
        <v>0</v>
      </c>
      <c r="P25" s="408">
        <f>'[1]T 8'!P19</f>
        <v>0</v>
      </c>
      <c r="Q25" s="392">
        <f>'[1]T 8'!S19</f>
        <v>22</v>
      </c>
      <c r="R25" s="23">
        <f>'[1]T 8'!T19</f>
        <v>6.41</v>
      </c>
      <c r="S25" s="481">
        <f>'[1]T 8'!U19</f>
        <v>7</v>
      </c>
      <c r="T25" s="23">
        <f>'[1]T 8'!V19</f>
        <v>2.04</v>
      </c>
      <c r="U25" s="481">
        <f>'[1]T 8'!W19</f>
        <v>8</v>
      </c>
      <c r="V25" s="23">
        <f>'[1]T 8'!X19</f>
        <v>2.33</v>
      </c>
      <c r="W25" s="481">
        <f>'[1]T 8'!Y19</f>
        <v>0</v>
      </c>
      <c r="X25" s="408">
        <f>'[1]T 8'!Z19</f>
        <v>0</v>
      </c>
      <c r="Y25" s="392">
        <f>'[1]T 8'!AC19</f>
        <v>1</v>
      </c>
      <c r="Z25" s="23">
        <f>'[1]T 8'!AD19</f>
        <v>0.28999999999999998</v>
      </c>
      <c r="AA25" s="481">
        <f>'[1]T 8'!AE19</f>
        <v>0</v>
      </c>
      <c r="AB25" s="23">
        <f>'[1]T 8'!AF19</f>
        <v>0</v>
      </c>
      <c r="AC25" s="481">
        <f>'[1]T 8'!AG19</f>
        <v>0</v>
      </c>
      <c r="AD25" s="23">
        <f>'[1]T 8'!AH19</f>
        <v>0</v>
      </c>
      <c r="AE25" s="481">
        <f>'[1]T 8'!AI19</f>
        <v>0</v>
      </c>
      <c r="AF25" s="23">
        <f>'[1]T 8'!AJ19</f>
        <v>0</v>
      </c>
      <c r="AG25" s="481">
        <f>'[1]T 8'!AK19</f>
        <v>0</v>
      </c>
      <c r="AH25" s="406">
        <f>'[1]T 8'!AL19</f>
        <v>0</v>
      </c>
      <c r="AI25" s="18">
        <f>'[1]T 8'!AM19</f>
        <v>1</v>
      </c>
      <c r="AJ25" s="408">
        <f>'[1]T 8'!AN19</f>
        <v>0.28999999999999998</v>
      </c>
      <c r="AK25" s="392">
        <f>'[1]T 8'!AQ19</f>
        <v>11</v>
      </c>
      <c r="AL25" s="23">
        <f>'[1]T 8'!AR19</f>
        <v>3.21</v>
      </c>
      <c r="AM25" s="481">
        <f>'[1]T 8'!AS19</f>
        <v>0</v>
      </c>
      <c r="AN25" s="23">
        <f>'[1]T 8'!AT19</f>
        <v>0</v>
      </c>
      <c r="AO25" s="481">
        <f>'[1]T 8'!AU19</f>
        <v>11</v>
      </c>
      <c r="AP25" s="23">
        <f>'[1]T 8'!AV19</f>
        <v>3.21</v>
      </c>
      <c r="AQ25" s="481">
        <f>'[1]T 8'!AW19</f>
        <v>0</v>
      </c>
      <c r="AR25" s="23">
        <f>'[1]T 8'!AX19</f>
        <v>0</v>
      </c>
      <c r="AS25" s="481">
        <f>'[1]T 8'!AY19</f>
        <v>0</v>
      </c>
      <c r="AT25" s="408">
        <f>'[1]T 8'!AZ19</f>
        <v>0</v>
      </c>
      <c r="AU25" s="392">
        <f>'[1]T 8'!BC19</f>
        <v>1</v>
      </c>
      <c r="AV25" s="23">
        <f>'[1]T 8'!BD19</f>
        <v>0.28999999999999998</v>
      </c>
      <c r="AW25" s="481">
        <f>'[1]T 8'!BE19</f>
        <v>0</v>
      </c>
      <c r="AX25" s="23">
        <f>'[1]T 8'!BF19</f>
        <v>0</v>
      </c>
      <c r="AY25" s="481">
        <f>'[1]T 8'!BG19</f>
        <v>1</v>
      </c>
      <c r="AZ25" s="23">
        <f>'[1]T 8'!BH19</f>
        <v>0.28999999999999998</v>
      </c>
      <c r="BA25" s="481">
        <f>'[1]T 8'!BI19</f>
        <v>0</v>
      </c>
      <c r="BB25" s="408">
        <f>'[1]T 8'!BJ19</f>
        <v>0</v>
      </c>
      <c r="BC25" s="392">
        <f>'[1]T 8'!BM19</f>
        <v>0</v>
      </c>
      <c r="BD25" s="408">
        <f>'[1]T 8'!BN19</f>
        <v>0</v>
      </c>
      <c r="BE25" s="392">
        <f>'[1]T 8'!BO19</f>
        <v>25</v>
      </c>
      <c r="BF25" s="23">
        <f>'[1]T 8'!BP19</f>
        <v>7.29</v>
      </c>
      <c r="BG25" s="481">
        <f>'[1]T 8'!BQ19</f>
        <v>9</v>
      </c>
      <c r="BH25" s="23">
        <f>'[1]T 8'!BR19</f>
        <v>2.62</v>
      </c>
      <c r="BI25" s="481">
        <f>'[1]T 8'!BS19</f>
        <v>0</v>
      </c>
      <c r="BJ25" s="23">
        <f>'[1]T 8'!BT19</f>
        <v>0</v>
      </c>
      <c r="BK25" s="481">
        <f>'[1]T 8'!BU19</f>
        <v>0</v>
      </c>
      <c r="BL25" s="408">
        <f>'[1]T 8'!BV19</f>
        <v>0</v>
      </c>
      <c r="BM25" s="392">
        <f>'[1]T 8'!BY19</f>
        <v>273</v>
      </c>
      <c r="BN25" s="408">
        <f>'[1]T 8'!BZ19</f>
        <v>79.59</v>
      </c>
      <c r="BO25" s="392">
        <f>'[1]T 8'!CA19</f>
        <v>0</v>
      </c>
      <c r="BP25" s="408">
        <f>'[1]T 8'!CB19</f>
        <v>0</v>
      </c>
    </row>
    <row r="26" spans="1:68" x14ac:dyDescent="0.2">
      <c r="A26" s="22" t="str">
        <f>'[1]T 6'!A20</f>
        <v>TOTAL BRUXELLES</v>
      </c>
      <c r="B26" s="404">
        <f>'[1]T 6'!B20</f>
        <v>2988</v>
      </c>
      <c r="C26" s="14">
        <f>'[1]T 8'!C20</f>
        <v>12</v>
      </c>
      <c r="D26" s="381">
        <f>'[1]T 8'!D20</f>
        <v>0.4</v>
      </c>
      <c r="E26" s="374">
        <f>'[1]T 8'!E20</f>
        <v>428</v>
      </c>
      <c r="F26" s="445">
        <f>'[1]T 8'!F20</f>
        <v>14.32</v>
      </c>
      <c r="G26" s="427">
        <f>'[1]T 8'!G20</f>
        <v>325</v>
      </c>
      <c r="H26" s="445">
        <f>'[1]T 8'!H20</f>
        <v>10.88</v>
      </c>
      <c r="I26" s="427">
        <f>'[1]T 8'!I20</f>
        <v>47</v>
      </c>
      <c r="J26" s="445">
        <f>'[1]T 8'!J20</f>
        <v>1.57</v>
      </c>
      <c r="K26" s="427">
        <f>'[1]T 8'!K20</f>
        <v>4</v>
      </c>
      <c r="L26" s="445">
        <f>'[1]T 8'!L20</f>
        <v>0.13</v>
      </c>
      <c r="M26" s="427">
        <f>'[1]T 8'!M20</f>
        <v>0</v>
      </c>
      <c r="N26" s="445">
        <f>'[1]T 8'!N20</f>
        <v>0</v>
      </c>
      <c r="O26" s="427">
        <f>'[1]T 8'!O20</f>
        <v>25</v>
      </c>
      <c r="P26" s="381">
        <f>'[1]T 8'!P20</f>
        <v>0.84</v>
      </c>
      <c r="Q26" s="374">
        <f>'[1]T 8'!S20</f>
        <v>612</v>
      </c>
      <c r="R26" s="445">
        <f>'[1]T 8'!T20</f>
        <v>20.48</v>
      </c>
      <c r="S26" s="427">
        <f>'[1]T 8'!U20</f>
        <v>160</v>
      </c>
      <c r="T26" s="445">
        <f>'[1]T 8'!V20</f>
        <v>5.35</v>
      </c>
      <c r="U26" s="427">
        <f>'[1]T 8'!W20</f>
        <v>321</v>
      </c>
      <c r="V26" s="445">
        <f>'[1]T 8'!X20</f>
        <v>10.74</v>
      </c>
      <c r="W26" s="427">
        <f>'[1]T 8'!Y20</f>
        <v>0</v>
      </c>
      <c r="X26" s="381">
        <f>'[1]T 8'!Z20</f>
        <v>0</v>
      </c>
      <c r="Y26" s="374">
        <f>'[1]T 8'!AC20</f>
        <v>52</v>
      </c>
      <c r="Z26" s="445">
        <f>'[1]T 8'!AD20</f>
        <v>1.74</v>
      </c>
      <c r="AA26" s="427">
        <f>'[1]T 8'!AE20</f>
        <v>25</v>
      </c>
      <c r="AB26" s="445">
        <f>'[1]T 8'!AF20</f>
        <v>0.84</v>
      </c>
      <c r="AC26" s="427">
        <f>'[1]T 8'!AG20</f>
        <v>19</v>
      </c>
      <c r="AD26" s="445">
        <f>'[1]T 8'!AH20</f>
        <v>0.64</v>
      </c>
      <c r="AE26" s="427">
        <f>'[1]T 8'!AI20</f>
        <v>0</v>
      </c>
      <c r="AF26" s="445">
        <f>'[1]T 8'!AJ20</f>
        <v>0</v>
      </c>
      <c r="AG26" s="427">
        <f>'[1]T 8'!AK20</f>
        <v>2</v>
      </c>
      <c r="AH26" s="396">
        <f>'[1]T 8'!AL20</f>
        <v>7.0000000000000007E-2</v>
      </c>
      <c r="AI26" s="14">
        <f>'[1]T 8'!AM20</f>
        <v>0</v>
      </c>
      <c r="AJ26" s="381">
        <f>'[1]T 8'!AN20</f>
        <v>0</v>
      </c>
      <c r="AK26" s="374">
        <f>'[1]T 8'!AQ20</f>
        <v>152</v>
      </c>
      <c r="AL26" s="445">
        <f>'[1]T 8'!AR20</f>
        <v>5.09</v>
      </c>
      <c r="AM26" s="427">
        <f>'[1]T 8'!AS20</f>
        <v>0</v>
      </c>
      <c r="AN26" s="445">
        <f>'[1]T 8'!AT20</f>
        <v>0</v>
      </c>
      <c r="AO26" s="427">
        <f>'[1]T 8'!AU20</f>
        <v>128</v>
      </c>
      <c r="AP26" s="445">
        <f>'[1]T 8'!AV20</f>
        <v>4.28</v>
      </c>
      <c r="AQ26" s="427">
        <f>'[1]T 8'!AW20</f>
        <v>11</v>
      </c>
      <c r="AR26" s="445">
        <f>'[1]T 8'!AX20</f>
        <v>0.37</v>
      </c>
      <c r="AS26" s="427">
        <f>'[1]T 8'!AY20</f>
        <v>2</v>
      </c>
      <c r="AT26" s="381">
        <f>'[1]T 8'!AZ20</f>
        <v>7.0000000000000007E-2</v>
      </c>
      <c r="AU26" s="374">
        <f>'[1]T 8'!BC20</f>
        <v>14</v>
      </c>
      <c r="AV26" s="445">
        <f>'[1]T 8'!BD20</f>
        <v>0.47</v>
      </c>
      <c r="AW26" s="427">
        <f>'[1]T 8'!BE20</f>
        <v>2</v>
      </c>
      <c r="AX26" s="445">
        <f>'[1]T 8'!BF20</f>
        <v>7.0000000000000007E-2</v>
      </c>
      <c r="AY26" s="427">
        <f>'[1]T 8'!BG20</f>
        <v>10</v>
      </c>
      <c r="AZ26" s="445">
        <f>'[1]T 8'!BH20</f>
        <v>0.33</v>
      </c>
      <c r="BA26" s="427">
        <f>'[1]T 8'!BI20</f>
        <v>0</v>
      </c>
      <c r="BB26" s="381">
        <f>'[1]T 8'!BJ20</f>
        <v>0</v>
      </c>
      <c r="BC26" s="374">
        <f>'[1]T 8'!BM20</f>
        <v>3</v>
      </c>
      <c r="BD26" s="381">
        <f>'[1]T 8'!BN20</f>
        <v>0.1</v>
      </c>
      <c r="BE26" s="374">
        <f>'[1]T 8'!BO20</f>
        <v>252</v>
      </c>
      <c r="BF26" s="445">
        <f>'[1]T 8'!BP20</f>
        <v>8.43</v>
      </c>
      <c r="BG26" s="427">
        <f>'[1]T 8'!BQ20</f>
        <v>85</v>
      </c>
      <c r="BH26" s="445">
        <f>'[1]T 8'!BR20</f>
        <v>2.84</v>
      </c>
      <c r="BI26" s="427">
        <f>'[1]T 8'!BS20</f>
        <v>18</v>
      </c>
      <c r="BJ26" s="445">
        <f>'[1]T 8'!BT20</f>
        <v>0.6</v>
      </c>
      <c r="BK26" s="427">
        <f>'[1]T 8'!BU20</f>
        <v>1</v>
      </c>
      <c r="BL26" s="381">
        <f>'[1]T 8'!BV20</f>
        <v>0.03</v>
      </c>
      <c r="BM26" s="374">
        <f>'[1]T 8'!BY20</f>
        <v>1443</v>
      </c>
      <c r="BN26" s="381">
        <f>'[1]T 8'!BZ20</f>
        <v>48.29</v>
      </c>
      <c r="BO26" s="374">
        <f>'[1]T 8'!CA20</f>
        <v>20</v>
      </c>
      <c r="BP26" s="381">
        <f>'[1]T 8'!CB20</f>
        <v>0.67</v>
      </c>
    </row>
    <row r="27" spans="1:68" x14ac:dyDescent="0.2">
      <c r="A27" s="53" t="str">
        <f>'[1]T 8'!$A$21</f>
        <v>Par type d'unité</v>
      </c>
      <c r="B27" s="403"/>
      <c r="C27" s="57"/>
      <c r="D27" s="415"/>
      <c r="E27" s="391"/>
      <c r="F27" s="371"/>
      <c r="G27" s="426"/>
      <c r="H27" s="371"/>
      <c r="I27" s="426"/>
      <c r="J27" s="371"/>
      <c r="K27" s="426"/>
      <c r="L27" s="371"/>
      <c r="M27" s="426"/>
      <c r="N27" s="371"/>
      <c r="O27" s="426"/>
      <c r="P27" s="372"/>
      <c r="Q27" s="391"/>
      <c r="R27" s="371"/>
      <c r="S27" s="426"/>
      <c r="T27" s="371"/>
      <c r="U27" s="426"/>
      <c r="V27" s="371"/>
      <c r="W27" s="426"/>
      <c r="X27" s="372"/>
      <c r="Y27" s="391"/>
      <c r="Z27" s="371"/>
      <c r="AA27" s="426"/>
      <c r="AB27" s="371"/>
      <c r="AC27" s="426"/>
      <c r="AD27" s="371"/>
      <c r="AE27" s="426"/>
      <c r="AF27" s="371"/>
      <c r="AG27" s="426"/>
      <c r="AH27" s="395"/>
      <c r="AI27" s="385"/>
      <c r="AJ27" s="483"/>
      <c r="AK27" s="391"/>
      <c r="AL27" s="371"/>
      <c r="AM27" s="426"/>
      <c r="AN27" s="371"/>
      <c r="AO27" s="426"/>
      <c r="AP27" s="371"/>
      <c r="AQ27" s="426"/>
      <c r="AR27" s="371"/>
      <c r="AS27" s="426"/>
      <c r="AT27" s="372"/>
      <c r="AU27" s="391"/>
      <c r="AV27" s="371"/>
      <c r="AW27" s="426"/>
      <c r="AX27" s="371"/>
      <c r="AY27" s="426"/>
      <c r="AZ27" s="371"/>
      <c r="BA27" s="426"/>
      <c r="BB27" s="372"/>
      <c r="BC27" s="391"/>
      <c r="BD27" s="483"/>
      <c r="BE27" s="391"/>
      <c r="BF27" s="371"/>
      <c r="BG27" s="426"/>
      <c r="BH27" s="371"/>
      <c r="BI27" s="426"/>
      <c r="BJ27" s="371"/>
      <c r="BK27" s="426"/>
      <c r="BL27" s="372"/>
      <c r="BM27" s="391"/>
      <c r="BN27" s="372"/>
      <c r="BO27" s="391"/>
      <c r="BP27" s="372"/>
    </row>
    <row r="28" spans="1:68" x14ac:dyDescent="0.2">
      <c r="A28" s="22" t="str">
        <f>'[1]T 6'!$A$22</f>
        <v>Total Ambulatoire</v>
      </c>
      <c r="B28" s="404">
        <f>'[1]T 6'!B21</f>
        <v>9870</v>
      </c>
      <c r="C28" s="14">
        <f>'[1]T 8'!C21</f>
        <v>114</v>
      </c>
      <c r="D28" s="381">
        <f>'[1]T 8'!D21</f>
        <v>1.1599999999999999</v>
      </c>
      <c r="E28" s="374">
        <f>'[1]T 8'!E21</f>
        <v>1573</v>
      </c>
      <c r="F28" s="445">
        <f>'[1]T 8'!F21</f>
        <v>15.94</v>
      </c>
      <c r="G28" s="427">
        <f>'[1]T 8'!G21</f>
        <v>1292</v>
      </c>
      <c r="H28" s="445">
        <f>'[1]T 8'!H21</f>
        <v>13.09</v>
      </c>
      <c r="I28" s="427">
        <f>'[1]T 8'!I21</f>
        <v>83</v>
      </c>
      <c r="J28" s="445">
        <f>'[1]T 8'!J21</f>
        <v>0.84</v>
      </c>
      <c r="K28" s="427">
        <f>'[1]T 8'!K21</f>
        <v>9</v>
      </c>
      <c r="L28" s="445">
        <f>'[1]T 8'!L21</f>
        <v>0.09</v>
      </c>
      <c r="M28" s="427">
        <f>'[1]T 8'!M21</f>
        <v>12</v>
      </c>
      <c r="N28" s="445">
        <f>'[1]T 8'!N21</f>
        <v>0.12</v>
      </c>
      <c r="O28" s="427">
        <f>'[1]T 8'!O21</f>
        <v>52</v>
      </c>
      <c r="P28" s="381">
        <f>'[1]T 8'!P21</f>
        <v>0.53</v>
      </c>
      <c r="Q28" s="374">
        <f>'[1]T 8'!S21</f>
        <v>2014</v>
      </c>
      <c r="R28" s="445">
        <f>'[1]T 8'!T21</f>
        <v>20.41</v>
      </c>
      <c r="S28" s="427">
        <f>'[1]T 8'!U21</f>
        <v>778</v>
      </c>
      <c r="T28" s="445">
        <f>'[1]T 8'!V21</f>
        <v>7.88</v>
      </c>
      <c r="U28" s="427">
        <f>'[1]T 8'!W21</f>
        <v>480</v>
      </c>
      <c r="V28" s="445">
        <f>'[1]T 8'!X21</f>
        <v>4.8600000000000003</v>
      </c>
      <c r="W28" s="427">
        <f>'[1]T 8'!Y21</f>
        <v>7</v>
      </c>
      <c r="X28" s="381">
        <f>'[1]T 8'!Z21</f>
        <v>7.0000000000000007E-2</v>
      </c>
      <c r="Y28" s="374">
        <f>'[1]T 8'!AC21</f>
        <v>872</v>
      </c>
      <c r="Z28" s="445">
        <f>'[1]T 8'!AD21</f>
        <v>8.83</v>
      </c>
      <c r="AA28" s="427">
        <f>'[1]T 8'!AE21</f>
        <v>714</v>
      </c>
      <c r="AB28" s="445">
        <f>'[1]T 8'!AF21</f>
        <v>7.23</v>
      </c>
      <c r="AC28" s="427">
        <f>'[1]T 8'!AG21</f>
        <v>22</v>
      </c>
      <c r="AD28" s="445">
        <f>'[1]T 8'!AH21</f>
        <v>0.22</v>
      </c>
      <c r="AE28" s="427">
        <f>'[1]T 8'!AI21</f>
        <v>33</v>
      </c>
      <c r="AF28" s="445">
        <f>'[1]T 8'!AJ21</f>
        <v>0.33</v>
      </c>
      <c r="AG28" s="427">
        <f>'[1]T 8'!AK21</f>
        <v>59</v>
      </c>
      <c r="AH28" s="396">
        <f>'[1]T 8'!AL21</f>
        <v>0.6</v>
      </c>
      <c r="AI28" s="14">
        <f>'[1]T 8'!AM21</f>
        <v>25</v>
      </c>
      <c r="AJ28" s="381">
        <f>'[1]T 8'!AN21</f>
        <v>0.25</v>
      </c>
      <c r="AK28" s="374">
        <f>'[1]T 8'!AQ21</f>
        <v>309</v>
      </c>
      <c r="AL28" s="445">
        <f>'[1]T 8'!AR21</f>
        <v>3.13</v>
      </c>
      <c r="AM28" s="427">
        <f>'[1]T 8'!AS21</f>
        <v>3</v>
      </c>
      <c r="AN28" s="445">
        <f>'[1]T 8'!AT21</f>
        <v>0.03</v>
      </c>
      <c r="AO28" s="427">
        <f>'[1]T 8'!AU21</f>
        <v>210</v>
      </c>
      <c r="AP28" s="445">
        <f>'[1]T 8'!AV21</f>
        <v>2.13</v>
      </c>
      <c r="AQ28" s="427">
        <f>'[1]T 8'!AW21</f>
        <v>73</v>
      </c>
      <c r="AR28" s="445">
        <f>'[1]T 8'!AX21</f>
        <v>0.74</v>
      </c>
      <c r="AS28" s="427">
        <f>'[1]T 8'!AY21</f>
        <v>1</v>
      </c>
      <c r="AT28" s="381">
        <f>'[1]T 8'!AZ21</f>
        <v>0.01</v>
      </c>
      <c r="AU28" s="374">
        <f>'[1]T 8'!BC21</f>
        <v>156</v>
      </c>
      <c r="AV28" s="445">
        <f>'[1]T 8'!BD21</f>
        <v>1.58</v>
      </c>
      <c r="AW28" s="427">
        <f>'[1]T 8'!BE21</f>
        <v>4</v>
      </c>
      <c r="AX28" s="445">
        <f>'[1]T 8'!BF21</f>
        <v>0.04</v>
      </c>
      <c r="AY28" s="427">
        <f>'[1]T 8'!BG21</f>
        <v>146</v>
      </c>
      <c r="AZ28" s="445">
        <f>'[1]T 8'!BH21</f>
        <v>1.48</v>
      </c>
      <c r="BA28" s="427">
        <f>'[1]T 8'!BI21</f>
        <v>3</v>
      </c>
      <c r="BB28" s="381">
        <f>'[1]T 8'!BJ21</f>
        <v>0.03</v>
      </c>
      <c r="BC28" s="374">
        <f>'[1]T 8'!BM21</f>
        <v>14</v>
      </c>
      <c r="BD28" s="381">
        <f>'[1]T 8'!BN21</f>
        <v>0.14000000000000001</v>
      </c>
      <c r="BE28" s="374">
        <f>'[1]T 8'!BO21</f>
        <v>2467</v>
      </c>
      <c r="BF28" s="445">
        <f>'[1]T 8'!BP21</f>
        <v>24.99</v>
      </c>
      <c r="BG28" s="427">
        <f>'[1]T 8'!BQ21</f>
        <v>1038</v>
      </c>
      <c r="BH28" s="445">
        <f>'[1]T 8'!BR21</f>
        <v>10.52</v>
      </c>
      <c r="BI28" s="427">
        <f>'[1]T 8'!BS21</f>
        <v>35</v>
      </c>
      <c r="BJ28" s="445">
        <f>'[1]T 8'!BT21</f>
        <v>0.35</v>
      </c>
      <c r="BK28" s="427">
        <f>'[1]T 8'!BU21</f>
        <v>1</v>
      </c>
      <c r="BL28" s="381">
        <f>'[1]T 8'!BV21</f>
        <v>0.01</v>
      </c>
      <c r="BM28" s="374">
        <f>'[1]T 8'!BY21</f>
        <v>2324</v>
      </c>
      <c r="BN28" s="381">
        <f>'[1]T 8'!BZ21</f>
        <v>23.55</v>
      </c>
      <c r="BO28" s="374">
        <f>'[1]T 8'!CA21</f>
        <v>27</v>
      </c>
      <c r="BP28" s="381">
        <f>'[1]T 8'!CB21</f>
        <v>0.27</v>
      </c>
    </row>
    <row r="29" spans="1:68" x14ac:dyDescent="0.2">
      <c r="A29" s="7" t="str">
        <f>'[1]T 6'!A23</f>
        <v>Consultations ambulatoires</v>
      </c>
      <c r="B29" s="402">
        <f>'[1]T 6'!B23</f>
        <v>4747</v>
      </c>
      <c r="C29" s="18">
        <f>'[1]T 8'!C23</f>
        <v>103</v>
      </c>
      <c r="D29" s="408">
        <f>'[1]T 8'!D23</f>
        <v>2.17</v>
      </c>
      <c r="E29" s="392">
        <f>'[1]T 8'!E23</f>
        <v>1229</v>
      </c>
      <c r="F29" s="23">
        <f>'[1]T 8'!F23</f>
        <v>25.89</v>
      </c>
      <c r="G29" s="481">
        <f>'[1]T 8'!G23</f>
        <v>1009</v>
      </c>
      <c r="H29" s="23">
        <f>'[1]T 8'!H23</f>
        <v>21.26</v>
      </c>
      <c r="I29" s="481">
        <f>'[1]T 8'!I23</f>
        <v>69</v>
      </c>
      <c r="J29" s="23">
        <f>'[1]T 8'!J23</f>
        <v>1.45</v>
      </c>
      <c r="K29" s="481">
        <f>'[1]T 8'!K23</f>
        <v>9</v>
      </c>
      <c r="L29" s="23">
        <f>'[1]T 8'!L23</f>
        <v>0.19</v>
      </c>
      <c r="M29" s="481">
        <f>'[1]T 8'!M23</f>
        <v>8</v>
      </c>
      <c r="N29" s="23">
        <f>'[1]T 8'!N23</f>
        <v>0.17</v>
      </c>
      <c r="O29" s="481">
        <f>'[1]T 8'!O23</f>
        <v>40</v>
      </c>
      <c r="P29" s="408">
        <f>'[1]T 8'!P23</f>
        <v>0.84</v>
      </c>
      <c r="Q29" s="392">
        <f>'[1]T 8'!S23</f>
        <v>908</v>
      </c>
      <c r="R29" s="23">
        <f>'[1]T 8'!T23</f>
        <v>19.13</v>
      </c>
      <c r="S29" s="481">
        <f>'[1]T 8'!U23</f>
        <v>401</v>
      </c>
      <c r="T29" s="23">
        <f>'[1]T 8'!V23</f>
        <v>8.4499999999999993</v>
      </c>
      <c r="U29" s="481">
        <f>'[1]T 8'!W23</f>
        <v>222</v>
      </c>
      <c r="V29" s="23">
        <f>'[1]T 8'!X23</f>
        <v>4.68</v>
      </c>
      <c r="W29" s="481">
        <f>'[1]T 8'!Y23</f>
        <v>0</v>
      </c>
      <c r="X29" s="408">
        <f>'[1]T 8'!Z23</f>
        <v>0</v>
      </c>
      <c r="Y29" s="392">
        <f>'[1]T 8'!AC23</f>
        <v>316</v>
      </c>
      <c r="Z29" s="23">
        <f>'[1]T 8'!AD23</f>
        <v>6.66</v>
      </c>
      <c r="AA29" s="481">
        <f>'[1]T 8'!AE23</f>
        <v>271</v>
      </c>
      <c r="AB29" s="23">
        <f>'[1]T 8'!AF23</f>
        <v>5.71</v>
      </c>
      <c r="AC29" s="481">
        <f>'[1]T 8'!AG23</f>
        <v>12</v>
      </c>
      <c r="AD29" s="23">
        <f>'[1]T 8'!AH23</f>
        <v>0.25</v>
      </c>
      <c r="AE29" s="481">
        <f>'[1]T 8'!AI23</f>
        <v>6</v>
      </c>
      <c r="AF29" s="23">
        <f>'[1]T 8'!AJ23</f>
        <v>0.13</v>
      </c>
      <c r="AG29" s="481">
        <f>'[1]T 8'!AK23</f>
        <v>6</v>
      </c>
      <c r="AH29" s="406">
        <f>'[1]T 8'!AL23</f>
        <v>0.13</v>
      </c>
      <c r="AI29" s="18">
        <f>'[1]T 8'!AM23</f>
        <v>13</v>
      </c>
      <c r="AJ29" s="408">
        <f>'[1]T 8'!AN23</f>
        <v>0.27</v>
      </c>
      <c r="AK29" s="392">
        <f>'[1]T 8'!AQ23</f>
        <v>168</v>
      </c>
      <c r="AL29" s="23">
        <f>'[1]T 8'!AR23</f>
        <v>3.54</v>
      </c>
      <c r="AM29" s="481">
        <f>'[1]T 8'!AS23</f>
        <v>2</v>
      </c>
      <c r="AN29" s="23">
        <f>'[1]T 8'!AT23</f>
        <v>0.04</v>
      </c>
      <c r="AO29" s="481">
        <f>'[1]T 8'!AU23</f>
        <v>112</v>
      </c>
      <c r="AP29" s="23">
        <f>'[1]T 8'!AV23</f>
        <v>2.36</v>
      </c>
      <c r="AQ29" s="481">
        <f>'[1]T 8'!AW23</f>
        <v>41</v>
      </c>
      <c r="AR29" s="23">
        <f>'[1]T 8'!AX23</f>
        <v>0.86</v>
      </c>
      <c r="AS29" s="481">
        <f>'[1]T 8'!AY23</f>
        <v>1</v>
      </c>
      <c r="AT29" s="408">
        <f>'[1]T 8'!AZ23</f>
        <v>0.02</v>
      </c>
      <c r="AU29" s="392">
        <f>'[1]T 8'!BC23</f>
        <v>62</v>
      </c>
      <c r="AV29" s="23">
        <f>'[1]T 8'!BD23</f>
        <v>1.31</v>
      </c>
      <c r="AW29" s="481">
        <f>'[1]T 8'!BE23</f>
        <v>3</v>
      </c>
      <c r="AX29" s="23">
        <f>'[1]T 8'!BF23</f>
        <v>0.06</v>
      </c>
      <c r="AY29" s="481">
        <f>'[1]T 8'!BG23</f>
        <v>59</v>
      </c>
      <c r="AZ29" s="23">
        <f>'[1]T 8'!BH23</f>
        <v>1.24</v>
      </c>
      <c r="BA29" s="481">
        <f>'[1]T 8'!BI23</f>
        <v>0</v>
      </c>
      <c r="BB29" s="408">
        <f>'[1]T 8'!BJ23</f>
        <v>0</v>
      </c>
      <c r="BC29" s="392">
        <f>'[1]T 8'!BM23</f>
        <v>2</v>
      </c>
      <c r="BD29" s="408">
        <f>'[1]T 8'!BN23</f>
        <v>0.04</v>
      </c>
      <c r="BE29" s="392">
        <f>'[1]T 8'!BO23</f>
        <v>898</v>
      </c>
      <c r="BF29" s="23">
        <f>'[1]T 8'!BP23</f>
        <v>18.920000000000002</v>
      </c>
      <c r="BG29" s="481">
        <f>'[1]T 8'!BQ23</f>
        <v>403</v>
      </c>
      <c r="BH29" s="23">
        <f>'[1]T 8'!BR23</f>
        <v>8.49</v>
      </c>
      <c r="BI29" s="481">
        <f>'[1]T 8'!BS23</f>
        <v>16</v>
      </c>
      <c r="BJ29" s="23">
        <f>'[1]T 8'!BT23</f>
        <v>0.34</v>
      </c>
      <c r="BK29" s="481">
        <f>'[1]T 8'!BU23</f>
        <v>0</v>
      </c>
      <c r="BL29" s="408">
        <f>'[1]T 8'!BV23</f>
        <v>0</v>
      </c>
      <c r="BM29" s="392">
        <f>'[1]T 8'!BY23</f>
        <v>1044</v>
      </c>
      <c r="BN29" s="408">
        <f>'[1]T 8'!BZ23</f>
        <v>21.99</v>
      </c>
      <c r="BO29" s="392">
        <f>'[1]T 8'!CA23</f>
        <v>17</v>
      </c>
      <c r="BP29" s="408">
        <f>'[1]T 8'!CB23</f>
        <v>0.36</v>
      </c>
    </row>
    <row r="30" spans="1:68" x14ac:dyDescent="0.2">
      <c r="A30" s="7" t="str">
        <f>'[1]T 6'!A24</f>
        <v>Centre de jour</v>
      </c>
      <c r="B30" s="402">
        <f>'[1]T 6'!B24</f>
        <v>3277</v>
      </c>
      <c r="C30" s="18">
        <f>'[1]T 8'!C24</f>
        <v>8</v>
      </c>
      <c r="D30" s="408">
        <f>'[1]T 8'!D24</f>
        <v>0.24</v>
      </c>
      <c r="E30" s="392">
        <f>'[1]T 8'!E24</f>
        <v>306</v>
      </c>
      <c r="F30" s="23">
        <f>'[1]T 8'!F24</f>
        <v>9.34</v>
      </c>
      <c r="G30" s="481">
        <f>'[1]T 8'!G24</f>
        <v>258</v>
      </c>
      <c r="H30" s="23">
        <f>'[1]T 8'!H24</f>
        <v>7.87</v>
      </c>
      <c r="I30" s="481">
        <f>'[1]T 8'!I24</f>
        <v>11</v>
      </c>
      <c r="J30" s="23">
        <f>'[1]T 8'!J24</f>
        <v>0.34</v>
      </c>
      <c r="K30" s="481">
        <f>'[1]T 8'!K24</f>
        <v>0</v>
      </c>
      <c r="L30" s="23">
        <f>'[1]T 8'!L24</f>
        <v>0</v>
      </c>
      <c r="M30" s="481">
        <f>'[1]T 8'!M24</f>
        <v>4</v>
      </c>
      <c r="N30" s="23">
        <f>'[1]T 8'!N24</f>
        <v>0.12</v>
      </c>
      <c r="O30" s="481">
        <f>'[1]T 8'!O24</f>
        <v>12</v>
      </c>
      <c r="P30" s="408">
        <f>'[1]T 8'!P24</f>
        <v>0.37</v>
      </c>
      <c r="Q30" s="392">
        <f>'[1]T 8'!S24</f>
        <v>973</v>
      </c>
      <c r="R30" s="23">
        <f>'[1]T 8'!T24</f>
        <v>29.69</v>
      </c>
      <c r="S30" s="481">
        <f>'[1]T 8'!U24</f>
        <v>264</v>
      </c>
      <c r="T30" s="23">
        <f>'[1]T 8'!V24</f>
        <v>8.06</v>
      </c>
      <c r="U30" s="481">
        <f>'[1]T 8'!W24</f>
        <v>249</v>
      </c>
      <c r="V30" s="23">
        <f>'[1]T 8'!X24</f>
        <v>7.6</v>
      </c>
      <c r="W30" s="481">
        <f>'[1]T 8'!Y24</f>
        <v>0</v>
      </c>
      <c r="X30" s="408">
        <f>'[1]T 8'!Z24</f>
        <v>0</v>
      </c>
      <c r="Y30" s="392">
        <f>'[1]T 8'!AC24</f>
        <v>445</v>
      </c>
      <c r="Z30" s="23">
        <f>'[1]T 8'!AD24</f>
        <v>13.58</v>
      </c>
      <c r="AA30" s="481">
        <f>'[1]T 8'!AE24</f>
        <v>359</v>
      </c>
      <c r="AB30" s="23">
        <f>'[1]T 8'!AF24</f>
        <v>10.96</v>
      </c>
      <c r="AC30" s="481">
        <f>'[1]T 8'!AG24</f>
        <v>9</v>
      </c>
      <c r="AD30" s="23">
        <f>'[1]T 8'!AH24</f>
        <v>0.27</v>
      </c>
      <c r="AE30" s="481">
        <f>'[1]T 8'!AI24</f>
        <v>10</v>
      </c>
      <c r="AF30" s="23">
        <f>'[1]T 8'!AJ24</f>
        <v>0.31</v>
      </c>
      <c r="AG30" s="481">
        <f>'[1]T 8'!AK24</f>
        <v>48</v>
      </c>
      <c r="AH30" s="406">
        <f>'[1]T 8'!AL24</f>
        <v>1.46</v>
      </c>
      <c r="AI30" s="18">
        <f>'[1]T 8'!AM24</f>
        <v>9</v>
      </c>
      <c r="AJ30" s="408">
        <f>'[1]T 8'!AN24</f>
        <v>0.27</v>
      </c>
      <c r="AK30" s="392">
        <f>'[1]T 8'!AQ24</f>
        <v>71</v>
      </c>
      <c r="AL30" s="23">
        <f>'[1]T 8'!AR24</f>
        <v>2.17</v>
      </c>
      <c r="AM30" s="481">
        <f>'[1]T 8'!AS24</f>
        <v>0</v>
      </c>
      <c r="AN30" s="23">
        <f>'[1]T 8'!AT24</f>
        <v>0</v>
      </c>
      <c r="AO30" s="481">
        <f>'[1]T 8'!AU24</f>
        <v>43</v>
      </c>
      <c r="AP30" s="23">
        <f>'[1]T 8'!AV24</f>
        <v>1.31</v>
      </c>
      <c r="AQ30" s="481">
        <f>'[1]T 8'!AW24</f>
        <v>20</v>
      </c>
      <c r="AR30" s="23">
        <f>'[1]T 8'!AX24</f>
        <v>0.61</v>
      </c>
      <c r="AS30" s="481">
        <f>'[1]T 8'!AY24</f>
        <v>0</v>
      </c>
      <c r="AT30" s="408">
        <f>'[1]T 8'!AZ24</f>
        <v>0</v>
      </c>
      <c r="AU30" s="392">
        <f>'[1]T 8'!BC24</f>
        <v>79</v>
      </c>
      <c r="AV30" s="23">
        <f>'[1]T 8'!BD24</f>
        <v>2.41</v>
      </c>
      <c r="AW30" s="481">
        <f>'[1]T 8'!BE24</f>
        <v>1</v>
      </c>
      <c r="AX30" s="23">
        <f>'[1]T 8'!BF24</f>
        <v>0.03</v>
      </c>
      <c r="AY30" s="481">
        <f>'[1]T 8'!BG24</f>
        <v>74</v>
      </c>
      <c r="AZ30" s="23">
        <f>'[1]T 8'!BH24</f>
        <v>2.2599999999999998</v>
      </c>
      <c r="BA30" s="481">
        <f>'[1]T 8'!BI24</f>
        <v>3</v>
      </c>
      <c r="BB30" s="408">
        <f>'[1]T 8'!BJ24</f>
        <v>0.09</v>
      </c>
      <c r="BC30" s="392">
        <f>'[1]T 8'!BM24</f>
        <v>6</v>
      </c>
      <c r="BD30" s="408">
        <f>'[1]T 8'!BN24</f>
        <v>0.18</v>
      </c>
      <c r="BE30" s="392">
        <f>'[1]T 8'!BO24</f>
        <v>997</v>
      </c>
      <c r="BF30" s="23">
        <f>'[1]T 8'!BP24</f>
        <v>30.42</v>
      </c>
      <c r="BG30" s="481">
        <f>'[1]T 8'!BQ24</f>
        <v>174</v>
      </c>
      <c r="BH30" s="23">
        <f>'[1]T 8'!BR24</f>
        <v>5.31</v>
      </c>
      <c r="BI30" s="481">
        <f>'[1]T 8'!BS24</f>
        <v>9</v>
      </c>
      <c r="BJ30" s="23">
        <f>'[1]T 8'!BT24</f>
        <v>0.27</v>
      </c>
      <c r="BK30" s="481">
        <f>'[1]T 8'!BU24</f>
        <v>1</v>
      </c>
      <c r="BL30" s="408">
        <f>'[1]T 8'!BV24</f>
        <v>0.03</v>
      </c>
      <c r="BM30" s="392">
        <f>'[1]T 8'!BY24</f>
        <v>384</v>
      </c>
      <c r="BN30" s="408">
        <f>'[1]T 8'!BZ24</f>
        <v>11.72</v>
      </c>
      <c r="BO30" s="392">
        <f>'[1]T 8'!CA24</f>
        <v>8</v>
      </c>
      <c r="BP30" s="408">
        <f>'[1]T 8'!CB24</f>
        <v>0.24</v>
      </c>
    </row>
    <row r="31" spans="1:68" x14ac:dyDescent="0.2">
      <c r="A31" s="7" t="str">
        <f>'[1]T 6'!A25</f>
        <v>Service de Santé Mentale</v>
      </c>
      <c r="B31" s="402">
        <f>'[1]T 6'!B25</f>
        <v>1846</v>
      </c>
      <c r="C31" s="18">
        <f>'[1]T 8'!C25</f>
        <v>3</v>
      </c>
      <c r="D31" s="408">
        <f>'[1]T 8'!D25</f>
        <v>0.16</v>
      </c>
      <c r="E31" s="392">
        <f>'[1]T 8'!E25</f>
        <v>38</v>
      </c>
      <c r="F31" s="23">
        <f>'[1]T 8'!F25</f>
        <v>2.06</v>
      </c>
      <c r="G31" s="481">
        <f>'[1]T 8'!G25</f>
        <v>25</v>
      </c>
      <c r="H31" s="23">
        <f>'[1]T 8'!H25</f>
        <v>1.35</v>
      </c>
      <c r="I31" s="481">
        <f>'[1]T 8'!I25</f>
        <v>3</v>
      </c>
      <c r="J31" s="23">
        <f>'[1]T 8'!J25</f>
        <v>0.16</v>
      </c>
      <c r="K31" s="481">
        <f>'[1]T 8'!K25</f>
        <v>0</v>
      </c>
      <c r="L31" s="23">
        <f>'[1]T 8'!L25</f>
        <v>0</v>
      </c>
      <c r="M31" s="481">
        <f>'[1]T 8'!M25</f>
        <v>0</v>
      </c>
      <c r="N31" s="23">
        <f>'[1]T 8'!N25</f>
        <v>0</v>
      </c>
      <c r="O31" s="481">
        <f>'[1]T 8'!O25</f>
        <v>0</v>
      </c>
      <c r="P31" s="408">
        <f>'[1]T 8'!P25</f>
        <v>0</v>
      </c>
      <c r="Q31" s="392">
        <f>'[1]T 8'!S25</f>
        <v>133</v>
      </c>
      <c r="R31" s="23">
        <f>'[1]T 8'!T25</f>
        <v>7.2</v>
      </c>
      <c r="S31" s="481">
        <f>'[1]T 8'!U25</f>
        <v>113</v>
      </c>
      <c r="T31" s="23">
        <f>'[1]T 8'!V25</f>
        <v>6.12</v>
      </c>
      <c r="U31" s="481">
        <f>'[1]T 8'!W25</f>
        <v>9</v>
      </c>
      <c r="V31" s="23">
        <f>'[1]T 8'!X25</f>
        <v>0.49</v>
      </c>
      <c r="W31" s="481">
        <f>'[1]T 8'!Y25</f>
        <v>7</v>
      </c>
      <c r="X31" s="408">
        <f>'[1]T 8'!Z25</f>
        <v>0.38</v>
      </c>
      <c r="Y31" s="392">
        <f>'[1]T 8'!AC25</f>
        <v>111</v>
      </c>
      <c r="Z31" s="23">
        <f>'[1]T 8'!AD25</f>
        <v>6.01</v>
      </c>
      <c r="AA31" s="481">
        <f>'[1]T 8'!AE25</f>
        <v>84</v>
      </c>
      <c r="AB31" s="23">
        <f>'[1]T 8'!AF25</f>
        <v>4.55</v>
      </c>
      <c r="AC31" s="481">
        <f>'[1]T 8'!AG25</f>
        <v>1</v>
      </c>
      <c r="AD31" s="23">
        <f>'[1]T 8'!AH25</f>
        <v>0.05</v>
      </c>
      <c r="AE31" s="481">
        <f>'[1]T 8'!AI25</f>
        <v>17</v>
      </c>
      <c r="AF31" s="23">
        <f>'[1]T 8'!AJ25</f>
        <v>0.92</v>
      </c>
      <c r="AG31" s="481">
        <f>'[1]T 8'!AK25</f>
        <v>5</v>
      </c>
      <c r="AH31" s="406">
        <f>'[1]T 8'!AL25</f>
        <v>0.27</v>
      </c>
      <c r="AI31" s="18">
        <f>'[1]T 8'!AM25</f>
        <v>3</v>
      </c>
      <c r="AJ31" s="408">
        <f>'[1]T 8'!AN25</f>
        <v>0.16</v>
      </c>
      <c r="AK31" s="392">
        <f>'[1]T 8'!AQ25</f>
        <v>70</v>
      </c>
      <c r="AL31" s="23">
        <f>'[1]T 8'!AR25</f>
        <v>3.79</v>
      </c>
      <c r="AM31" s="481">
        <f>'[1]T 8'!AS25</f>
        <v>1</v>
      </c>
      <c r="AN31" s="23">
        <f>'[1]T 8'!AT25</f>
        <v>0.05</v>
      </c>
      <c r="AO31" s="481">
        <f>'[1]T 8'!AU25</f>
        <v>55</v>
      </c>
      <c r="AP31" s="23">
        <f>'[1]T 8'!AV25</f>
        <v>2.98</v>
      </c>
      <c r="AQ31" s="481">
        <f>'[1]T 8'!AW25</f>
        <v>12</v>
      </c>
      <c r="AR31" s="23">
        <f>'[1]T 8'!AX25</f>
        <v>0.65</v>
      </c>
      <c r="AS31" s="481">
        <f>'[1]T 8'!AY25</f>
        <v>0</v>
      </c>
      <c r="AT31" s="408">
        <f>'[1]T 8'!AZ25</f>
        <v>0</v>
      </c>
      <c r="AU31" s="392">
        <f>'[1]T 8'!BC25</f>
        <v>15</v>
      </c>
      <c r="AV31" s="23">
        <f>'[1]T 8'!BD25</f>
        <v>0.81</v>
      </c>
      <c r="AW31" s="481">
        <f>'[1]T 8'!BE25</f>
        <v>0</v>
      </c>
      <c r="AX31" s="23">
        <f>'[1]T 8'!BF25</f>
        <v>0</v>
      </c>
      <c r="AY31" s="481">
        <f>'[1]T 8'!BG25</f>
        <v>13</v>
      </c>
      <c r="AZ31" s="23">
        <f>'[1]T 8'!BH25</f>
        <v>0.7</v>
      </c>
      <c r="BA31" s="481">
        <f>'[1]T 8'!BI25</f>
        <v>0</v>
      </c>
      <c r="BB31" s="408">
        <f>'[1]T 8'!BJ25</f>
        <v>0</v>
      </c>
      <c r="BC31" s="392">
        <f>'[1]T 8'!BM25</f>
        <v>6</v>
      </c>
      <c r="BD31" s="408">
        <f>'[1]T 8'!BN25</f>
        <v>0.33</v>
      </c>
      <c r="BE31" s="392">
        <f>'[1]T 8'!BO25</f>
        <v>572</v>
      </c>
      <c r="BF31" s="23">
        <f>'[1]T 8'!BP25</f>
        <v>30.99</v>
      </c>
      <c r="BG31" s="481">
        <f>'[1]T 8'!BQ25</f>
        <v>461</v>
      </c>
      <c r="BH31" s="23">
        <f>'[1]T 8'!BR25</f>
        <v>24.97</v>
      </c>
      <c r="BI31" s="481">
        <f>'[1]T 8'!BS25</f>
        <v>10</v>
      </c>
      <c r="BJ31" s="23">
        <f>'[1]T 8'!BT25</f>
        <v>0.54</v>
      </c>
      <c r="BK31" s="481">
        <f>'[1]T 8'!BU25</f>
        <v>0</v>
      </c>
      <c r="BL31" s="408">
        <f>'[1]T 8'!BV25</f>
        <v>0</v>
      </c>
      <c r="BM31" s="392">
        <f>'[1]T 8'!BY25</f>
        <v>896</v>
      </c>
      <c r="BN31" s="408">
        <f>'[1]T 8'!BZ25</f>
        <v>48.54</v>
      </c>
      <c r="BO31" s="392">
        <f>'[1]T 8'!CA25</f>
        <v>2</v>
      </c>
      <c r="BP31" s="408">
        <f>'[1]T 8'!CB25</f>
        <v>0.11</v>
      </c>
    </row>
    <row r="32" spans="1:68" x14ac:dyDescent="0.2">
      <c r="A32" s="22" t="str">
        <f>'[1]T 6'!A26</f>
        <v>Total Résidentiel</v>
      </c>
      <c r="B32" s="404">
        <f>'[1]T 6'!B26</f>
        <v>16184</v>
      </c>
      <c r="C32" s="18">
        <f>'[1]T 8'!C26</f>
        <v>41</v>
      </c>
      <c r="D32" s="408">
        <f>'[1]T 8'!D26</f>
        <v>0.25</v>
      </c>
      <c r="E32" s="374">
        <f>'[1]T 8'!E26</f>
        <v>807</v>
      </c>
      <c r="F32" s="445">
        <f>'[1]T 8'!F26</f>
        <v>4.99</v>
      </c>
      <c r="G32" s="427">
        <f>'[1]T 8'!G26</f>
        <v>636</v>
      </c>
      <c r="H32" s="445">
        <f>'[1]T 8'!H26</f>
        <v>3.93</v>
      </c>
      <c r="I32" s="427">
        <f>'[1]T 8'!I26</f>
        <v>46</v>
      </c>
      <c r="J32" s="445">
        <f>'[1]T 8'!J26</f>
        <v>0.28000000000000003</v>
      </c>
      <c r="K32" s="427">
        <f>'[1]T 8'!K26</f>
        <v>8</v>
      </c>
      <c r="L32" s="445">
        <f>'[1]T 8'!L26</f>
        <v>0.05</v>
      </c>
      <c r="M32" s="427">
        <f>'[1]T 8'!M26</f>
        <v>7</v>
      </c>
      <c r="N32" s="445">
        <f>'[1]T 8'!N26</f>
        <v>0.04</v>
      </c>
      <c r="O32" s="427">
        <f>'[1]T 8'!O26</f>
        <v>30</v>
      </c>
      <c r="P32" s="381">
        <f>'[1]T 8'!P26</f>
        <v>0.19</v>
      </c>
      <c r="Q32" s="374">
        <f>'[1]T 8'!S26</f>
        <v>1902</v>
      </c>
      <c r="R32" s="445">
        <f>'[1]T 8'!T26</f>
        <v>11.75</v>
      </c>
      <c r="S32" s="427">
        <f>'[1]T 8'!U26</f>
        <v>889</v>
      </c>
      <c r="T32" s="445">
        <f>'[1]T 8'!V26</f>
        <v>5.49</v>
      </c>
      <c r="U32" s="427">
        <f>'[1]T 8'!W26</f>
        <v>513</v>
      </c>
      <c r="V32" s="445">
        <f>'[1]T 8'!X26</f>
        <v>3.17</v>
      </c>
      <c r="W32" s="427">
        <f>'[1]T 8'!Y26</f>
        <v>6</v>
      </c>
      <c r="X32" s="381">
        <f>'[1]T 8'!Z26</f>
        <v>0.04</v>
      </c>
      <c r="Y32" s="374">
        <f>'[1]T 8'!AC26</f>
        <v>646</v>
      </c>
      <c r="Z32" s="445">
        <f>'[1]T 8'!AD26</f>
        <v>3.99</v>
      </c>
      <c r="AA32" s="427">
        <f>'[1]T 8'!AE26</f>
        <v>555</v>
      </c>
      <c r="AB32" s="445">
        <f>'[1]T 8'!AF26</f>
        <v>3.43</v>
      </c>
      <c r="AC32" s="427">
        <f>'[1]T 8'!AG26</f>
        <v>20</v>
      </c>
      <c r="AD32" s="445">
        <f>'[1]T 8'!AH26</f>
        <v>0.12</v>
      </c>
      <c r="AE32" s="427">
        <f>'[1]T 8'!AI26</f>
        <v>12</v>
      </c>
      <c r="AF32" s="445">
        <f>'[1]T 8'!AJ26</f>
        <v>7.0000000000000007E-2</v>
      </c>
      <c r="AG32" s="427">
        <f>'[1]T 8'!AK26</f>
        <v>34</v>
      </c>
      <c r="AH32" s="396">
        <f>'[1]T 8'!AL26</f>
        <v>0.21</v>
      </c>
      <c r="AI32" s="14">
        <f>'[1]T 8'!AM26</f>
        <v>9</v>
      </c>
      <c r="AJ32" s="381">
        <f>'[1]T 8'!AN26</f>
        <v>0.06</v>
      </c>
      <c r="AK32" s="374">
        <f>'[1]T 8'!AQ26</f>
        <v>611</v>
      </c>
      <c r="AL32" s="445">
        <f>'[1]T 8'!AR26</f>
        <v>3.78</v>
      </c>
      <c r="AM32" s="427">
        <f>'[1]T 8'!AS26</f>
        <v>4</v>
      </c>
      <c r="AN32" s="445">
        <f>'[1]T 8'!AT26</f>
        <v>0.02</v>
      </c>
      <c r="AO32" s="427">
        <f>'[1]T 8'!AU26</f>
        <v>445</v>
      </c>
      <c r="AP32" s="445">
        <f>'[1]T 8'!AV26</f>
        <v>2.75</v>
      </c>
      <c r="AQ32" s="427">
        <f>'[1]T 8'!AW26</f>
        <v>107</v>
      </c>
      <c r="AR32" s="445">
        <f>'[1]T 8'!AX26</f>
        <v>0.66</v>
      </c>
      <c r="AS32" s="427">
        <f>'[1]T 8'!AY26</f>
        <v>10</v>
      </c>
      <c r="AT32" s="381">
        <f>'[1]T 8'!AZ26</f>
        <v>0.06</v>
      </c>
      <c r="AU32" s="374">
        <f>'[1]T 8'!BC26</f>
        <v>126</v>
      </c>
      <c r="AV32" s="445">
        <f>'[1]T 8'!BD26</f>
        <v>0.78</v>
      </c>
      <c r="AW32" s="427">
        <f>'[1]T 8'!BE26</f>
        <v>6</v>
      </c>
      <c r="AX32" s="445">
        <f>'[1]T 8'!BF26</f>
        <v>0.04</v>
      </c>
      <c r="AY32" s="427">
        <f>'[1]T 8'!BG26</f>
        <v>112</v>
      </c>
      <c r="AZ32" s="445">
        <f>'[1]T 8'!BH26</f>
        <v>0.69</v>
      </c>
      <c r="BA32" s="427">
        <f>'[1]T 8'!BI26</f>
        <v>1</v>
      </c>
      <c r="BB32" s="381">
        <f>'[1]T 8'!BJ26</f>
        <v>0.01</v>
      </c>
      <c r="BC32" s="374">
        <f>'[1]T 8'!BM26</f>
        <v>13</v>
      </c>
      <c r="BD32" s="381">
        <f>'[1]T 8'!BN26</f>
        <v>0.08</v>
      </c>
      <c r="BE32" s="374">
        <f>'[1]T 8'!BO26</f>
        <v>1202</v>
      </c>
      <c r="BF32" s="445">
        <f>'[1]T 8'!BP26</f>
        <v>7.43</v>
      </c>
      <c r="BG32" s="427">
        <f>'[1]T 8'!BQ26</f>
        <v>461</v>
      </c>
      <c r="BH32" s="445">
        <f>'[1]T 8'!BR26</f>
        <v>2.85</v>
      </c>
      <c r="BI32" s="427">
        <f>'[1]T 8'!BS26</f>
        <v>11</v>
      </c>
      <c r="BJ32" s="445">
        <f>'[1]T 8'!BT26</f>
        <v>7.0000000000000007E-2</v>
      </c>
      <c r="BK32" s="427">
        <f>'[1]T 8'!BU26</f>
        <v>6</v>
      </c>
      <c r="BL32" s="381">
        <f>'[1]T 8'!BV26</f>
        <v>0.04</v>
      </c>
      <c r="BM32" s="374">
        <f>'[1]T 8'!BY26</f>
        <v>10803</v>
      </c>
      <c r="BN32" s="381">
        <f>'[1]T 8'!BZ26</f>
        <v>66.75</v>
      </c>
      <c r="BO32" s="374">
        <f>'[1]T 8'!CA26</f>
        <v>33</v>
      </c>
      <c r="BP32" s="381">
        <f>'[1]T 8'!CB26</f>
        <v>0.2</v>
      </c>
    </row>
    <row r="33" spans="1:68" x14ac:dyDescent="0.2">
      <c r="A33" s="7" t="str">
        <f>'[1]T 6'!A27</f>
        <v>Unité de crise</v>
      </c>
      <c r="B33" s="402">
        <f>'[1]T 6'!B27</f>
        <v>1139</v>
      </c>
      <c r="C33" s="18">
        <f>'[1]T 8'!C27</f>
        <v>1</v>
      </c>
      <c r="D33" s="408">
        <f>'[1]T 8'!D27</f>
        <v>0.09</v>
      </c>
      <c r="E33" s="392">
        <f>'[1]T 8'!E27</f>
        <v>232</v>
      </c>
      <c r="F33" s="23">
        <f>'[1]T 8'!F27</f>
        <v>20.37</v>
      </c>
      <c r="G33" s="481">
        <f>'[1]T 8'!G27</f>
        <v>206</v>
      </c>
      <c r="H33" s="23">
        <f>'[1]T 8'!H27</f>
        <v>18.09</v>
      </c>
      <c r="I33" s="481">
        <f>'[1]T 8'!I27</f>
        <v>9</v>
      </c>
      <c r="J33" s="23">
        <f>'[1]T 8'!J27</f>
        <v>0.79</v>
      </c>
      <c r="K33" s="481">
        <f>'[1]T 8'!K27</f>
        <v>1</v>
      </c>
      <c r="L33" s="23">
        <f>'[1]T 8'!L27</f>
        <v>0.09</v>
      </c>
      <c r="M33" s="481">
        <f>'[1]T 8'!M27</f>
        <v>1</v>
      </c>
      <c r="N33" s="23">
        <f>'[1]T 8'!N27</f>
        <v>0.09</v>
      </c>
      <c r="O33" s="481">
        <f>'[1]T 8'!O27</f>
        <v>2</v>
      </c>
      <c r="P33" s="408">
        <f>'[1]T 8'!P27</f>
        <v>0.18</v>
      </c>
      <c r="Q33" s="392">
        <f>'[1]T 8'!S27</f>
        <v>439</v>
      </c>
      <c r="R33" s="23">
        <f>'[1]T 8'!T27</f>
        <v>38.54</v>
      </c>
      <c r="S33" s="481">
        <f>'[1]T 8'!U27</f>
        <v>165</v>
      </c>
      <c r="T33" s="23">
        <f>'[1]T 8'!V27</f>
        <v>14.49</v>
      </c>
      <c r="U33" s="481">
        <f>'[1]T 8'!W27</f>
        <v>188</v>
      </c>
      <c r="V33" s="23">
        <f>'[1]T 8'!X27</f>
        <v>16.510000000000002</v>
      </c>
      <c r="W33" s="481">
        <f>'[1]T 8'!Y27</f>
        <v>0</v>
      </c>
      <c r="X33" s="408">
        <f>'[1]T 8'!Z27</f>
        <v>0</v>
      </c>
      <c r="Y33" s="392">
        <f>'[1]T 8'!AC27</f>
        <v>116</v>
      </c>
      <c r="Z33" s="23">
        <f>'[1]T 8'!AD27</f>
        <v>10.18</v>
      </c>
      <c r="AA33" s="481">
        <f>'[1]T 8'!AE27</f>
        <v>103</v>
      </c>
      <c r="AB33" s="23">
        <f>'[1]T 8'!AF27</f>
        <v>9.0399999999999991</v>
      </c>
      <c r="AC33" s="481">
        <f>'[1]T 8'!AG27</f>
        <v>8</v>
      </c>
      <c r="AD33" s="23">
        <f>'[1]T 8'!AH27</f>
        <v>0.7</v>
      </c>
      <c r="AE33" s="481">
        <f>'[1]T 8'!AI27</f>
        <v>1</v>
      </c>
      <c r="AF33" s="23">
        <f>'[1]T 8'!AJ27</f>
        <v>0.09</v>
      </c>
      <c r="AG33" s="481">
        <f>'[1]T 8'!AK27</f>
        <v>3</v>
      </c>
      <c r="AH33" s="406">
        <f>'[1]T 8'!AL27</f>
        <v>0.26</v>
      </c>
      <c r="AI33" s="18">
        <f>'[1]T 8'!AM27</f>
        <v>0</v>
      </c>
      <c r="AJ33" s="408">
        <f>'[1]T 8'!AN27</f>
        <v>0</v>
      </c>
      <c r="AK33" s="392">
        <f>'[1]T 8'!AQ27</f>
        <v>52</v>
      </c>
      <c r="AL33" s="23">
        <f>'[1]T 8'!AR27</f>
        <v>4.57</v>
      </c>
      <c r="AM33" s="481">
        <f>'[1]T 8'!AS27</f>
        <v>0</v>
      </c>
      <c r="AN33" s="23">
        <f>'[1]T 8'!AT27</f>
        <v>0</v>
      </c>
      <c r="AO33" s="481">
        <f>'[1]T 8'!AU27</f>
        <v>21</v>
      </c>
      <c r="AP33" s="23">
        <f>'[1]T 8'!AV27</f>
        <v>1.84</v>
      </c>
      <c r="AQ33" s="481">
        <f>'[1]T 8'!AW27</f>
        <v>30</v>
      </c>
      <c r="AR33" s="23">
        <f>'[1]T 8'!AX27</f>
        <v>2.63</v>
      </c>
      <c r="AS33" s="481">
        <f>'[1]T 8'!AY27</f>
        <v>0</v>
      </c>
      <c r="AT33" s="408">
        <f>'[1]T 8'!AZ27</f>
        <v>0</v>
      </c>
      <c r="AU33" s="392">
        <f>'[1]T 8'!BC27</f>
        <v>27</v>
      </c>
      <c r="AV33" s="23">
        <f>'[1]T 8'!BD27</f>
        <v>2.37</v>
      </c>
      <c r="AW33" s="481">
        <f>'[1]T 8'!BE27</f>
        <v>0</v>
      </c>
      <c r="AX33" s="23">
        <f>'[1]T 8'!BF27</f>
        <v>0</v>
      </c>
      <c r="AY33" s="481">
        <f>'[1]T 8'!BG27</f>
        <v>25</v>
      </c>
      <c r="AZ33" s="23">
        <f>'[1]T 8'!BH27</f>
        <v>2.19</v>
      </c>
      <c r="BA33" s="481">
        <f>'[1]T 8'!BI27</f>
        <v>1</v>
      </c>
      <c r="BB33" s="408">
        <f>'[1]T 8'!BJ27</f>
        <v>0.09</v>
      </c>
      <c r="BC33" s="392">
        <f>'[1]T 8'!BM27</f>
        <v>0</v>
      </c>
      <c r="BD33" s="408">
        <f>'[1]T 8'!BN27</f>
        <v>0</v>
      </c>
      <c r="BE33" s="392">
        <f>'[1]T 8'!BO27</f>
        <v>84</v>
      </c>
      <c r="BF33" s="23">
        <f>'[1]T 8'!BP27</f>
        <v>7.37</v>
      </c>
      <c r="BG33" s="481">
        <f>'[1]T 8'!BQ27</f>
        <v>14</v>
      </c>
      <c r="BH33" s="23">
        <f>'[1]T 8'!BR27</f>
        <v>1.23</v>
      </c>
      <c r="BI33" s="481">
        <f>'[1]T 8'!BS27</f>
        <v>2</v>
      </c>
      <c r="BJ33" s="23">
        <f>'[1]T 8'!BT27</f>
        <v>0.18</v>
      </c>
      <c r="BK33" s="481">
        <f>'[1]T 8'!BU27</f>
        <v>0</v>
      </c>
      <c r="BL33" s="408">
        <f>'[1]T 8'!BV27</f>
        <v>0</v>
      </c>
      <c r="BM33" s="392">
        <f>'[1]T 8'!BY27</f>
        <v>188</v>
      </c>
      <c r="BN33" s="408">
        <f>'[1]T 8'!BZ27</f>
        <v>16.510000000000002</v>
      </c>
      <c r="BO33" s="392">
        <f>'[1]T 8'!CA27</f>
        <v>0</v>
      </c>
      <c r="BP33" s="408">
        <f>'[1]T 8'!CB27</f>
        <v>0</v>
      </c>
    </row>
    <row r="34" spans="1:68" x14ac:dyDescent="0.2">
      <c r="A34" s="7" t="str">
        <f>'[1]T 6'!A28</f>
        <v>Communauté thérapeutique</v>
      </c>
      <c r="B34" s="402">
        <f>'[1]T 6'!B28</f>
        <v>677</v>
      </c>
      <c r="C34" s="18">
        <f>'[1]T 8'!C28</f>
        <v>1</v>
      </c>
      <c r="D34" s="408">
        <f>'[1]T 8'!D28</f>
        <v>0.15</v>
      </c>
      <c r="E34" s="392">
        <f>'[1]T 8'!E28</f>
        <v>86</v>
      </c>
      <c r="F34" s="23">
        <f>'[1]T 8'!F28</f>
        <v>12.7</v>
      </c>
      <c r="G34" s="481">
        <f>'[1]T 8'!G28</f>
        <v>80</v>
      </c>
      <c r="H34" s="23">
        <f>'[1]T 8'!H28</f>
        <v>11.82</v>
      </c>
      <c r="I34" s="481">
        <f>'[1]T 8'!I28</f>
        <v>2</v>
      </c>
      <c r="J34" s="23">
        <f>'[1]T 8'!J28</f>
        <v>0.3</v>
      </c>
      <c r="K34" s="481">
        <f>'[1]T 8'!K28</f>
        <v>1</v>
      </c>
      <c r="L34" s="23">
        <f>'[1]T 8'!L28</f>
        <v>0.15</v>
      </c>
      <c r="M34" s="481">
        <f>'[1]T 8'!M28</f>
        <v>1</v>
      </c>
      <c r="N34" s="23">
        <f>'[1]T 8'!N28</f>
        <v>0.15</v>
      </c>
      <c r="O34" s="481">
        <f>'[1]T 8'!O28</f>
        <v>0</v>
      </c>
      <c r="P34" s="408">
        <f>'[1]T 8'!P28</f>
        <v>0</v>
      </c>
      <c r="Q34" s="392">
        <f>'[1]T 8'!S28</f>
        <v>225</v>
      </c>
      <c r="R34" s="23">
        <f>'[1]T 8'!T28</f>
        <v>33.229999999999997</v>
      </c>
      <c r="S34" s="481">
        <f>'[1]T 8'!U28</f>
        <v>69</v>
      </c>
      <c r="T34" s="23">
        <f>'[1]T 8'!V28</f>
        <v>10.19</v>
      </c>
      <c r="U34" s="481">
        <f>'[1]T 8'!W28</f>
        <v>78</v>
      </c>
      <c r="V34" s="23">
        <f>'[1]T 8'!X28</f>
        <v>11.52</v>
      </c>
      <c r="W34" s="481">
        <f>'[1]T 8'!Y28</f>
        <v>3</v>
      </c>
      <c r="X34" s="408">
        <f>'[1]T 8'!Z28</f>
        <v>0.44</v>
      </c>
      <c r="Y34" s="392">
        <f>'[1]T 8'!AC28</f>
        <v>56</v>
      </c>
      <c r="Z34" s="23">
        <f>'[1]T 8'!AD28</f>
        <v>8.27</v>
      </c>
      <c r="AA34" s="481">
        <f>'[1]T 8'!AE28</f>
        <v>51</v>
      </c>
      <c r="AB34" s="23">
        <f>'[1]T 8'!AF28</f>
        <v>7.53</v>
      </c>
      <c r="AC34" s="481">
        <f>'[1]T 8'!AG28</f>
        <v>2</v>
      </c>
      <c r="AD34" s="23">
        <f>'[1]T 8'!AH28</f>
        <v>0.3</v>
      </c>
      <c r="AE34" s="481">
        <f>'[1]T 8'!AI28</f>
        <v>0</v>
      </c>
      <c r="AF34" s="23">
        <f>'[1]T 8'!AJ28</f>
        <v>0</v>
      </c>
      <c r="AG34" s="481">
        <f>'[1]T 8'!AK28</f>
        <v>2</v>
      </c>
      <c r="AH34" s="406">
        <f>'[1]T 8'!AL28</f>
        <v>0.3</v>
      </c>
      <c r="AI34" s="18">
        <f>'[1]T 8'!AM28</f>
        <v>0</v>
      </c>
      <c r="AJ34" s="408">
        <f>'[1]T 8'!AN28</f>
        <v>0</v>
      </c>
      <c r="AK34" s="392">
        <f>'[1]T 8'!AQ28</f>
        <v>20</v>
      </c>
      <c r="AL34" s="23">
        <f>'[1]T 8'!AR28</f>
        <v>2.95</v>
      </c>
      <c r="AM34" s="481">
        <f>'[1]T 8'!AS28</f>
        <v>0</v>
      </c>
      <c r="AN34" s="23">
        <f>'[1]T 8'!AT28</f>
        <v>0</v>
      </c>
      <c r="AO34" s="481">
        <f>'[1]T 8'!AU28</f>
        <v>7</v>
      </c>
      <c r="AP34" s="23">
        <f>'[1]T 8'!AV28</f>
        <v>1.03</v>
      </c>
      <c r="AQ34" s="481">
        <f>'[1]T 8'!AW28</f>
        <v>12</v>
      </c>
      <c r="AR34" s="23">
        <f>'[1]T 8'!AX28</f>
        <v>1.77</v>
      </c>
      <c r="AS34" s="481">
        <f>'[1]T 8'!AY28</f>
        <v>0</v>
      </c>
      <c r="AT34" s="408">
        <f>'[1]T 8'!AZ28</f>
        <v>0</v>
      </c>
      <c r="AU34" s="392">
        <f>'[1]T 8'!BC28</f>
        <v>12</v>
      </c>
      <c r="AV34" s="23">
        <f>'[1]T 8'!BD28</f>
        <v>1.77</v>
      </c>
      <c r="AW34" s="481">
        <f>'[1]T 8'!BE28</f>
        <v>1</v>
      </c>
      <c r="AX34" s="23">
        <f>'[1]T 8'!BF28</f>
        <v>0.15</v>
      </c>
      <c r="AY34" s="481">
        <f>'[1]T 8'!BG28</f>
        <v>11</v>
      </c>
      <c r="AZ34" s="23">
        <f>'[1]T 8'!BH28</f>
        <v>1.62</v>
      </c>
      <c r="BA34" s="481">
        <f>'[1]T 8'!BI28</f>
        <v>0</v>
      </c>
      <c r="BB34" s="408">
        <f>'[1]T 8'!BJ28</f>
        <v>0</v>
      </c>
      <c r="BC34" s="392">
        <f>'[1]T 8'!BM28</f>
        <v>1</v>
      </c>
      <c r="BD34" s="408">
        <f>'[1]T 8'!BN28</f>
        <v>0.15</v>
      </c>
      <c r="BE34" s="392">
        <f>'[1]T 8'!BO28</f>
        <v>50</v>
      </c>
      <c r="BF34" s="23">
        <f>'[1]T 8'!BP28</f>
        <v>7.39</v>
      </c>
      <c r="BG34" s="481">
        <f>'[1]T 8'!BQ28</f>
        <v>12</v>
      </c>
      <c r="BH34" s="23">
        <f>'[1]T 8'!BR28</f>
        <v>1.77</v>
      </c>
      <c r="BI34" s="481">
        <f>'[1]T 8'!BS28</f>
        <v>0</v>
      </c>
      <c r="BJ34" s="23">
        <f>'[1]T 8'!BT28</f>
        <v>0</v>
      </c>
      <c r="BK34" s="481">
        <f>'[1]T 8'!BU28</f>
        <v>0</v>
      </c>
      <c r="BL34" s="408">
        <f>'[1]T 8'!BV28</f>
        <v>0</v>
      </c>
      <c r="BM34" s="392">
        <f>'[1]T 8'!BY28</f>
        <v>224</v>
      </c>
      <c r="BN34" s="408">
        <f>'[1]T 8'!BZ28</f>
        <v>33.090000000000003</v>
      </c>
      <c r="BO34" s="392">
        <f>'[1]T 8'!CA28</f>
        <v>2</v>
      </c>
      <c r="BP34" s="408">
        <f>'[1]T 8'!CB28</f>
        <v>0.3</v>
      </c>
    </row>
    <row r="35" spans="1:68" x14ac:dyDescent="0.2">
      <c r="A35" s="7" t="str">
        <f>'[1]T 6'!A29</f>
        <v>Hôpital général</v>
      </c>
      <c r="B35" s="402">
        <f>'[1]T 6'!B29</f>
        <v>7563</v>
      </c>
      <c r="C35" s="18">
        <f>'[1]T 8'!C29</f>
        <v>38</v>
      </c>
      <c r="D35" s="408">
        <f>'[1]T 8'!D29</f>
        <v>0.5</v>
      </c>
      <c r="E35" s="392">
        <f>'[1]T 8'!E29</f>
        <v>170</v>
      </c>
      <c r="F35" s="23">
        <f>'[1]T 8'!F29</f>
        <v>2.25</v>
      </c>
      <c r="G35" s="481">
        <f>'[1]T 8'!G29</f>
        <v>104</v>
      </c>
      <c r="H35" s="23">
        <f>'[1]T 8'!H29</f>
        <v>1.38</v>
      </c>
      <c r="I35" s="481">
        <f>'[1]T 8'!I29</f>
        <v>14</v>
      </c>
      <c r="J35" s="23">
        <f>'[1]T 8'!J29</f>
        <v>0.19</v>
      </c>
      <c r="K35" s="481">
        <f>'[1]T 8'!K29</f>
        <v>2</v>
      </c>
      <c r="L35" s="23">
        <f>'[1]T 8'!L29</f>
        <v>0.03</v>
      </c>
      <c r="M35" s="481">
        <f>'[1]T 8'!M29</f>
        <v>2</v>
      </c>
      <c r="N35" s="23">
        <f>'[1]T 8'!N29</f>
        <v>0.03</v>
      </c>
      <c r="O35" s="481">
        <f>'[1]T 8'!O29</f>
        <v>13</v>
      </c>
      <c r="P35" s="408">
        <f>'[1]T 8'!P29</f>
        <v>0.17</v>
      </c>
      <c r="Q35" s="392">
        <f>'[1]T 8'!S29</f>
        <v>531</v>
      </c>
      <c r="R35" s="23">
        <f>'[1]T 8'!T29</f>
        <v>7.02</v>
      </c>
      <c r="S35" s="481">
        <f>'[1]T 8'!U29</f>
        <v>331</v>
      </c>
      <c r="T35" s="23">
        <f>'[1]T 8'!V29</f>
        <v>4.38</v>
      </c>
      <c r="U35" s="481">
        <f>'[1]T 8'!W29</f>
        <v>61</v>
      </c>
      <c r="V35" s="23">
        <f>'[1]T 8'!X29</f>
        <v>0.81</v>
      </c>
      <c r="W35" s="481">
        <f>'[1]T 8'!Y29</f>
        <v>0</v>
      </c>
      <c r="X35" s="408">
        <f>'[1]T 8'!Z29</f>
        <v>0</v>
      </c>
      <c r="Y35" s="392">
        <f>'[1]T 8'!AC29</f>
        <v>240</v>
      </c>
      <c r="Z35" s="23">
        <f>'[1]T 8'!AD29</f>
        <v>3.17</v>
      </c>
      <c r="AA35" s="481">
        <f>'[1]T 8'!AE29</f>
        <v>198</v>
      </c>
      <c r="AB35" s="23">
        <f>'[1]T 8'!AF29</f>
        <v>2.62</v>
      </c>
      <c r="AC35" s="481">
        <f>'[1]T 8'!AG29</f>
        <v>5</v>
      </c>
      <c r="AD35" s="23">
        <f>'[1]T 8'!AH29</f>
        <v>7.0000000000000007E-2</v>
      </c>
      <c r="AE35" s="481">
        <f>'[1]T 8'!AI29</f>
        <v>8</v>
      </c>
      <c r="AF35" s="23">
        <f>'[1]T 8'!AJ29</f>
        <v>0.11</v>
      </c>
      <c r="AG35" s="481">
        <f>'[1]T 8'!AK29</f>
        <v>14</v>
      </c>
      <c r="AH35" s="406">
        <f>'[1]T 8'!AL29</f>
        <v>0.19</v>
      </c>
      <c r="AI35" s="18">
        <f>'[1]T 8'!AM29</f>
        <v>4</v>
      </c>
      <c r="AJ35" s="408">
        <f>'[1]T 8'!AN29</f>
        <v>0.05</v>
      </c>
      <c r="AK35" s="392">
        <f>'[1]T 8'!AQ29</f>
        <v>292</v>
      </c>
      <c r="AL35" s="23">
        <f>'[1]T 8'!AR29</f>
        <v>3.86</v>
      </c>
      <c r="AM35" s="481">
        <f>'[1]T 8'!AS29</f>
        <v>1</v>
      </c>
      <c r="AN35" s="23">
        <f>'[1]T 8'!AT29</f>
        <v>0.01</v>
      </c>
      <c r="AO35" s="481">
        <f>'[1]T 8'!AU29</f>
        <v>230</v>
      </c>
      <c r="AP35" s="23">
        <f>'[1]T 8'!AV29</f>
        <v>3.04</v>
      </c>
      <c r="AQ35" s="481">
        <f>'[1]T 8'!AW29</f>
        <v>29</v>
      </c>
      <c r="AR35" s="23">
        <f>'[1]T 8'!AX29</f>
        <v>0.38</v>
      </c>
      <c r="AS35" s="481">
        <f>'[1]T 8'!AY29</f>
        <v>5</v>
      </c>
      <c r="AT35" s="408">
        <f>'[1]T 8'!AZ29</f>
        <v>7.0000000000000007E-2</v>
      </c>
      <c r="AU35" s="392">
        <f>'[1]T 8'!BC29</f>
        <v>38</v>
      </c>
      <c r="AV35" s="23">
        <f>'[1]T 8'!BD29</f>
        <v>0.5</v>
      </c>
      <c r="AW35" s="481">
        <f>'[1]T 8'!BE29</f>
        <v>3</v>
      </c>
      <c r="AX35" s="23">
        <f>'[1]T 8'!BF29</f>
        <v>0.04</v>
      </c>
      <c r="AY35" s="481">
        <f>'[1]T 8'!BG29</f>
        <v>32</v>
      </c>
      <c r="AZ35" s="23">
        <f>'[1]T 8'!BH29</f>
        <v>0.42</v>
      </c>
      <c r="BA35" s="481">
        <f>'[1]T 8'!BI29</f>
        <v>0</v>
      </c>
      <c r="BB35" s="408">
        <f>'[1]T 8'!BJ29</f>
        <v>0</v>
      </c>
      <c r="BC35" s="392">
        <f>'[1]T 8'!BM29</f>
        <v>7</v>
      </c>
      <c r="BD35" s="408">
        <f>'[1]T 8'!BN29</f>
        <v>0.09</v>
      </c>
      <c r="BE35" s="392">
        <f>'[1]T 8'!BO29</f>
        <v>496</v>
      </c>
      <c r="BF35" s="23">
        <f>'[1]T 8'!BP29</f>
        <v>6.56</v>
      </c>
      <c r="BG35" s="481">
        <f>'[1]T 8'!BQ29</f>
        <v>185</v>
      </c>
      <c r="BH35" s="23">
        <f>'[1]T 8'!BR29</f>
        <v>2.4500000000000002</v>
      </c>
      <c r="BI35" s="481">
        <f>'[1]T 8'!BS29</f>
        <v>5</v>
      </c>
      <c r="BJ35" s="23">
        <f>'[1]T 8'!BT29</f>
        <v>7.0000000000000007E-2</v>
      </c>
      <c r="BK35" s="481">
        <f>'[1]T 8'!BU29</f>
        <v>3</v>
      </c>
      <c r="BL35" s="408">
        <f>'[1]T 8'!BV29</f>
        <v>0.04</v>
      </c>
      <c r="BM35" s="392">
        <f>'[1]T 8'!BY29</f>
        <v>5736</v>
      </c>
      <c r="BN35" s="408">
        <f>'[1]T 8'!BZ29</f>
        <v>75.84</v>
      </c>
      <c r="BO35" s="392">
        <f>'[1]T 8'!CA29</f>
        <v>15</v>
      </c>
      <c r="BP35" s="408">
        <f>'[1]T 8'!CB29</f>
        <v>0.2</v>
      </c>
    </row>
    <row r="36" spans="1:68" ht="12" thickBot="1" x14ac:dyDescent="0.25">
      <c r="A36" s="7" t="str">
        <f>'[1]T 6'!A30</f>
        <v>Hôpital psychiatrique</v>
      </c>
      <c r="B36" s="405">
        <f>'[1]T 6'!B30</f>
        <v>6805</v>
      </c>
      <c r="C36" s="399">
        <f>'[1]T 8'!C30</f>
        <v>1</v>
      </c>
      <c r="D36" s="409">
        <f>'[1]T 8'!D30</f>
        <v>0.01</v>
      </c>
      <c r="E36" s="393">
        <f>'[1]T 8'!E30</f>
        <v>319</v>
      </c>
      <c r="F36" s="480">
        <f>'[1]T 8'!F30</f>
        <v>4.6900000000000004</v>
      </c>
      <c r="G36" s="482">
        <f>'[1]T 8'!G30</f>
        <v>246</v>
      </c>
      <c r="H36" s="480">
        <f>'[1]T 8'!H30</f>
        <v>3.61</v>
      </c>
      <c r="I36" s="482">
        <f>'[1]T 8'!I30</f>
        <v>21</v>
      </c>
      <c r="J36" s="480">
        <f>'[1]T 8'!J30</f>
        <v>0.31</v>
      </c>
      <c r="K36" s="482">
        <f>'[1]T 8'!K30</f>
        <v>4</v>
      </c>
      <c r="L36" s="480">
        <f>'[1]T 8'!L30</f>
        <v>0.06</v>
      </c>
      <c r="M36" s="482">
        <f>'[1]T 8'!M30</f>
        <v>3</v>
      </c>
      <c r="N36" s="480">
        <f>'[1]T 8'!N30</f>
        <v>0.04</v>
      </c>
      <c r="O36" s="482">
        <f>'[1]T 8'!O30</f>
        <v>15</v>
      </c>
      <c r="P36" s="409">
        <f>'[1]T 8'!P30</f>
        <v>0.22</v>
      </c>
      <c r="Q36" s="393">
        <f>'[1]T 8'!S30</f>
        <v>707</v>
      </c>
      <c r="R36" s="480">
        <f>'[1]T 8'!T30</f>
        <v>10.39</v>
      </c>
      <c r="S36" s="482">
        <f>'[1]T 8'!U30</f>
        <v>324</v>
      </c>
      <c r="T36" s="480">
        <f>'[1]T 8'!V30</f>
        <v>4.76</v>
      </c>
      <c r="U36" s="482">
        <f>'[1]T 8'!W30</f>
        <v>186</v>
      </c>
      <c r="V36" s="480">
        <f>'[1]T 8'!X30</f>
        <v>2.73</v>
      </c>
      <c r="W36" s="482">
        <f>'[1]T 8'!Y30</f>
        <v>3</v>
      </c>
      <c r="X36" s="409">
        <f>'[1]T 8'!Z30</f>
        <v>0.04</v>
      </c>
      <c r="Y36" s="393">
        <f>'[1]T 8'!AC30</f>
        <v>234</v>
      </c>
      <c r="Z36" s="480">
        <f>'[1]T 8'!AD30</f>
        <v>3.44</v>
      </c>
      <c r="AA36" s="482">
        <f>'[1]T 8'!AE30</f>
        <v>203</v>
      </c>
      <c r="AB36" s="480">
        <f>'[1]T 8'!AF30</f>
        <v>2.98</v>
      </c>
      <c r="AC36" s="482">
        <f>'[1]T 8'!AG30</f>
        <v>5</v>
      </c>
      <c r="AD36" s="480">
        <f>'[1]T 8'!AH30</f>
        <v>7.0000000000000007E-2</v>
      </c>
      <c r="AE36" s="482">
        <f>'[1]T 8'!AI30</f>
        <v>3</v>
      </c>
      <c r="AF36" s="480">
        <f>'[1]T 8'!AJ30</f>
        <v>0.04</v>
      </c>
      <c r="AG36" s="482">
        <f>'[1]T 8'!AK30</f>
        <v>15</v>
      </c>
      <c r="AH36" s="407">
        <f>'[1]T 8'!AL30</f>
        <v>0.22</v>
      </c>
      <c r="AI36" s="399">
        <f>'[1]T 8'!AM30</f>
        <v>5</v>
      </c>
      <c r="AJ36" s="409">
        <f>'[1]T 8'!AN30</f>
        <v>7.0000000000000007E-2</v>
      </c>
      <c r="AK36" s="393">
        <f>'[1]T 8'!AQ30</f>
        <v>247</v>
      </c>
      <c r="AL36" s="480">
        <f>'[1]T 8'!AR30</f>
        <v>3.63</v>
      </c>
      <c r="AM36" s="482">
        <f>'[1]T 8'!AS30</f>
        <v>3</v>
      </c>
      <c r="AN36" s="480">
        <f>'[1]T 8'!AT30</f>
        <v>0.04</v>
      </c>
      <c r="AO36" s="482">
        <f>'[1]T 8'!AU30</f>
        <v>187</v>
      </c>
      <c r="AP36" s="480">
        <f>'[1]T 8'!AV30</f>
        <v>2.75</v>
      </c>
      <c r="AQ36" s="482">
        <f>'[1]T 8'!AW30</f>
        <v>36</v>
      </c>
      <c r="AR36" s="480">
        <f>'[1]T 8'!AX30</f>
        <v>0.53</v>
      </c>
      <c r="AS36" s="482">
        <f>'[1]T 8'!AY30</f>
        <v>5</v>
      </c>
      <c r="AT36" s="409">
        <f>'[1]T 8'!AZ30</f>
        <v>7.0000000000000007E-2</v>
      </c>
      <c r="AU36" s="393">
        <f>'[1]T 8'!BC30</f>
        <v>49</v>
      </c>
      <c r="AV36" s="480">
        <f>'[1]T 8'!BD30</f>
        <v>0.72</v>
      </c>
      <c r="AW36" s="482">
        <f>'[1]T 8'!BE30</f>
        <v>2</v>
      </c>
      <c r="AX36" s="480">
        <f>'[1]T 8'!BF30</f>
        <v>0.03</v>
      </c>
      <c r="AY36" s="482">
        <f>'[1]T 8'!BG30</f>
        <v>44</v>
      </c>
      <c r="AZ36" s="480">
        <f>'[1]T 8'!BH30</f>
        <v>0.65</v>
      </c>
      <c r="BA36" s="482">
        <f>'[1]T 8'!BI30</f>
        <v>0</v>
      </c>
      <c r="BB36" s="409">
        <f>'[1]T 8'!BJ30</f>
        <v>0</v>
      </c>
      <c r="BC36" s="393">
        <f>'[1]T 8'!BM30</f>
        <v>5</v>
      </c>
      <c r="BD36" s="409">
        <f>'[1]T 8'!BN30</f>
        <v>7.0000000000000007E-2</v>
      </c>
      <c r="BE36" s="393">
        <f>'[1]T 8'!BO30</f>
        <v>572</v>
      </c>
      <c r="BF36" s="480">
        <f>'[1]T 8'!BP30</f>
        <v>8.41</v>
      </c>
      <c r="BG36" s="482">
        <f>'[1]T 8'!BQ30</f>
        <v>250</v>
      </c>
      <c r="BH36" s="480">
        <f>'[1]T 8'!BR30</f>
        <v>3.67</v>
      </c>
      <c r="BI36" s="482">
        <f>'[1]T 8'!BS30</f>
        <v>4</v>
      </c>
      <c r="BJ36" s="480">
        <f>'[1]T 8'!BT30</f>
        <v>0.06</v>
      </c>
      <c r="BK36" s="482">
        <f>'[1]T 8'!BU30</f>
        <v>3</v>
      </c>
      <c r="BL36" s="409">
        <f>'[1]T 8'!BV30</f>
        <v>0.04</v>
      </c>
      <c r="BM36" s="393">
        <f>'[1]T 8'!BY30</f>
        <v>4655</v>
      </c>
      <c r="BN36" s="409">
        <f>'[1]T 8'!BZ30</f>
        <v>68.41</v>
      </c>
      <c r="BO36" s="393">
        <f>'[1]T 8'!CA30</f>
        <v>16</v>
      </c>
      <c r="BP36" s="409">
        <f>'[1]T 8'!CB30</f>
        <v>0.24</v>
      </c>
    </row>
    <row r="37" spans="1:68" x14ac:dyDescent="0.2">
      <c r="A37" s="739" t="s">
        <v>3</v>
      </c>
      <c r="B37" s="739"/>
      <c r="C37" s="739"/>
      <c r="D37" s="739"/>
      <c r="E37" s="739"/>
      <c r="F37" s="739"/>
      <c r="G37" s="739"/>
      <c r="H37" s="739"/>
      <c r="I37" s="739"/>
      <c r="J37" s="416"/>
    </row>
  </sheetData>
  <mergeCells count="36">
    <mergeCell ref="A37:I37"/>
    <mergeCell ref="C3:D3"/>
    <mergeCell ref="G3:H3"/>
    <mergeCell ref="I3:J3"/>
    <mergeCell ref="K3:L3"/>
    <mergeCell ref="B2:B3"/>
    <mergeCell ref="E3:F3"/>
    <mergeCell ref="C2:BP2"/>
    <mergeCell ref="BA3:BB3"/>
    <mergeCell ref="BC3:BD3"/>
    <mergeCell ref="BE3:BF3"/>
    <mergeCell ref="BG3:BH3"/>
    <mergeCell ref="AK3:AL3"/>
    <mergeCell ref="AM3:AN3"/>
    <mergeCell ref="AO3:AP3"/>
    <mergeCell ref="AQ3:AR3"/>
    <mergeCell ref="M3:N3"/>
    <mergeCell ref="O3:P3"/>
    <mergeCell ref="Q3:R3"/>
    <mergeCell ref="S3:T3"/>
    <mergeCell ref="U3:V3"/>
    <mergeCell ref="AU3:AV3"/>
    <mergeCell ref="Y3:Z3"/>
    <mergeCell ref="W3:X3"/>
    <mergeCell ref="BM3:BN3"/>
    <mergeCell ref="BO3:BP3"/>
    <mergeCell ref="AA3:AB3"/>
    <mergeCell ref="AC3:AD3"/>
    <mergeCell ref="AE3:AF3"/>
    <mergeCell ref="AG3:AH3"/>
    <mergeCell ref="AI3:AJ3"/>
    <mergeCell ref="BI3:BJ3"/>
    <mergeCell ref="BK3:BL3"/>
    <mergeCell ref="AW3:AX3"/>
    <mergeCell ref="AY3:AZ3"/>
    <mergeCell ref="AS3:AT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R74"/>
  <sheetViews>
    <sheetView showGridLines="0" workbookViewId="0"/>
  </sheetViews>
  <sheetFormatPr defaultColWidth="8.85546875" defaultRowHeight="11.25" x14ac:dyDescent="0.2"/>
  <cols>
    <col min="1" max="1" width="28.28515625" style="3" customWidth="1"/>
    <col min="2" max="2" width="12.5703125" style="19" customWidth="1"/>
    <col min="3" max="3" width="10.7109375" style="19" customWidth="1"/>
    <col min="4" max="4" width="7.140625" style="19" customWidth="1"/>
    <col min="5" max="11" width="9.7109375" style="19" customWidth="1"/>
    <col min="12" max="12" width="8.5703125" style="19" customWidth="1"/>
    <col min="13" max="13" width="6.7109375" style="19" customWidth="1"/>
    <col min="14" max="14" width="9.7109375" style="19" customWidth="1"/>
    <col min="15" max="16" width="10.7109375" style="19" customWidth="1"/>
    <col min="17" max="17" width="9.85546875" style="3" customWidth="1"/>
    <col min="18" max="16384" width="8.85546875" style="3"/>
  </cols>
  <sheetData>
    <row r="1" spans="1:18" ht="22.5" customHeight="1" x14ac:dyDescent="0.2">
      <c r="A1" s="123" t="s">
        <v>420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93"/>
    </row>
    <row r="2" spans="1:18" ht="61.5" customHeight="1" x14ac:dyDescent="0.2">
      <c r="A2" s="749" t="s">
        <v>167</v>
      </c>
      <c r="B2" s="230" t="s">
        <v>126</v>
      </c>
      <c r="C2" s="786" t="s">
        <v>257</v>
      </c>
      <c r="D2" s="760"/>
      <c r="E2" s="787" t="s">
        <v>259</v>
      </c>
      <c r="F2" s="776"/>
      <c r="G2" s="776"/>
      <c r="H2" s="776"/>
      <c r="I2" s="776"/>
      <c r="J2" s="761"/>
      <c r="K2" s="786" t="s">
        <v>268</v>
      </c>
      <c r="L2" s="775"/>
      <c r="M2" s="786" t="s">
        <v>270</v>
      </c>
      <c r="N2" s="760"/>
      <c r="O2" s="541" t="s">
        <v>280</v>
      </c>
      <c r="P2" s="539" t="s">
        <v>273</v>
      </c>
      <c r="Q2" s="541" t="s">
        <v>276</v>
      </c>
    </row>
    <row r="3" spans="1:18" s="43" customFormat="1" ht="39.75" customHeight="1" x14ac:dyDescent="0.25">
      <c r="A3" s="751"/>
      <c r="B3" s="233" t="s">
        <v>2</v>
      </c>
      <c r="C3" s="234" t="s">
        <v>187</v>
      </c>
      <c r="D3" s="235" t="s">
        <v>188</v>
      </c>
      <c r="E3" s="236" t="s">
        <v>261</v>
      </c>
      <c r="F3" s="236" t="s">
        <v>263</v>
      </c>
      <c r="G3" s="236" t="s">
        <v>264</v>
      </c>
      <c r="H3" s="236" t="s">
        <v>266</v>
      </c>
      <c r="I3" s="236" t="s">
        <v>165</v>
      </c>
      <c r="J3" s="236" t="s">
        <v>158</v>
      </c>
      <c r="K3" s="233" t="s">
        <v>187</v>
      </c>
      <c r="L3" s="230" t="s">
        <v>188</v>
      </c>
      <c r="M3" s="234" t="s">
        <v>187</v>
      </c>
      <c r="N3" s="235" t="s">
        <v>188</v>
      </c>
      <c r="O3" s="235" t="s">
        <v>0</v>
      </c>
      <c r="P3" s="237" t="s">
        <v>0</v>
      </c>
      <c r="Q3" s="234" t="s">
        <v>0</v>
      </c>
    </row>
    <row r="4" spans="1:18" x14ac:dyDescent="0.2">
      <c r="A4" s="556" t="s">
        <v>173</v>
      </c>
      <c r="B4" s="198"/>
      <c r="C4" s="238"/>
      <c r="D4" s="239"/>
      <c r="E4" s="240"/>
      <c r="F4" s="241"/>
      <c r="G4" s="242"/>
      <c r="H4" s="243"/>
      <c r="I4" s="168"/>
      <c r="J4" s="168"/>
      <c r="K4" s="170"/>
      <c r="L4" s="170"/>
      <c r="M4" s="170"/>
      <c r="N4" s="170"/>
      <c r="O4" s="170"/>
      <c r="P4" s="244"/>
      <c r="Q4" s="170"/>
    </row>
    <row r="5" spans="1:18" x14ac:dyDescent="0.2">
      <c r="A5" s="108" t="s">
        <v>174</v>
      </c>
      <c r="B5" s="96">
        <v>1518</v>
      </c>
      <c r="C5" s="97">
        <v>2.0299999999999998</v>
      </c>
      <c r="D5" s="97">
        <v>1.35</v>
      </c>
      <c r="E5" s="97">
        <v>38.5</v>
      </c>
      <c r="F5" s="97">
        <v>7.11</v>
      </c>
      <c r="G5" s="97">
        <v>17.809999999999999</v>
      </c>
      <c r="H5" s="97">
        <v>15.3</v>
      </c>
      <c r="I5" s="97">
        <v>33.96</v>
      </c>
      <c r="J5" s="97">
        <v>19.489999999999998</v>
      </c>
      <c r="K5" s="97">
        <v>3.67</v>
      </c>
      <c r="L5" s="97">
        <v>2.98</v>
      </c>
      <c r="M5" s="97">
        <v>19.36</v>
      </c>
      <c r="N5" s="97">
        <v>6.26</v>
      </c>
      <c r="O5" s="97">
        <v>12.8</v>
      </c>
      <c r="P5" s="97">
        <v>24.47</v>
      </c>
      <c r="Q5" s="97">
        <v>37.11</v>
      </c>
    </row>
    <row r="6" spans="1:18" x14ac:dyDescent="0.2">
      <c r="A6" s="108" t="s">
        <v>175</v>
      </c>
      <c r="B6" s="96">
        <v>429</v>
      </c>
      <c r="C6" s="97">
        <v>2.02</v>
      </c>
      <c r="D6" s="97">
        <v>1.32</v>
      </c>
      <c r="E6" s="97">
        <v>40.020000000000003</v>
      </c>
      <c r="F6" s="97">
        <v>4.43</v>
      </c>
      <c r="G6" s="97">
        <v>17.940000000000001</v>
      </c>
      <c r="H6" s="97">
        <v>12.99</v>
      </c>
      <c r="I6" s="97">
        <v>33.57</v>
      </c>
      <c r="J6" s="97">
        <v>21.7</v>
      </c>
      <c r="K6" s="97">
        <v>3.24</v>
      </c>
      <c r="L6" s="97">
        <v>2.94</v>
      </c>
      <c r="M6" s="97">
        <v>19.7</v>
      </c>
      <c r="N6" s="97">
        <v>6.21</v>
      </c>
      <c r="O6" s="97">
        <v>11.57</v>
      </c>
      <c r="P6" s="97">
        <v>20.83</v>
      </c>
      <c r="Q6" s="97">
        <v>30.36</v>
      </c>
    </row>
    <row r="7" spans="1:18" ht="67.5" customHeight="1" x14ac:dyDescent="0.2">
      <c r="A7" s="770" t="s">
        <v>169</v>
      </c>
      <c r="B7" s="230" t="s">
        <v>128</v>
      </c>
      <c r="C7" s="786" t="s">
        <v>257</v>
      </c>
      <c r="D7" s="760"/>
      <c r="E7" s="787" t="s">
        <v>259</v>
      </c>
      <c r="F7" s="776"/>
      <c r="G7" s="776"/>
      <c r="H7" s="776"/>
      <c r="I7" s="776"/>
      <c r="J7" s="761"/>
      <c r="K7" s="786" t="s">
        <v>268</v>
      </c>
      <c r="L7" s="775"/>
      <c r="M7" s="786" t="s">
        <v>270</v>
      </c>
      <c r="N7" s="760"/>
      <c r="O7" s="230" t="s">
        <v>282</v>
      </c>
      <c r="P7" s="230" t="s">
        <v>272</v>
      </c>
      <c r="Q7" s="230" t="s">
        <v>278</v>
      </c>
      <c r="R7" s="93"/>
    </row>
    <row r="8" spans="1:18" s="43" customFormat="1" ht="21" customHeight="1" x14ac:dyDescent="0.25">
      <c r="A8" s="770"/>
      <c r="B8" s="233" t="s">
        <v>2</v>
      </c>
      <c r="C8" s="234" t="s">
        <v>187</v>
      </c>
      <c r="D8" s="235" t="s">
        <v>188</v>
      </c>
      <c r="E8" s="236" t="s">
        <v>261</v>
      </c>
      <c r="F8" s="236" t="s">
        <v>263</v>
      </c>
      <c r="G8" s="236" t="s">
        <v>264</v>
      </c>
      <c r="H8" s="236" t="s">
        <v>266</v>
      </c>
      <c r="I8" s="236" t="s">
        <v>165</v>
      </c>
      <c r="J8" s="236" t="s">
        <v>158</v>
      </c>
      <c r="K8" s="233" t="s">
        <v>187</v>
      </c>
      <c r="L8" s="230" t="s">
        <v>188</v>
      </c>
      <c r="M8" s="234" t="s">
        <v>187</v>
      </c>
      <c r="N8" s="235" t="s">
        <v>188</v>
      </c>
      <c r="O8" s="235" t="s">
        <v>0</v>
      </c>
      <c r="P8" s="235" t="s">
        <v>0</v>
      </c>
      <c r="Q8" s="235" t="s">
        <v>0</v>
      </c>
      <c r="R8" s="126"/>
    </row>
    <row r="9" spans="1:18" x14ac:dyDescent="0.2">
      <c r="A9" s="164" t="s">
        <v>375</v>
      </c>
      <c r="B9" s="592"/>
      <c r="C9" s="560"/>
      <c r="D9" s="626"/>
      <c r="E9" s="627"/>
      <c r="F9" s="628"/>
      <c r="G9" s="612"/>
      <c r="H9" s="629"/>
      <c r="I9" s="560"/>
      <c r="J9" s="560"/>
      <c r="K9" s="562"/>
      <c r="L9" s="562"/>
      <c r="M9" s="562"/>
      <c r="N9" s="562"/>
      <c r="O9" s="562"/>
      <c r="P9" s="611"/>
      <c r="Q9" s="562"/>
      <c r="R9" s="93"/>
    </row>
    <row r="10" spans="1:18" x14ac:dyDescent="0.2">
      <c r="A10" s="95">
        <v>2015</v>
      </c>
      <c r="B10" s="96">
        <v>506</v>
      </c>
      <c r="C10" s="97">
        <v>2.14</v>
      </c>
      <c r="D10" s="97">
        <v>1.1599999999999999</v>
      </c>
      <c r="E10" s="127">
        <v>33.99</v>
      </c>
      <c r="F10" s="127">
        <v>4.55</v>
      </c>
      <c r="G10" s="127">
        <v>15.61</v>
      </c>
      <c r="H10" s="127">
        <v>15.02</v>
      </c>
      <c r="I10" s="97">
        <v>39.92</v>
      </c>
      <c r="J10" s="97">
        <v>20.75</v>
      </c>
      <c r="K10" s="97">
        <v>3.72</v>
      </c>
      <c r="L10" s="149">
        <v>2.96</v>
      </c>
      <c r="M10" s="97">
        <v>18.690000000000001</v>
      </c>
      <c r="N10" s="97">
        <v>5.97</v>
      </c>
      <c r="O10" s="97">
        <v>8.86</v>
      </c>
      <c r="P10" s="127">
        <v>19.95</v>
      </c>
      <c r="Q10" s="97">
        <v>19.05</v>
      </c>
      <c r="R10" s="93"/>
    </row>
    <row r="11" spans="1:18" x14ac:dyDescent="0.2">
      <c r="A11" s="95">
        <v>2016</v>
      </c>
      <c r="B11" s="96">
        <v>478</v>
      </c>
      <c r="C11" s="97">
        <v>2.09</v>
      </c>
      <c r="D11" s="97">
        <v>1.36</v>
      </c>
      <c r="E11" s="127">
        <v>40.17</v>
      </c>
      <c r="F11" s="127">
        <v>7.53</v>
      </c>
      <c r="G11" s="127">
        <v>14.23</v>
      </c>
      <c r="H11" s="127">
        <v>14.85</v>
      </c>
      <c r="I11" s="97">
        <v>34.31</v>
      </c>
      <c r="J11" s="97">
        <v>20.5</v>
      </c>
      <c r="K11" s="97">
        <v>3.74</v>
      </c>
      <c r="L11" s="149">
        <v>3.06</v>
      </c>
      <c r="M11" s="97">
        <v>18.420000000000002</v>
      </c>
      <c r="N11" s="97">
        <v>5.46</v>
      </c>
      <c r="O11" s="97">
        <v>10</v>
      </c>
      <c r="P11" s="127">
        <v>22.68</v>
      </c>
      <c r="Q11" s="97">
        <v>41.94</v>
      </c>
      <c r="R11" s="93"/>
    </row>
    <row r="12" spans="1:18" x14ac:dyDescent="0.2">
      <c r="A12" s="95">
        <v>2017</v>
      </c>
      <c r="B12" s="96">
        <v>461</v>
      </c>
      <c r="C12" s="97">
        <v>2.12</v>
      </c>
      <c r="D12" s="97">
        <v>1.1399999999999999</v>
      </c>
      <c r="E12" s="127">
        <v>35.36</v>
      </c>
      <c r="F12" s="127">
        <v>6.94</v>
      </c>
      <c r="G12" s="127">
        <v>15.18</v>
      </c>
      <c r="H12" s="127">
        <v>15.84</v>
      </c>
      <c r="I12" s="97">
        <v>33.409999999999997</v>
      </c>
      <c r="J12" s="97">
        <v>22.34</v>
      </c>
      <c r="K12" s="97">
        <v>3.67</v>
      </c>
      <c r="L12" s="149">
        <v>3.05</v>
      </c>
      <c r="M12" s="97">
        <v>18.809999999999999</v>
      </c>
      <c r="N12" s="97">
        <v>6.11</v>
      </c>
      <c r="O12" s="97">
        <v>10.119999999999999</v>
      </c>
      <c r="P12" s="127">
        <v>25.4</v>
      </c>
      <c r="Q12" s="97">
        <v>41.18</v>
      </c>
      <c r="R12" s="93"/>
    </row>
    <row r="13" spans="1:18" x14ac:dyDescent="0.2">
      <c r="A13" s="95">
        <v>2018</v>
      </c>
      <c r="B13" s="96">
        <v>446</v>
      </c>
      <c r="C13" s="97">
        <v>2.23</v>
      </c>
      <c r="D13" s="97">
        <v>1.31</v>
      </c>
      <c r="E13" s="127">
        <v>34.75</v>
      </c>
      <c r="F13" s="127">
        <v>8.07</v>
      </c>
      <c r="G13" s="127">
        <v>17.489999999999998</v>
      </c>
      <c r="H13" s="127">
        <v>19.28</v>
      </c>
      <c r="I13" s="97">
        <v>35.43</v>
      </c>
      <c r="J13" s="97">
        <v>21.3</v>
      </c>
      <c r="K13" s="97">
        <v>4.0199999999999996</v>
      </c>
      <c r="L13" s="149">
        <v>3.04</v>
      </c>
      <c r="M13" s="97">
        <v>20.22</v>
      </c>
      <c r="N13" s="97">
        <v>7.58</v>
      </c>
      <c r="O13" s="97">
        <v>12.06</v>
      </c>
      <c r="P13" s="127">
        <v>28.61</v>
      </c>
      <c r="Q13" s="97">
        <v>37.5</v>
      </c>
      <c r="R13" s="93"/>
    </row>
    <row r="14" spans="1:18" x14ac:dyDescent="0.2">
      <c r="A14" s="95">
        <v>2019</v>
      </c>
      <c r="B14" s="96">
        <v>511</v>
      </c>
      <c r="C14" s="97">
        <v>1.98</v>
      </c>
      <c r="D14" s="97">
        <v>1.34</v>
      </c>
      <c r="E14" s="127">
        <v>48.73</v>
      </c>
      <c r="F14" s="127">
        <v>7.63</v>
      </c>
      <c r="G14" s="127">
        <v>12.92</v>
      </c>
      <c r="H14" s="127">
        <v>14.09</v>
      </c>
      <c r="I14" s="97">
        <v>26.03</v>
      </c>
      <c r="J14" s="97">
        <v>17.03</v>
      </c>
      <c r="K14" s="97">
        <v>3.99</v>
      </c>
      <c r="L14" s="149">
        <v>3.02</v>
      </c>
      <c r="M14" s="97">
        <v>19.18</v>
      </c>
      <c r="N14" s="97">
        <v>6.82</v>
      </c>
      <c r="O14" s="97">
        <v>15.4</v>
      </c>
      <c r="P14" s="127">
        <v>30.32</v>
      </c>
      <c r="Q14" s="97">
        <v>44.44</v>
      </c>
      <c r="R14" s="93"/>
    </row>
    <row r="15" spans="1:18" x14ac:dyDescent="0.2">
      <c r="A15" s="185">
        <v>2020</v>
      </c>
      <c r="B15" s="96">
        <v>509</v>
      </c>
      <c r="C15" s="97">
        <v>2.11</v>
      </c>
      <c r="D15" s="97">
        <v>1.24</v>
      </c>
      <c r="E15" s="127">
        <v>39.49</v>
      </c>
      <c r="F15" s="127">
        <v>6.48</v>
      </c>
      <c r="G15" s="127">
        <v>16.899999999999999</v>
      </c>
      <c r="H15" s="127">
        <v>16.5</v>
      </c>
      <c r="I15" s="97">
        <v>31.83</v>
      </c>
      <c r="J15" s="97">
        <v>20.63</v>
      </c>
      <c r="K15" s="97">
        <v>3.76</v>
      </c>
      <c r="L15" s="149">
        <v>3.07</v>
      </c>
      <c r="M15" s="97">
        <v>19.059999999999999</v>
      </c>
      <c r="N15" s="97">
        <v>6.08</v>
      </c>
      <c r="O15" s="97">
        <v>13.54</v>
      </c>
      <c r="P15" s="127">
        <v>25.68</v>
      </c>
      <c r="Q15" s="97">
        <v>44.68</v>
      </c>
      <c r="R15" s="93"/>
    </row>
    <row r="16" spans="1:18" x14ac:dyDescent="0.2">
      <c r="A16" s="185">
        <v>2021</v>
      </c>
      <c r="B16" s="96">
        <v>466</v>
      </c>
      <c r="C16" s="97">
        <v>2</v>
      </c>
      <c r="D16" s="97">
        <v>1.17</v>
      </c>
      <c r="E16" s="127">
        <v>42.27</v>
      </c>
      <c r="F16" s="127">
        <v>8.3699999999999992</v>
      </c>
      <c r="G16" s="127">
        <v>15.45</v>
      </c>
      <c r="H16" s="127">
        <v>12.66</v>
      </c>
      <c r="I16" s="97">
        <v>30.69</v>
      </c>
      <c r="J16" s="97">
        <v>18.45</v>
      </c>
      <c r="K16" s="97">
        <v>3.53</v>
      </c>
      <c r="L16" s="149">
        <v>3.02</v>
      </c>
      <c r="M16" s="97">
        <v>19.29</v>
      </c>
      <c r="N16" s="97">
        <v>6.08</v>
      </c>
      <c r="O16" s="97">
        <v>12.79</v>
      </c>
      <c r="P16" s="127">
        <v>24.35</v>
      </c>
      <c r="Q16" s="97">
        <v>48.15</v>
      </c>
      <c r="R16" s="93"/>
    </row>
    <row r="17" spans="1:18" ht="22.5" customHeight="1" x14ac:dyDescent="0.2">
      <c r="A17" s="663" t="s">
        <v>381</v>
      </c>
      <c r="B17" s="658"/>
      <c r="C17" s="695" t="s">
        <v>492</v>
      </c>
      <c r="D17" s="703"/>
      <c r="E17" s="695" t="s">
        <v>549</v>
      </c>
      <c r="F17" s="695" t="s">
        <v>550</v>
      </c>
      <c r="G17" s="695" t="s">
        <v>448</v>
      </c>
      <c r="H17" s="695" t="s">
        <v>551</v>
      </c>
      <c r="I17" s="695" t="s">
        <v>511</v>
      </c>
      <c r="J17" s="695" t="s">
        <v>532</v>
      </c>
      <c r="K17" s="695" t="s">
        <v>552</v>
      </c>
      <c r="L17" s="705"/>
      <c r="M17" s="695" t="s">
        <v>460</v>
      </c>
      <c r="N17" s="705"/>
      <c r="O17" s="685" t="s">
        <v>553</v>
      </c>
      <c r="P17" s="695" t="s">
        <v>554</v>
      </c>
      <c r="Q17" s="695" t="s">
        <v>555</v>
      </c>
      <c r="R17" s="93"/>
    </row>
    <row r="18" spans="1:18" x14ac:dyDescent="0.2">
      <c r="A18" s="164" t="s">
        <v>70</v>
      </c>
      <c r="B18" s="592"/>
      <c r="C18" s="567"/>
      <c r="D18" s="567"/>
      <c r="E18" s="613"/>
      <c r="F18" s="612"/>
      <c r="G18" s="612"/>
      <c r="H18" s="612"/>
      <c r="I18" s="567"/>
      <c r="J18" s="567"/>
      <c r="K18" s="565"/>
      <c r="L18" s="612"/>
      <c r="M18" s="565"/>
      <c r="N18" s="567"/>
      <c r="O18" s="567"/>
      <c r="P18" s="613"/>
      <c r="Q18" s="565"/>
      <c r="R18" s="93"/>
    </row>
    <row r="19" spans="1:18" x14ac:dyDescent="0.2">
      <c r="A19" s="200" t="s">
        <v>296</v>
      </c>
      <c r="B19" s="211">
        <v>867</v>
      </c>
      <c r="C19" s="203">
        <v>2</v>
      </c>
      <c r="D19" s="203">
        <v>1.32</v>
      </c>
      <c r="E19" s="203">
        <v>44.87</v>
      </c>
      <c r="F19" s="203">
        <v>6.34</v>
      </c>
      <c r="G19" s="203">
        <v>14.65</v>
      </c>
      <c r="H19" s="203">
        <v>12.11</v>
      </c>
      <c r="I19" s="203">
        <v>29.76</v>
      </c>
      <c r="J19" s="203">
        <v>19.03</v>
      </c>
      <c r="K19" s="203">
        <v>3.68</v>
      </c>
      <c r="L19" s="203">
        <v>2.99</v>
      </c>
      <c r="M19" s="204">
        <v>19.27</v>
      </c>
      <c r="N19" s="203">
        <v>6.32</v>
      </c>
      <c r="O19" s="203">
        <v>11.44</v>
      </c>
      <c r="P19" s="202">
        <v>24.65</v>
      </c>
      <c r="Q19" s="202">
        <v>40.35</v>
      </c>
      <c r="R19" s="93"/>
    </row>
    <row r="20" spans="1:18" x14ac:dyDescent="0.2">
      <c r="A20" s="200" t="s">
        <v>71</v>
      </c>
      <c r="B20" s="211">
        <v>828</v>
      </c>
      <c r="C20" s="203">
        <v>2.0099999999999998</v>
      </c>
      <c r="D20" s="203">
        <v>1.33</v>
      </c>
      <c r="E20" s="203">
        <v>44.57</v>
      </c>
      <c r="F20" s="203">
        <v>6.4</v>
      </c>
      <c r="G20" s="203">
        <v>14.98</v>
      </c>
      <c r="H20" s="203">
        <v>11.84</v>
      </c>
      <c r="I20" s="203">
        <v>30.31</v>
      </c>
      <c r="J20" s="203">
        <v>19.32</v>
      </c>
      <c r="K20" s="203">
        <v>3.69</v>
      </c>
      <c r="L20" s="203">
        <v>2.98</v>
      </c>
      <c r="M20" s="204">
        <v>19.21</v>
      </c>
      <c r="N20" s="203">
        <v>6.29</v>
      </c>
      <c r="O20" s="203">
        <v>11.36</v>
      </c>
      <c r="P20" s="202">
        <v>25.11</v>
      </c>
      <c r="Q20" s="202">
        <v>40.71</v>
      </c>
      <c r="R20" s="93"/>
    </row>
    <row r="21" spans="1:18" x14ac:dyDescent="0.2">
      <c r="A21" s="108" t="s">
        <v>72</v>
      </c>
      <c r="B21" s="103">
        <v>140</v>
      </c>
      <c r="C21" s="104">
        <v>2.19</v>
      </c>
      <c r="D21" s="104">
        <v>1.37</v>
      </c>
      <c r="E21" s="104">
        <v>30.71</v>
      </c>
      <c r="F21" s="104">
        <v>8.57</v>
      </c>
      <c r="G21" s="104">
        <v>16.43</v>
      </c>
      <c r="H21" s="104">
        <v>15.71</v>
      </c>
      <c r="I21" s="104">
        <v>31.43</v>
      </c>
      <c r="J21" s="104">
        <v>27.14</v>
      </c>
      <c r="K21" s="104">
        <v>4.5</v>
      </c>
      <c r="L21" s="104">
        <v>2.94</v>
      </c>
      <c r="M21" s="129">
        <v>18.39</v>
      </c>
      <c r="N21" s="104">
        <v>6.4</v>
      </c>
      <c r="O21" s="104">
        <v>13.76</v>
      </c>
      <c r="P21" s="130">
        <v>27</v>
      </c>
      <c r="Q21" s="130">
        <v>29.41</v>
      </c>
      <c r="R21" s="93"/>
    </row>
    <row r="22" spans="1:18" x14ac:dyDescent="0.2">
      <c r="A22" s="108" t="s">
        <v>73</v>
      </c>
      <c r="B22" s="103">
        <v>119</v>
      </c>
      <c r="C22" s="104">
        <v>2.08</v>
      </c>
      <c r="D22" s="104">
        <v>1.23</v>
      </c>
      <c r="E22" s="104">
        <v>36.130000000000003</v>
      </c>
      <c r="F22" s="104">
        <v>10.08</v>
      </c>
      <c r="G22" s="104">
        <v>11.76</v>
      </c>
      <c r="H22" s="104">
        <v>13.45</v>
      </c>
      <c r="I22" s="104">
        <v>32.770000000000003</v>
      </c>
      <c r="J22" s="104">
        <v>20.170000000000002</v>
      </c>
      <c r="K22" s="104">
        <v>3.38</v>
      </c>
      <c r="L22" s="104">
        <v>2.98</v>
      </c>
      <c r="M22" s="129">
        <v>20.22</v>
      </c>
      <c r="N22" s="104">
        <v>7.37</v>
      </c>
      <c r="O22" s="104">
        <v>12.93</v>
      </c>
      <c r="P22" s="130">
        <v>36.11</v>
      </c>
      <c r="Q22" s="130">
        <v>44.12</v>
      </c>
      <c r="R22" s="93"/>
    </row>
    <row r="23" spans="1:18" x14ac:dyDescent="0.2">
      <c r="A23" s="108" t="s">
        <v>74</v>
      </c>
      <c r="B23" s="103">
        <v>209</v>
      </c>
      <c r="C23" s="104">
        <v>1.87</v>
      </c>
      <c r="D23" s="104">
        <v>1.25</v>
      </c>
      <c r="E23" s="104">
        <v>52.15</v>
      </c>
      <c r="F23" s="104">
        <v>5.26</v>
      </c>
      <c r="G23" s="104">
        <v>13.88</v>
      </c>
      <c r="H23" s="104">
        <v>9.09</v>
      </c>
      <c r="I23" s="104">
        <v>28.71</v>
      </c>
      <c r="J23" s="104">
        <v>15.79</v>
      </c>
      <c r="K23" s="104">
        <v>4.01</v>
      </c>
      <c r="L23" s="104">
        <v>2.93</v>
      </c>
      <c r="M23" s="129">
        <v>19.66</v>
      </c>
      <c r="N23" s="104">
        <v>6.11</v>
      </c>
      <c r="O23" s="104">
        <v>10.64</v>
      </c>
      <c r="P23" s="130">
        <v>24.55</v>
      </c>
      <c r="Q23" s="130">
        <v>41.67</v>
      </c>
      <c r="R23" s="93"/>
    </row>
    <row r="24" spans="1:18" x14ac:dyDescent="0.2">
      <c r="A24" s="108" t="s">
        <v>75</v>
      </c>
      <c r="B24" s="103">
        <v>190</v>
      </c>
      <c r="C24" s="104">
        <v>1.87</v>
      </c>
      <c r="D24" s="104">
        <v>1.61</v>
      </c>
      <c r="E24" s="104">
        <v>60.53</v>
      </c>
      <c r="F24" s="104">
        <v>3.68</v>
      </c>
      <c r="G24" s="104">
        <v>15.26</v>
      </c>
      <c r="H24" s="104">
        <v>8.9499999999999993</v>
      </c>
      <c r="I24" s="104">
        <v>20</v>
      </c>
      <c r="J24" s="104">
        <v>16.84</v>
      </c>
      <c r="K24" s="104">
        <v>3.52</v>
      </c>
      <c r="L24" s="104">
        <v>3.02</v>
      </c>
      <c r="M24" s="129">
        <v>19.489999999999998</v>
      </c>
      <c r="N24" s="104">
        <v>5.79</v>
      </c>
      <c r="O24" s="104">
        <v>13.14</v>
      </c>
      <c r="P24" s="130">
        <v>30.49</v>
      </c>
      <c r="Q24" s="130">
        <v>37.5</v>
      </c>
      <c r="R24" s="93"/>
    </row>
    <row r="25" spans="1:18" x14ac:dyDescent="0.2">
      <c r="A25" s="108" t="s">
        <v>76</v>
      </c>
      <c r="B25" s="103">
        <v>170</v>
      </c>
      <c r="C25" s="104">
        <v>2.12</v>
      </c>
      <c r="D25" s="104">
        <v>1.08</v>
      </c>
      <c r="E25" s="104">
        <v>34.71</v>
      </c>
      <c r="F25" s="104">
        <v>6.47</v>
      </c>
      <c r="G25" s="104">
        <v>17.059999999999999</v>
      </c>
      <c r="H25" s="104">
        <v>14.12</v>
      </c>
      <c r="I25" s="104">
        <v>41.18</v>
      </c>
      <c r="J25" s="104">
        <v>19.41</v>
      </c>
      <c r="K25" s="129">
        <v>3.11</v>
      </c>
      <c r="L25" s="104">
        <v>2.89</v>
      </c>
      <c r="M25" s="129">
        <v>18.260000000000002</v>
      </c>
      <c r="N25" s="104">
        <v>5.8</v>
      </c>
      <c r="O25" s="104">
        <v>6.4</v>
      </c>
      <c r="P25" s="130">
        <v>10.67</v>
      </c>
      <c r="Q25" s="130">
        <v>60</v>
      </c>
      <c r="R25" s="93"/>
    </row>
    <row r="26" spans="1:18" x14ac:dyDescent="0.2">
      <c r="A26" s="200" t="s">
        <v>77</v>
      </c>
      <c r="B26" s="211">
        <v>11</v>
      </c>
      <c r="C26" s="203">
        <v>2.5499999999999998</v>
      </c>
      <c r="D26" s="203">
        <v>1.51</v>
      </c>
      <c r="E26" s="203">
        <v>18.18</v>
      </c>
      <c r="F26" s="203">
        <v>18.18</v>
      </c>
      <c r="G26" s="203">
        <v>9.09</v>
      </c>
      <c r="H26" s="203">
        <v>27.27</v>
      </c>
      <c r="I26" s="203">
        <v>36.36</v>
      </c>
      <c r="J26" s="203">
        <v>18.18</v>
      </c>
      <c r="K26" s="203">
        <v>4.09</v>
      </c>
      <c r="L26" s="203">
        <v>3.14</v>
      </c>
      <c r="M26" s="204">
        <v>21.7</v>
      </c>
      <c r="N26" s="203">
        <v>6.95</v>
      </c>
      <c r="O26" s="203">
        <v>0</v>
      </c>
      <c r="P26" s="202">
        <v>0</v>
      </c>
      <c r="Q26" s="202">
        <v>0</v>
      </c>
      <c r="R26" s="93"/>
    </row>
    <row r="27" spans="1:18" x14ac:dyDescent="0.2">
      <c r="A27" s="108" t="s">
        <v>78</v>
      </c>
      <c r="B27" s="103">
        <v>7</v>
      </c>
      <c r="C27" s="104">
        <v>2.14</v>
      </c>
      <c r="D27" s="104">
        <v>0.9</v>
      </c>
      <c r="E27" s="104">
        <v>14.29</v>
      </c>
      <c r="F27" s="104">
        <v>14.29</v>
      </c>
      <c r="G27" s="104">
        <v>14.29</v>
      </c>
      <c r="H27" s="104">
        <v>28.57</v>
      </c>
      <c r="I27" s="104">
        <v>28.57</v>
      </c>
      <c r="J27" s="104">
        <v>14.29</v>
      </c>
      <c r="K27" s="104">
        <v>5.07</v>
      </c>
      <c r="L27" s="104">
        <v>2.81</v>
      </c>
      <c r="M27" s="129">
        <v>22</v>
      </c>
      <c r="N27" s="104">
        <v>6.86</v>
      </c>
      <c r="O27" s="104">
        <v>0</v>
      </c>
      <c r="P27" s="130">
        <v>0</v>
      </c>
      <c r="Q27" s="130">
        <v>0</v>
      </c>
      <c r="R27" s="93"/>
    </row>
    <row r="28" spans="1:18" x14ac:dyDescent="0.2">
      <c r="A28" s="108" t="s">
        <v>79</v>
      </c>
      <c r="B28" s="103">
        <v>2</v>
      </c>
      <c r="C28" s="104">
        <v>5</v>
      </c>
      <c r="D28" s="104">
        <v>1.41</v>
      </c>
      <c r="E28" s="104">
        <v>0</v>
      </c>
      <c r="F28" s="104">
        <v>50</v>
      </c>
      <c r="G28" s="104">
        <v>0</v>
      </c>
      <c r="H28" s="104">
        <v>50</v>
      </c>
      <c r="I28" s="104">
        <v>50</v>
      </c>
      <c r="J28" s="104">
        <v>50</v>
      </c>
      <c r="K28" s="104">
        <v>1.25</v>
      </c>
      <c r="L28" s="104">
        <v>1.77</v>
      </c>
      <c r="M28" s="129">
        <v>16</v>
      </c>
      <c r="N28" s="104">
        <v>0</v>
      </c>
      <c r="O28" s="104">
        <v>0</v>
      </c>
      <c r="P28" s="130">
        <v>0</v>
      </c>
      <c r="Q28" s="130">
        <v>0</v>
      </c>
      <c r="R28" s="93"/>
    </row>
    <row r="29" spans="1:18" x14ac:dyDescent="0.2">
      <c r="A29" s="108" t="s">
        <v>80</v>
      </c>
      <c r="B29" s="103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29">
        <v>0</v>
      </c>
      <c r="N29" s="104">
        <v>0</v>
      </c>
      <c r="O29" s="104">
        <v>0</v>
      </c>
      <c r="P29" s="130">
        <v>0</v>
      </c>
      <c r="Q29" s="130">
        <v>0</v>
      </c>
      <c r="R29" s="93"/>
    </row>
    <row r="30" spans="1:18" x14ac:dyDescent="0.2">
      <c r="A30" s="108" t="s">
        <v>81</v>
      </c>
      <c r="B30" s="103">
        <v>1</v>
      </c>
      <c r="C30" s="104">
        <v>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100</v>
      </c>
      <c r="J30" s="104">
        <v>0</v>
      </c>
      <c r="K30" s="104">
        <v>0</v>
      </c>
      <c r="L30" s="104">
        <v>0</v>
      </c>
      <c r="M30" s="129">
        <v>16</v>
      </c>
      <c r="N30" s="104">
        <v>0</v>
      </c>
      <c r="O30" s="104">
        <v>0</v>
      </c>
      <c r="P30" s="130">
        <v>0</v>
      </c>
      <c r="Q30" s="130">
        <v>0</v>
      </c>
      <c r="R30" s="93"/>
    </row>
    <row r="31" spans="1:18" x14ac:dyDescent="0.2">
      <c r="A31" s="108" t="s">
        <v>82</v>
      </c>
      <c r="B31" s="103">
        <v>1</v>
      </c>
      <c r="C31" s="104">
        <v>1</v>
      </c>
      <c r="D31" s="104">
        <v>0</v>
      </c>
      <c r="E31" s="104">
        <v>100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7</v>
      </c>
      <c r="L31" s="104">
        <v>0</v>
      </c>
      <c r="M31" s="129">
        <v>31</v>
      </c>
      <c r="N31" s="104">
        <v>0</v>
      </c>
      <c r="O31" s="104">
        <v>0</v>
      </c>
      <c r="P31" s="130">
        <v>0</v>
      </c>
      <c r="Q31" s="130">
        <v>0</v>
      </c>
      <c r="R31" s="93"/>
    </row>
    <row r="32" spans="1:18" x14ac:dyDescent="0.2">
      <c r="A32" s="205" t="s">
        <v>83</v>
      </c>
      <c r="B32" s="211">
        <v>28</v>
      </c>
      <c r="C32" s="203">
        <v>1.5</v>
      </c>
      <c r="D32" s="203">
        <v>0.75</v>
      </c>
      <c r="E32" s="203">
        <v>64.290000000000006</v>
      </c>
      <c r="F32" s="203">
        <v>0</v>
      </c>
      <c r="G32" s="203">
        <v>7.14</v>
      </c>
      <c r="H32" s="203">
        <v>14.29</v>
      </c>
      <c r="I32" s="203">
        <v>10.71</v>
      </c>
      <c r="J32" s="203">
        <v>10.71</v>
      </c>
      <c r="K32" s="203">
        <v>3.04</v>
      </c>
      <c r="L32" s="203">
        <v>3.17</v>
      </c>
      <c r="M32" s="204">
        <v>22.25</v>
      </c>
      <c r="N32" s="203">
        <v>8.5</v>
      </c>
      <c r="O32" s="203">
        <v>21.05</v>
      </c>
      <c r="P32" s="202">
        <v>22.22</v>
      </c>
      <c r="Q32" s="202">
        <v>0</v>
      </c>
      <c r="R32" s="93"/>
    </row>
    <row r="33" spans="1:18" x14ac:dyDescent="0.2">
      <c r="A33" s="164" t="s">
        <v>239</v>
      </c>
      <c r="B33" s="614"/>
      <c r="C33" s="567"/>
      <c r="D33" s="567"/>
      <c r="E33" s="613"/>
      <c r="F33" s="612"/>
      <c r="G33" s="612"/>
      <c r="H33" s="612"/>
      <c r="I33" s="567"/>
      <c r="J33" s="567"/>
      <c r="K33" s="565"/>
      <c r="L33" s="612"/>
      <c r="M33" s="565"/>
      <c r="N33" s="567"/>
      <c r="O33" s="567"/>
      <c r="P33" s="613"/>
      <c r="Q33" s="565"/>
      <c r="R33" s="93"/>
    </row>
    <row r="34" spans="1:18" x14ac:dyDescent="0.2">
      <c r="A34" s="105" t="s">
        <v>241</v>
      </c>
      <c r="B34" s="274">
        <v>929</v>
      </c>
      <c r="C34" s="106"/>
      <c r="D34" s="106"/>
      <c r="E34" s="133"/>
      <c r="F34" s="132"/>
      <c r="G34" s="132"/>
      <c r="H34" s="132"/>
      <c r="I34" s="106"/>
      <c r="J34" s="106"/>
      <c r="K34" s="110">
        <v>4.475298126064736</v>
      </c>
      <c r="L34" s="132"/>
      <c r="M34" s="151">
        <v>18</v>
      </c>
      <c r="N34" s="132"/>
      <c r="O34" s="151">
        <v>1.4367816091954022</v>
      </c>
      <c r="P34" s="133"/>
      <c r="Q34" s="106"/>
      <c r="R34" s="93"/>
    </row>
    <row r="35" spans="1:18" x14ac:dyDescent="0.2">
      <c r="A35" s="105" t="s">
        <v>288</v>
      </c>
      <c r="B35" s="178">
        <v>6777</v>
      </c>
      <c r="C35" s="131"/>
      <c r="D35" s="131"/>
      <c r="E35" s="134"/>
      <c r="F35" s="181"/>
      <c r="G35" s="181"/>
      <c r="H35" s="132"/>
      <c r="I35" s="106"/>
      <c r="J35" s="106"/>
      <c r="K35" s="110">
        <v>2.2086305278174039</v>
      </c>
      <c r="L35" s="132"/>
      <c r="M35" s="151">
        <v>19</v>
      </c>
      <c r="N35" s="132"/>
      <c r="O35" s="151">
        <v>1.7994858611825193</v>
      </c>
      <c r="P35" s="134"/>
      <c r="Q35" s="131"/>
      <c r="R35" s="93"/>
    </row>
    <row r="36" spans="1:18" x14ac:dyDescent="0.2">
      <c r="A36" s="105" t="s">
        <v>290</v>
      </c>
      <c r="B36" s="293">
        <v>2</v>
      </c>
      <c r="C36" s="131"/>
      <c r="D36" s="131"/>
      <c r="E36" s="134"/>
      <c r="F36" s="181"/>
      <c r="G36" s="181"/>
      <c r="H36" s="132"/>
      <c r="I36" s="106"/>
      <c r="J36" s="106"/>
      <c r="K36" s="110"/>
      <c r="L36" s="132"/>
      <c r="M36" s="151">
        <v>17</v>
      </c>
      <c r="N36" s="132"/>
      <c r="O36" s="151">
        <v>0</v>
      </c>
      <c r="P36" s="134"/>
      <c r="Q36" s="131"/>
      <c r="R36" s="93"/>
    </row>
    <row r="37" spans="1:18" x14ac:dyDescent="0.2">
      <c r="A37" s="105" t="s">
        <v>292</v>
      </c>
      <c r="B37" s="178">
        <v>721</v>
      </c>
      <c r="C37" s="131"/>
      <c r="D37" s="131"/>
      <c r="E37" s="134"/>
      <c r="F37" s="181"/>
      <c r="G37" s="181"/>
      <c r="H37" s="132"/>
      <c r="I37" s="106"/>
      <c r="J37" s="106"/>
      <c r="K37" s="110">
        <v>3.381761978361669</v>
      </c>
      <c r="L37" s="132"/>
      <c r="M37" s="151">
        <v>26</v>
      </c>
      <c r="N37" s="132"/>
      <c r="O37" s="151">
        <v>23.754152823920265</v>
      </c>
      <c r="P37" s="134"/>
      <c r="Q37" s="131"/>
      <c r="R37" s="93"/>
    </row>
    <row r="38" spans="1:18" x14ac:dyDescent="0.2">
      <c r="A38" s="105" t="s">
        <v>294</v>
      </c>
      <c r="B38" s="293">
        <v>2936</v>
      </c>
      <c r="C38" s="114"/>
      <c r="D38" s="114"/>
      <c r="E38" s="135"/>
      <c r="F38" s="183"/>
      <c r="G38" s="183"/>
      <c r="H38" s="132"/>
      <c r="I38" s="106"/>
      <c r="J38" s="106"/>
      <c r="K38" s="110">
        <v>2.8145780051150897</v>
      </c>
      <c r="L38" s="132"/>
      <c r="M38" s="151">
        <v>23</v>
      </c>
      <c r="N38" s="132"/>
      <c r="O38" s="675">
        <v>11.674118231495282</v>
      </c>
      <c r="P38" s="135"/>
      <c r="Q38" s="114"/>
      <c r="R38" s="93"/>
    </row>
    <row r="39" spans="1:18" x14ac:dyDescent="0.2">
      <c r="A39" s="164" t="s">
        <v>84</v>
      </c>
      <c r="B39" s="592"/>
      <c r="C39" s="567"/>
      <c r="D39" s="567"/>
      <c r="E39" s="613"/>
      <c r="F39" s="612"/>
      <c r="G39" s="612"/>
      <c r="H39" s="612"/>
      <c r="I39" s="567"/>
      <c r="J39" s="567"/>
      <c r="K39" s="565"/>
      <c r="L39" s="612"/>
      <c r="M39" s="565"/>
      <c r="N39" s="567"/>
      <c r="O39" s="567"/>
      <c r="P39" s="613"/>
      <c r="Q39" s="565"/>
      <c r="R39" s="93"/>
    </row>
    <row r="40" spans="1:18" x14ac:dyDescent="0.2">
      <c r="A40" s="205" t="s">
        <v>85</v>
      </c>
      <c r="B40" s="212">
        <v>511</v>
      </c>
      <c r="C40" s="209">
        <v>1.75</v>
      </c>
      <c r="D40" s="209">
        <v>1.07</v>
      </c>
      <c r="E40" s="203">
        <v>54.21</v>
      </c>
      <c r="F40" s="203">
        <v>4.7</v>
      </c>
      <c r="G40" s="203">
        <v>10.18</v>
      </c>
      <c r="H40" s="203">
        <v>9.39</v>
      </c>
      <c r="I40" s="209">
        <v>25.83</v>
      </c>
      <c r="J40" s="209">
        <v>13.31</v>
      </c>
      <c r="K40" s="209">
        <v>3.13</v>
      </c>
      <c r="L40" s="209">
        <v>3.02</v>
      </c>
      <c r="M40" s="210">
        <v>19.260000000000002</v>
      </c>
      <c r="N40" s="209">
        <v>6.74</v>
      </c>
      <c r="O40" s="209">
        <v>11.39</v>
      </c>
      <c r="P40" s="208">
        <v>26.09</v>
      </c>
      <c r="Q40" s="208">
        <v>49.23</v>
      </c>
      <c r="R40" s="93"/>
    </row>
    <row r="41" spans="1:18" x14ac:dyDescent="0.2">
      <c r="A41" s="105" t="s">
        <v>86</v>
      </c>
      <c r="B41" s="109">
        <v>255</v>
      </c>
      <c r="C41" s="104">
        <v>1.93</v>
      </c>
      <c r="D41" s="104">
        <v>1.08</v>
      </c>
      <c r="E41" s="104">
        <v>43.92</v>
      </c>
      <c r="F41" s="104">
        <v>7.84</v>
      </c>
      <c r="G41" s="104">
        <v>12.16</v>
      </c>
      <c r="H41" s="104">
        <v>14.12</v>
      </c>
      <c r="I41" s="104">
        <v>30.2</v>
      </c>
      <c r="J41" s="104">
        <v>16.079999999999998</v>
      </c>
      <c r="K41" s="97">
        <v>3.52</v>
      </c>
      <c r="L41" s="97">
        <v>3.11</v>
      </c>
      <c r="M41" s="145">
        <v>19.77</v>
      </c>
      <c r="N41" s="97">
        <v>7.25</v>
      </c>
      <c r="O41" s="97">
        <v>12.72</v>
      </c>
      <c r="P41" s="127">
        <v>29.25</v>
      </c>
      <c r="Q41" s="127">
        <v>49.02</v>
      </c>
      <c r="R41" s="93"/>
    </row>
    <row r="42" spans="1:18" x14ac:dyDescent="0.2">
      <c r="A42" s="105" t="s">
        <v>87</v>
      </c>
      <c r="B42" s="109">
        <v>182</v>
      </c>
      <c r="C42" s="104">
        <v>1.53</v>
      </c>
      <c r="D42" s="104">
        <v>1.1200000000000001</v>
      </c>
      <c r="E42" s="104">
        <v>69.78</v>
      </c>
      <c r="F42" s="104">
        <v>2.2000000000000002</v>
      </c>
      <c r="G42" s="104">
        <v>7.69</v>
      </c>
      <c r="H42" s="104">
        <v>3.85</v>
      </c>
      <c r="I42" s="104">
        <v>18.13</v>
      </c>
      <c r="J42" s="104">
        <v>8.7899999999999991</v>
      </c>
      <c r="K42" s="97">
        <v>2.75</v>
      </c>
      <c r="L42" s="97">
        <v>2.75</v>
      </c>
      <c r="M42" s="145">
        <v>19.46</v>
      </c>
      <c r="N42" s="97">
        <v>6.21</v>
      </c>
      <c r="O42" s="97">
        <v>9.58</v>
      </c>
      <c r="P42" s="127">
        <v>29.17</v>
      </c>
      <c r="Q42" s="127">
        <v>46.15</v>
      </c>
      <c r="R42" s="93"/>
    </row>
    <row r="43" spans="1:18" x14ac:dyDescent="0.2">
      <c r="A43" s="105" t="s">
        <v>88</v>
      </c>
      <c r="B43" s="109">
        <v>74</v>
      </c>
      <c r="C43" s="104">
        <v>1.66</v>
      </c>
      <c r="D43" s="104">
        <v>0.76</v>
      </c>
      <c r="E43" s="104">
        <v>51.35</v>
      </c>
      <c r="F43" s="104">
        <v>0</v>
      </c>
      <c r="G43" s="104">
        <v>9.4600000000000009</v>
      </c>
      <c r="H43" s="104">
        <v>6.76</v>
      </c>
      <c r="I43" s="104">
        <v>29.73</v>
      </c>
      <c r="J43" s="104">
        <v>14.86</v>
      </c>
      <c r="K43" s="97">
        <v>2.67</v>
      </c>
      <c r="L43" s="97">
        <v>3.23</v>
      </c>
      <c r="M43" s="145">
        <v>17.46</v>
      </c>
      <c r="N43" s="97">
        <v>5.57</v>
      </c>
      <c r="O43" s="97">
        <v>0</v>
      </c>
      <c r="P43" s="127">
        <v>6.9</v>
      </c>
      <c r="Q43" s="127">
        <v>100</v>
      </c>
      <c r="R43" s="93"/>
    </row>
    <row r="44" spans="1:18" x14ac:dyDescent="0.2">
      <c r="A44" s="205" t="s">
        <v>89</v>
      </c>
      <c r="B44" s="212">
        <v>356</v>
      </c>
      <c r="C44" s="203">
        <v>2.35</v>
      </c>
      <c r="D44" s="203">
        <v>1.55</v>
      </c>
      <c r="E44" s="203">
        <v>31.46</v>
      </c>
      <c r="F44" s="203">
        <v>8.7100000000000009</v>
      </c>
      <c r="G44" s="203">
        <v>21.07</v>
      </c>
      <c r="H44" s="203">
        <v>16.010000000000002</v>
      </c>
      <c r="I44" s="209">
        <v>35.39</v>
      </c>
      <c r="J44" s="209">
        <v>27.25</v>
      </c>
      <c r="K44" s="203">
        <v>4.45</v>
      </c>
      <c r="L44" s="203">
        <v>2.76</v>
      </c>
      <c r="M44" s="204">
        <v>19.28</v>
      </c>
      <c r="N44" s="203">
        <v>5.66</v>
      </c>
      <c r="O44" s="209">
        <v>11.49</v>
      </c>
      <c r="P44" s="202">
        <v>22.7</v>
      </c>
      <c r="Q44" s="202">
        <v>28.57</v>
      </c>
      <c r="R44" s="93"/>
    </row>
    <row r="45" spans="1:18" x14ac:dyDescent="0.2">
      <c r="A45" s="105" t="s">
        <v>90</v>
      </c>
      <c r="B45" s="109">
        <v>53</v>
      </c>
      <c r="C45" s="104">
        <v>2.5299999999999998</v>
      </c>
      <c r="D45" s="104">
        <v>1.22</v>
      </c>
      <c r="E45" s="104">
        <v>22.64</v>
      </c>
      <c r="F45" s="104">
        <v>22.64</v>
      </c>
      <c r="G45" s="104">
        <v>20.75</v>
      </c>
      <c r="H45" s="104">
        <v>16.98</v>
      </c>
      <c r="I45" s="104">
        <v>37.74</v>
      </c>
      <c r="J45" s="104">
        <v>32.08</v>
      </c>
      <c r="K45" s="97">
        <v>5.38</v>
      </c>
      <c r="L45" s="97">
        <v>2.59</v>
      </c>
      <c r="M45" s="145">
        <v>18.29</v>
      </c>
      <c r="N45" s="97">
        <v>4.58</v>
      </c>
      <c r="O45" s="97">
        <v>26.92</v>
      </c>
      <c r="P45" s="127">
        <v>41.67</v>
      </c>
      <c r="Q45" s="127">
        <v>0</v>
      </c>
      <c r="R45" s="93"/>
    </row>
    <row r="46" spans="1:18" x14ac:dyDescent="0.2">
      <c r="A46" s="105" t="s">
        <v>91</v>
      </c>
      <c r="B46" s="109">
        <v>24</v>
      </c>
      <c r="C46" s="104">
        <v>2.04</v>
      </c>
      <c r="D46" s="104">
        <v>1</v>
      </c>
      <c r="E46" s="104">
        <v>33.33</v>
      </c>
      <c r="F46" s="104">
        <v>12.5</v>
      </c>
      <c r="G46" s="104">
        <v>16.670000000000002</v>
      </c>
      <c r="H46" s="104">
        <v>16.670000000000002</v>
      </c>
      <c r="I46" s="104">
        <v>37.5</v>
      </c>
      <c r="J46" s="104">
        <v>12.5</v>
      </c>
      <c r="K46" s="97">
        <v>1.42</v>
      </c>
      <c r="L46" s="97">
        <v>2.46</v>
      </c>
      <c r="M46" s="145">
        <v>17.170000000000002</v>
      </c>
      <c r="N46" s="97">
        <v>4.26</v>
      </c>
      <c r="O46" s="97">
        <v>12.5</v>
      </c>
      <c r="P46" s="127">
        <v>27.27</v>
      </c>
      <c r="Q46" s="127">
        <v>40</v>
      </c>
      <c r="R46" s="93"/>
    </row>
    <row r="47" spans="1:18" x14ac:dyDescent="0.2">
      <c r="A47" s="105" t="s">
        <v>92</v>
      </c>
      <c r="B47" s="109">
        <v>140</v>
      </c>
      <c r="C47" s="104">
        <v>2.0099999999999998</v>
      </c>
      <c r="D47" s="104">
        <v>1.34</v>
      </c>
      <c r="E47" s="104">
        <v>44.29</v>
      </c>
      <c r="F47" s="104">
        <v>5</v>
      </c>
      <c r="G47" s="104">
        <v>17.86</v>
      </c>
      <c r="H47" s="104">
        <v>10.71</v>
      </c>
      <c r="I47" s="104">
        <v>27.14</v>
      </c>
      <c r="J47" s="104">
        <v>21.43</v>
      </c>
      <c r="K47" s="97">
        <v>5.0199999999999996</v>
      </c>
      <c r="L47" s="97">
        <v>2.3199999999999998</v>
      </c>
      <c r="M47" s="145">
        <v>20.41</v>
      </c>
      <c r="N47" s="97">
        <v>6.15</v>
      </c>
      <c r="O47" s="97">
        <v>6.62</v>
      </c>
      <c r="P47" s="127">
        <v>15.57</v>
      </c>
      <c r="Q47" s="127">
        <v>37.5</v>
      </c>
      <c r="R47" s="93"/>
    </row>
    <row r="48" spans="1:18" x14ac:dyDescent="0.2">
      <c r="A48" s="105" t="s">
        <v>93</v>
      </c>
      <c r="B48" s="109">
        <v>139</v>
      </c>
      <c r="C48" s="104">
        <v>2.68</v>
      </c>
      <c r="D48" s="104">
        <v>1.84</v>
      </c>
      <c r="E48" s="104">
        <v>21.58</v>
      </c>
      <c r="F48" s="104">
        <v>6.47</v>
      </c>
      <c r="G48" s="104">
        <v>25.18</v>
      </c>
      <c r="H48" s="104">
        <v>20.86</v>
      </c>
      <c r="I48" s="104">
        <v>42.45</v>
      </c>
      <c r="J48" s="104">
        <v>33.81</v>
      </c>
      <c r="K48" s="97">
        <v>4.0199999999999996</v>
      </c>
      <c r="L48" s="97">
        <v>2.87</v>
      </c>
      <c r="M48" s="145">
        <v>19.079999999999998</v>
      </c>
      <c r="N48" s="97">
        <v>5.63</v>
      </c>
      <c r="O48" s="97">
        <v>10.29</v>
      </c>
      <c r="P48" s="127">
        <v>23.39</v>
      </c>
      <c r="Q48" s="127">
        <v>22.22</v>
      </c>
      <c r="R48" s="93"/>
    </row>
    <row r="49" spans="1:18" x14ac:dyDescent="0.2">
      <c r="A49" s="164" t="s">
        <v>94</v>
      </c>
      <c r="B49" s="592"/>
      <c r="C49" s="567"/>
      <c r="D49" s="567"/>
      <c r="E49" s="567"/>
      <c r="F49" s="567"/>
      <c r="G49" s="567"/>
      <c r="H49" s="567"/>
      <c r="I49" s="567"/>
      <c r="J49" s="567"/>
      <c r="K49" s="567"/>
      <c r="L49" s="612"/>
      <c r="M49" s="565"/>
      <c r="N49" s="567"/>
      <c r="O49" s="567"/>
      <c r="P49" s="613"/>
      <c r="Q49" s="565"/>
      <c r="R49" s="93"/>
    </row>
    <row r="50" spans="1:18" x14ac:dyDescent="0.2">
      <c r="A50" s="105" t="s">
        <v>95</v>
      </c>
      <c r="B50" s="112">
        <v>610</v>
      </c>
      <c r="C50" s="113">
        <v>2.0099999999999998</v>
      </c>
      <c r="D50" s="113">
        <v>1.34</v>
      </c>
      <c r="E50" s="104">
        <v>44.43</v>
      </c>
      <c r="F50" s="104">
        <v>7.21</v>
      </c>
      <c r="G50" s="104">
        <v>15.57</v>
      </c>
      <c r="H50" s="104">
        <v>10.66</v>
      </c>
      <c r="I50" s="104">
        <v>31.48</v>
      </c>
      <c r="J50" s="104">
        <v>19.34</v>
      </c>
      <c r="K50" s="104">
        <v>3.61</v>
      </c>
      <c r="L50" s="113">
        <v>2.98</v>
      </c>
      <c r="M50" s="138">
        <v>19.03</v>
      </c>
      <c r="N50" s="113">
        <v>6.21</v>
      </c>
      <c r="O50" s="97">
        <v>13.17</v>
      </c>
      <c r="P50" s="139">
        <v>27.1</v>
      </c>
      <c r="Q50" s="139">
        <v>40.659999999999997</v>
      </c>
      <c r="R50" s="93"/>
    </row>
    <row r="51" spans="1:18" x14ac:dyDescent="0.2">
      <c r="A51" s="105" t="s">
        <v>96</v>
      </c>
      <c r="B51" s="96">
        <v>249</v>
      </c>
      <c r="C51" s="97">
        <v>1.98</v>
      </c>
      <c r="D51" s="97">
        <v>1.28</v>
      </c>
      <c r="E51" s="104">
        <v>44.98</v>
      </c>
      <c r="F51" s="104">
        <v>4.0199999999999996</v>
      </c>
      <c r="G51" s="104">
        <v>12.85</v>
      </c>
      <c r="H51" s="104">
        <v>15.26</v>
      </c>
      <c r="I51" s="104">
        <v>26.51</v>
      </c>
      <c r="J51" s="104">
        <v>18.47</v>
      </c>
      <c r="K51" s="104">
        <v>3.84</v>
      </c>
      <c r="L51" s="97">
        <v>3</v>
      </c>
      <c r="M51" s="145">
        <v>19.88</v>
      </c>
      <c r="N51" s="97">
        <v>6.59</v>
      </c>
      <c r="O51" s="97">
        <v>6.6</v>
      </c>
      <c r="P51" s="127">
        <v>17.68</v>
      </c>
      <c r="Q51" s="127">
        <v>36.36</v>
      </c>
      <c r="R51" s="93"/>
    </row>
    <row r="52" spans="1:18" x14ac:dyDescent="0.2">
      <c r="A52" s="164" t="s">
        <v>97</v>
      </c>
      <c r="B52" s="592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5"/>
      <c r="N52" s="567"/>
      <c r="O52" s="567"/>
      <c r="P52" s="613"/>
      <c r="Q52" s="565"/>
      <c r="R52" s="93"/>
    </row>
    <row r="53" spans="1:18" x14ac:dyDescent="0.2">
      <c r="A53" s="105" t="s">
        <v>98</v>
      </c>
      <c r="B53" s="112">
        <v>32</v>
      </c>
      <c r="C53" s="113">
        <v>2.2799999999999998</v>
      </c>
      <c r="D53" s="113">
        <v>1.44</v>
      </c>
      <c r="E53" s="104">
        <v>37.5</v>
      </c>
      <c r="F53" s="104">
        <v>3.13</v>
      </c>
      <c r="G53" s="104">
        <v>18.75</v>
      </c>
      <c r="H53" s="104">
        <v>6.25</v>
      </c>
      <c r="I53" s="104">
        <v>50</v>
      </c>
      <c r="J53" s="104">
        <v>9.3800000000000008</v>
      </c>
      <c r="K53" s="113">
        <v>3.19</v>
      </c>
      <c r="L53" s="113">
        <v>2.95</v>
      </c>
      <c r="M53" s="132"/>
      <c r="N53" s="132"/>
      <c r="O53" s="97">
        <v>0</v>
      </c>
      <c r="P53" s="139">
        <v>0</v>
      </c>
      <c r="Q53" s="139">
        <v>0</v>
      </c>
      <c r="R53" s="93"/>
    </row>
    <row r="54" spans="1:18" x14ac:dyDescent="0.2">
      <c r="A54" s="105" t="s">
        <v>99</v>
      </c>
      <c r="B54" s="112">
        <v>186</v>
      </c>
      <c r="C54" s="97">
        <v>2.2799999999999998</v>
      </c>
      <c r="D54" s="97">
        <v>1.68</v>
      </c>
      <c r="E54" s="104">
        <v>40.32</v>
      </c>
      <c r="F54" s="104">
        <v>6.99</v>
      </c>
      <c r="G54" s="104">
        <v>19.350000000000001</v>
      </c>
      <c r="H54" s="104">
        <v>10.75</v>
      </c>
      <c r="I54" s="104">
        <v>38.17</v>
      </c>
      <c r="J54" s="104">
        <v>20.43</v>
      </c>
      <c r="K54" s="97">
        <v>3.61</v>
      </c>
      <c r="L54" s="97">
        <v>2.84</v>
      </c>
      <c r="M54" s="132"/>
      <c r="N54" s="132"/>
      <c r="O54" s="97">
        <v>5.42</v>
      </c>
      <c r="P54" s="127">
        <v>18.3</v>
      </c>
      <c r="Q54" s="127">
        <v>35.71</v>
      </c>
      <c r="R54" s="93"/>
    </row>
    <row r="55" spans="1:18" x14ac:dyDescent="0.2">
      <c r="A55" s="105" t="s">
        <v>100</v>
      </c>
      <c r="B55" s="112">
        <v>378</v>
      </c>
      <c r="C55" s="97">
        <v>1.95</v>
      </c>
      <c r="D55" s="97">
        <v>1.26</v>
      </c>
      <c r="E55" s="104">
        <v>44.97</v>
      </c>
      <c r="F55" s="104">
        <v>5.56</v>
      </c>
      <c r="G55" s="104">
        <v>15.08</v>
      </c>
      <c r="H55" s="104">
        <v>13.23</v>
      </c>
      <c r="I55" s="104">
        <v>28.57</v>
      </c>
      <c r="J55" s="104">
        <v>19.05</v>
      </c>
      <c r="K55" s="97">
        <v>3.65</v>
      </c>
      <c r="L55" s="97">
        <v>3.02</v>
      </c>
      <c r="M55" s="132"/>
      <c r="N55" s="132"/>
      <c r="O55" s="97">
        <v>14.2</v>
      </c>
      <c r="P55" s="127">
        <v>28.34</v>
      </c>
      <c r="Q55" s="127">
        <v>35.090000000000003</v>
      </c>
      <c r="R55" s="93"/>
    </row>
    <row r="56" spans="1:18" x14ac:dyDescent="0.2">
      <c r="A56" s="105" t="s">
        <v>101</v>
      </c>
      <c r="B56" s="112">
        <v>267</v>
      </c>
      <c r="C56" s="97">
        <v>1.84</v>
      </c>
      <c r="D56" s="97">
        <v>1.07</v>
      </c>
      <c r="E56" s="104">
        <v>48.69</v>
      </c>
      <c r="F56" s="104">
        <v>7.49</v>
      </c>
      <c r="G56" s="104">
        <v>10.49</v>
      </c>
      <c r="H56" s="104">
        <v>12.36</v>
      </c>
      <c r="I56" s="104">
        <v>23.22</v>
      </c>
      <c r="J56" s="104">
        <v>19.48</v>
      </c>
      <c r="K56" s="97">
        <v>3.86</v>
      </c>
      <c r="L56" s="97">
        <v>3.05</v>
      </c>
      <c r="M56" s="132"/>
      <c r="N56" s="132"/>
      <c r="O56" s="97">
        <v>13</v>
      </c>
      <c r="P56" s="127">
        <v>27.78</v>
      </c>
      <c r="Q56" s="127">
        <v>48.84</v>
      </c>
      <c r="R56" s="93"/>
    </row>
    <row r="57" spans="1:18" x14ac:dyDescent="0.2">
      <c r="A57" s="164" t="s">
        <v>102</v>
      </c>
      <c r="B57" s="615"/>
      <c r="C57" s="608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608"/>
      <c r="O57" s="567"/>
      <c r="P57" s="617"/>
      <c r="Q57" s="608"/>
      <c r="R57" s="93"/>
    </row>
    <row r="58" spans="1:18" x14ac:dyDescent="0.2">
      <c r="A58" s="105" t="s">
        <v>103</v>
      </c>
      <c r="B58" s="112">
        <v>202</v>
      </c>
      <c r="C58" s="113">
        <v>2.2400000000000002</v>
      </c>
      <c r="D58" s="113">
        <v>1.26</v>
      </c>
      <c r="E58" s="104">
        <v>32.18</v>
      </c>
      <c r="F58" s="104">
        <v>8.91</v>
      </c>
      <c r="G58" s="104">
        <v>19.8</v>
      </c>
      <c r="H58" s="104">
        <v>15.35</v>
      </c>
      <c r="I58" s="104">
        <v>39.6</v>
      </c>
      <c r="J58" s="104">
        <v>21.78</v>
      </c>
      <c r="K58" s="113">
        <v>3.91</v>
      </c>
      <c r="L58" s="113">
        <v>3.07</v>
      </c>
      <c r="M58" s="138">
        <v>17.920000000000002</v>
      </c>
      <c r="N58" s="113">
        <v>5.0999999999999996</v>
      </c>
      <c r="O58" s="97">
        <v>17.37</v>
      </c>
      <c r="P58" s="139">
        <v>36.869999999999997</v>
      </c>
      <c r="Q58" s="139">
        <v>47.92</v>
      </c>
      <c r="R58" s="93"/>
    </row>
    <row r="59" spans="1:18" x14ac:dyDescent="0.2">
      <c r="A59" s="105" t="s">
        <v>104</v>
      </c>
      <c r="B59" s="112">
        <v>466</v>
      </c>
      <c r="C59" s="97">
        <v>1.95</v>
      </c>
      <c r="D59" s="97">
        <v>1.43</v>
      </c>
      <c r="E59" s="104">
        <v>48.93</v>
      </c>
      <c r="F59" s="104">
        <v>4.72</v>
      </c>
      <c r="G59" s="104">
        <v>12.88</v>
      </c>
      <c r="H59" s="104">
        <v>12.02</v>
      </c>
      <c r="I59" s="104">
        <v>28.11</v>
      </c>
      <c r="J59" s="104">
        <v>18.03</v>
      </c>
      <c r="K59" s="97">
        <v>3.48</v>
      </c>
      <c r="L59" s="97">
        <v>2.97</v>
      </c>
      <c r="M59" s="145">
        <v>19.23</v>
      </c>
      <c r="N59" s="97">
        <v>6.1</v>
      </c>
      <c r="O59" s="97">
        <v>8.35</v>
      </c>
      <c r="P59" s="127">
        <v>20.53</v>
      </c>
      <c r="Q59" s="127">
        <v>32.69</v>
      </c>
      <c r="R59" s="93"/>
    </row>
    <row r="60" spans="1:18" x14ac:dyDescent="0.2">
      <c r="A60" s="105" t="s">
        <v>105</v>
      </c>
      <c r="B60" s="112">
        <v>54</v>
      </c>
      <c r="C60" s="97">
        <v>2.06</v>
      </c>
      <c r="D60" s="97">
        <v>1.27</v>
      </c>
      <c r="E60" s="104">
        <v>42.59</v>
      </c>
      <c r="F60" s="104">
        <v>7.41</v>
      </c>
      <c r="G60" s="104">
        <v>22.22</v>
      </c>
      <c r="H60" s="104">
        <v>12.96</v>
      </c>
      <c r="I60" s="104">
        <v>20.37</v>
      </c>
      <c r="J60" s="104">
        <v>16.670000000000002</v>
      </c>
      <c r="K60" s="97">
        <v>4.12</v>
      </c>
      <c r="L60" s="97">
        <v>2.74</v>
      </c>
      <c r="M60" s="145">
        <v>22.51</v>
      </c>
      <c r="N60" s="97">
        <v>7.35</v>
      </c>
      <c r="O60" s="97">
        <v>10.64</v>
      </c>
      <c r="P60" s="127">
        <v>13.64</v>
      </c>
      <c r="Q60" s="127">
        <v>20</v>
      </c>
      <c r="R60" s="93"/>
    </row>
    <row r="61" spans="1:18" x14ac:dyDescent="0.2">
      <c r="A61" s="164" t="s">
        <v>106</v>
      </c>
      <c r="B61" s="592"/>
      <c r="C61" s="567"/>
      <c r="D61" s="567"/>
      <c r="E61" s="567"/>
      <c r="F61" s="567"/>
      <c r="G61" s="567"/>
      <c r="H61" s="567"/>
      <c r="I61" s="567"/>
      <c r="J61" s="567"/>
      <c r="K61" s="567"/>
      <c r="L61" s="612"/>
      <c r="M61" s="565"/>
      <c r="N61" s="567"/>
      <c r="O61" s="567"/>
      <c r="P61" s="613"/>
      <c r="Q61" s="565"/>
      <c r="R61" s="93"/>
    </row>
    <row r="62" spans="1:18" x14ac:dyDescent="0.2">
      <c r="A62" s="105" t="s">
        <v>107</v>
      </c>
      <c r="B62" s="112">
        <v>634</v>
      </c>
      <c r="C62" s="113">
        <v>2.0699999999999998</v>
      </c>
      <c r="D62" s="113">
        <v>1.38</v>
      </c>
      <c r="E62" s="104">
        <v>41.8</v>
      </c>
      <c r="F62" s="104">
        <v>7.41</v>
      </c>
      <c r="G62" s="104">
        <v>15.93</v>
      </c>
      <c r="H62" s="104">
        <v>13.41</v>
      </c>
      <c r="I62" s="104">
        <v>30.76</v>
      </c>
      <c r="J62" s="104">
        <v>22.4</v>
      </c>
      <c r="K62" s="113">
        <v>3.83</v>
      </c>
      <c r="L62" s="113">
        <v>3</v>
      </c>
      <c r="M62" s="138">
        <v>20.71</v>
      </c>
      <c r="N62" s="113">
        <v>8.2899999999999991</v>
      </c>
      <c r="O62" s="97">
        <v>13.27</v>
      </c>
      <c r="P62" s="139">
        <v>30.13</v>
      </c>
      <c r="Q62" s="139">
        <v>38</v>
      </c>
      <c r="R62" s="93"/>
    </row>
    <row r="63" spans="1:18" x14ac:dyDescent="0.2">
      <c r="A63" s="105" t="s">
        <v>108</v>
      </c>
      <c r="B63" s="112">
        <v>215</v>
      </c>
      <c r="C63" s="113">
        <v>1.8</v>
      </c>
      <c r="D63" s="113">
        <v>1.1599999999999999</v>
      </c>
      <c r="E63" s="104">
        <v>53.49</v>
      </c>
      <c r="F63" s="104">
        <v>3.72</v>
      </c>
      <c r="G63" s="104">
        <v>10.23</v>
      </c>
      <c r="H63" s="104">
        <v>8.3699999999999992</v>
      </c>
      <c r="I63" s="104">
        <v>27.91</v>
      </c>
      <c r="J63" s="104">
        <v>9.3000000000000007</v>
      </c>
      <c r="K63" s="97">
        <v>3.51</v>
      </c>
      <c r="L63" s="97">
        <v>2.97</v>
      </c>
      <c r="M63" s="145">
        <v>20.3</v>
      </c>
      <c r="N63" s="97">
        <v>7.03</v>
      </c>
      <c r="O63" s="97">
        <v>5.1100000000000003</v>
      </c>
      <c r="P63" s="127">
        <v>9.09</v>
      </c>
      <c r="Q63" s="127">
        <v>53.85</v>
      </c>
      <c r="R63" s="93"/>
    </row>
    <row r="64" spans="1:18" x14ac:dyDescent="0.2">
      <c r="A64" s="164" t="s">
        <v>243</v>
      </c>
      <c r="B64" s="592"/>
      <c r="C64" s="567"/>
      <c r="D64" s="567"/>
      <c r="E64" s="567"/>
      <c r="F64" s="567"/>
      <c r="G64" s="567"/>
      <c r="H64" s="567"/>
      <c r="I64" s="567"/>
      <c r="J64" s="567"/>
      <c r="K64" s="565"/>
      <c r="L64" s="612"/>
      <c r="M64" s="565"/>
      <c r="N64" s="567"/>
      <c r="O64" s="567"/>
      <c r="P64" s="613"/>
      <c r="Q64" s="565"/>
      <c r="R64" s="93"/>
    </row>
    <row r="65" spans="1:18" x14ac:dyDescent="0.2">
      <c r="A65" s="111" t="s">
        <v>142</v>
      </c>
      <c r="B65" s="112">
        <v>742</v>
      </c>
      <c r="C65" s="113">
        <v>1.97</v>
      </c>
      <c r="D65" s="113">
        <v>1.21</v>
      </c>
      <c r="E65" s="104">
        <v>0</v>
      </c>
      <c r="F65" s="104">
        <v>0</v>
      </c>
      <c r="G65" s="104">
        <v>0</v>
      </c>
      <c r="H65" s="104">
        <v>0</v>
      </c>
      <c r="I65" s="110">
        <v>0</v>
      </c>
      <c r="J65" s="110">
        <v>0</v>
      </c>
      <c r="K65" s="113">
        <v>3.72</v>
      </c>
      <c r="L65" s="113">
        <v>3.02</v>
      </c>
      <c r="M65" s="113">
        <v>18.88</v>
      </c>
      <c r="N65" s="113">
        <v>5.98</v>
      </c>
      <c r="O65" s="113">
        <v>11.61</v>
      </c>
      <c r="P65" s="139">
        <v>26.07</v>
      </c>
      <c r="Q65" s="139">
        <v>40.78</v>
      </c>
      <c r="R65" s="93"/>
    </row>
    <row r="66" spans="1:18" x14ac:dyDescent="0.2">
      <c r="A66" s="111" t="s">
        <v>143</v>
      </c>
      <c r="B66" s="112">
        <v>19</v>
      </c>
      <c r="C66" s="113">
        <v>2.3199999999999998</v>
      </c>
      <c r="D66" s="113">
        <v>2.31</v>
      </c>
      <c r="E66" s="104">
        <v>0</v>
      </c>
      <c r="F66" s="104">
        <v>0</v>
      </c>
      <c r="G66" s="104">
        <v>0</v>
      </c>
      <c r="H66" s="104">
        <v>0</v>
      </c>
      <c r="I66" s="110">
        <v>0</v>
      </c>
      <c r="J66" s="110">
        <v>0</v>
      </c>
      <c r="K66" s="113">
        <v>3.35</v>
      </c>
      <c r="L66" s="113">
        <v>2.86</v>
      </c>
      <c r="M66" s="113">
        <v>29.8</v>
      </c>
      <c r="N66" s="113">
        <v>9.4</v>
      </c>
      <c r="O66" s="113">
        <v>46.67</v>
      </c>
      <c r="P66" s="139">
        <v>60</v>
      </c>
      <c r="Q66" s="139">
        <v>25</v>
      </c>
      <c r="R66" s="93"/>
    </row>
    <row r="67" spans="1:18" x14ac:dyDescent="0.2">
      <c r="A67" s="111" t="s">
        <v>144</v>
      </c>
      <c r="B67" s="112">
        <v>31</v>
      </c>
      <c r="C67" s="113">
        <v>2.58</v>
      </c>
      <c r="D67" s="113">
        <v>1.93</v>
      </c>
      <c r="E67" s="104">
        <v>0</v>
      </c>
      <c r="F67" s="104">
        <v>0</v>
      </c>
      <c r="G67" s="104">
        <v>0</v>
      </c>
      <c r="H67" s="104">
        <v>0</v>
      </c>
      <c r="I67" s="110">
        <v>0</v>
      </c>
      <c r="J67" s="110">
        <v>0</v>
      </c>
      <c r="K67" s="113">
        <v>1.67</v>
      </c>
      <c r="L67" s="113">
        <v>2.35</v>
      </c>
      <c r="M67" s="113">
        <v>16.25</v>
      </c>
      <c r="N67" s="113">
        <v>3.93</v>
      </c>
      <c r="O67" s="113">
        <v>0</v>
      </c>
      <c r="P67" s="139">
        <v>6.9</v>
      </c>
      <c r="Q67" s="139">
        <v>0</v>
      </c>
      <c r="R67" s="93"/>
    </row>
    <row r="68" spans="1:18" x14ac:dyDescent="0.2">
      <c r="A68" s="111" t="s">
        <v>145</v>
      </c>
      <c r="B68" s="112">
        <v>36</v>
      </c>
      <c r="C68" s="113">
        <v>2.14</v>
      </c>
      <c r="D68" s="113">
        <v>2.0699999999999998</v>
      </c>
      <c r="E68" s="104">
        <v>0</v>
      </c>
      <c r="F68" s="104">
        <v>0</v>
      </c>
      <c r="G68" s="104">
        <v>0</v>
      </c>
      <c r="H68" s="104">
        <v>0</v>
      </c>
      <c r="I68" s="110">
        <v>0</v>
      </c>
      <c r="J68" s="110">
        <v>0</v>
      </c>
      <c r="K68" s="113">
        <v>3.07</v>
      </c>
      <c r="L68" s="113">
        <v>2.4300000000000002</v>
      </c>
      <c r="M68" s="113">
        <v>21.68</v>
      </c>
      <c r="N68" s="113">
        <v>4.3600000000000003</v>
      </c>
      <c r="O68" s="113">
        <v>0</v>
      </c>
      <c r="P68" s="139">
        <v>2.94</v>
      </c>
      <c r="Q68" s="139">
        <v>0</v>
      </c>
      <c r="R68" s="93"/>
    </row>
    <row r="69" spans="1:18" x14ac:dyDescent="0.2">
      <c r="A69" s="111" t="s">
        <v>146</v>
      </c>
      <c r="B69" s="112">
        <v>24</v>
      </c>
      <c r="C69" s="113">
        <v>1.83</v>
      </c>
      <c r="D69" s="113">
        <v>1.24</v>
      </c>
      <c r="E69" s="104">
        <v>0</v>
      </c>
      <c r="F69" s="104">
        <v>0</v>
      </c>
      <c r="G69" s="104">
        <v>0</v>
      </c>
      <c r="H69" s="104">
        <v>0</v>
      </c>
      <c r="I69" s="110">
        <v>0</v>
      </c>
      <c r="J69" s="110">
        <v>0</v>
      </c>
      <c r="K69" s="113">
        <v>5.0199999999999996</v>
      </c>
      <c r="L69" s="113">
        <v>2.63</v>
      </c>
      <c r="M69" s="113">
        <v>24</v>
      </c>
      <c r="N69" s="113">
        <v>9.84</v>
      </c>
      <c r="O69" s="113">
        <v>10.53</v>
      </c>
      <c r="P69" s="139">
        <v>20.83</v>
      </c>
      <c r="Q69" s="139">
        <v>40</v>
      </c>
      <c r="R69" s="93"/>
    </row>
    <row r="70" spans="1:18" x14ac:dyDescent="0.2">
      <c r="A70" s="111" t="s">
        <v>251</v>
      </c>
      <c r="B70" s="112">
        <v>15</v>
      </c>
      <c r="C70" s="113">
        <v>1.67</v>
      </c>
      <c r="D70" s="113">
        <v>1.1100000000000001</v>
      </c>
      <c r="E70" s="104">
        <v>0</v>
      </c>
      <c r="F70" s="104">
        <v>0</v>
      </c>
      <c r="G70" s="104">
        <v>0</v>
      </c>
      <c r="H70" s="104">
        <v>0</v>
      </c>
      <c r="I70" s="110">
        <v>0</v>
      </c>
      <c r="J70" s="110">
        <v>0</v>
      </c>
      <c r="K70" s="113">
        <v>4.7300000000000004</v>
      </c>
      <c r="L70" s="113">
        <v>2.76</v>
      </c>
      <c r="M70" s="113">
        <v>23.25</v>
      </c>
      <c r="N70" s="113">
        <v>6.8</v>
      </c>
      <c r="O70" s="113">
        <v>0</v>
      </c>
      <c r="P70" s="139">
        <v>20</v>
      </c>
      <c r="Q70" s="139">
        <v>50</v>
      </c>
      <c r="R70" s="93"/>
    </row>
    <row r="71" spans="1:18" x14ac:dyDescent="0.2">
      <c r="A71" s="594" t="s">
        <v>379</v>
      </c>
      <c r="B71" s="141"/>
      <c r="C71" s="142"/>
      <c r="D71" s="142"/>
      <c r="J71" s="142"/>
      <c r="K71" s="142"/>
      <c r="L71" s="142"/>
      <c r="M71" s="142"/>
      <c r="N71" s="142"/>
      <c r="O71" s="142"/>
      <c r="P71" s="142"/>
      <c r="Q71" s="93"/>
    </row>
    <row r="72" spans="1:18" x14ac:dyDescent="0.2">
      <c r="A72" s="140"/>
      <c r="B72" s="141"/>
      <c r="C72" s="142"/>
      <c r="D72" s="142"/>
      <c r="J72" s="142"/>
      <c r="K72" s="142"/>
      <c r="L72" s="142"/>
      <c r="M72" s="142"/>
      <c r="N72" s="142"/>
      <c r="O72" s="142"/>
      <c r="P72" s="142"/>
      <c r="Q72" s="93"/>
    </row>
    <row r="73" spans="1:18" x14ac:dyDescent="0.2">
      <c r="A73" s="774"/>
      <c r="B73" s="774"/>
      <c r="C73" s="774"/>
      <c r="D73" s="77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93"/>
    </row>
    <row r="74" spans="1:18" x14ac:dyDescent="0.2">
      <c r="A74" s="93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93"/>
    </row>
  </sheetData>
  <mergeCells count="11">
    <mergeCell ref="A73:D73"/>
    <mergeCell ref="A2:A3"/>
    <mergeCell ref="A7:A8"/>
    <mergeCell ref="E7:J7"/>
    <mergeCell ref="C2:D2"/>
    <mergeCell ref="E2:J2"/>
    <mergeCell ref="K2:L2"/>
    <mergeCell ref="M2:N2"/>
    <mergeCell ref="C7:D7"/>
    <mergeCell ref="K7:L7"/>
    <mergeCell ref="M7:N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18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8.5703125" style="3" customWidth="1"/>
    <col min="3" max="3" width="7.28515625" style="3" customWidth="1"/>
    <col min="4" max="4" width="5.85546875" style="19" bestFit="1" customWidth="1"/>
    <col min="5" max="6" width="6.85546875" style="19" bestFit="1" customWidth="1"/>
    <col min="7" max="7" width="7.28515625" style="19" bestFit="1" customWidth="1"/>
    <col min="8" max="8" width="6.28515625" style="19" bestFit="1" customWidth="1"/>
    <col min="9" max="9" width="6.85546875" style="19" bestFit="1" customWidth="1"/>
    <col min="10" max="10" width="7.42578125" style="19" bestFit="1" customWidth="1"/>
    <col min="11" max="11" width="6.140625" style="19" bestFit="1" customWidth="1"/>
    <col min="12" max="12" width="7.42578125" style="19" bestFit="1" customWidth="1"/>
    <col min="13" max="16384" width="8.85546875" style="3"/>
  </cols>
  <sheetData>
    <row r="1" spans="1:12" ht="22.5" customHeight="1" x14ac:dyDescent="0.2">
      <c r="A1" s="2" t="s">
        <v>419</v>
      </c>
      <c r="B1" s="2"/>
    </row>
    <row r="2" spans="1:12" ht="14.45" customHeight="1" x14ac:dyDescent="0.2">
      <c r="A2" s="93"/>
      <c r="B2" s="818" t="s">
        <v>128</v>
      </c>
      <c r="C2" s="819" t="s">
        <v>184</v>
      </c>
      <c r="D2" s="820" t="s">
        <v>185</v>
      </c>
      <c r="E2" s="821"/>
      <c r="F2" s="821"/>
      <c r="G2" s="822"/>
      <c r="H2" s="820" t="s">
        <v>186</v>
      </c>
      <c r="I2" s="821"/>
      <c r="J2" s="821"/>
      <c r="K2" s="821"/>
      <c r="L2" s="821"/>
    </row>
    <row r="3" spans="1:12" ht="17.25" customHeight="1" x14ac:dyDescent="0.2">
      <c r="A3" s="93"/>
      <c r="B3" s="789"/>
      <c r="C3" s="791"/>
      <c r="D3" s="630" t="s">
        <v>98</v>
      </c>
      <c r="E3" s="630" t="s">
        <v>99</v>
      </c>
      <c r="F3" s="630" t="s">
        <v>100</v>
      </c>
      <c r="G3" s="630" t="s">
        <v>101</v>
      </c>
      <c r="H3" s="823"/>
      <c r="I3" s="824"/>
      <c r="J3" s="824"/>
      <c r="K3" s="824"/>
      <c r="L3" s="824"/>
    </row>
    <row r="4" spans="1:12" ht="10.15" customHeight="1" x14ac:dyDescent="0.2">
      <c r="A4" s="125"/>
      <c r="B4" s="584" t="s">
        <v>2</v>
      </c>
      <c r="C4" s="584" t="s">
        <v>0</v>
      </c>
      <c r="D4" s="631" t="s">
        <v>0</v>
      </c>
      <c r="E4" s="632" t="s">
        <v>0</v>
      </c>
      <c r="F4" s="632" t="s">
        <v>0</v>
      </c>
      <c r="G4" s="633" t="s">
        <v>0</v>
      </c>
      <c r="H4" s="631" t="s">
        <v>187</v>
      </c>
      <c r="I4" s="631" t="s">
        <v>188</v>
      </c>
      <c r="J4" s="631" t="s">
        <v>189</v>
      </c>
      <c r="K4" s="631" t="s">
        <v>190</v>
      </c>
      <c r="L4" s="631" t="s">
        <v>191</v>
      </c>
    </row>
    <row r="5" spans="1:12" x14ac:dyDescent="0.2">
      <c r="A5" s="556" t="s">
        <v>243</v>
      </c>
      <c r="B5" s="556"/>
      <c r="C5" s="558"/>
      <c r="D5" s="559"/>
      <c r="E5" s="560"/>
      <c r="F5" s="560"/>
      <c r="G5" s="560"/>
      <c r="H5" s="561"/>
      <c r="I5" s="562"/>
      <c r="J5" s="562"/>
      <c r="K5" s="562"/>
      <c r="L5" s="562"/>
    </row>
    <row r="6" spans="1:12" x14ac:dyDescent="0.2">
      <c r="A6" s="5" t="s">
        <v>284</v>
      </c>
      <c r="B6" s="34">
        <v>46</v>
      </c>
      <c r="C6" s="21">
        <v>51.11</v>
      </c>
      <c r="D6" s="25">
        <v>2.2200000000000002</v>
      </c>
      <c r="E6" s="25">
        <v>15.56</v>
      </c>
      <c r="F6" s="25">
        <v>31.11</v>
      </c>
      <c r="G6" s="25">
        <v>51.11</v>
      </c>
      <c r="H6" s="25">
        <v>40.840000000000003</v>
      </c>
      <c r="I6" s="25">
        <v>11.72</v>
      </c>
      <c r="J6" s="25">
        <v>33</v>
      </c>
      <c r="K6" s="25">
        <v>41</v>
      </c>
      <c r="L6" s="25">
        <v>48</v>
      </c>
    </row>
    <row r="7" spans="1:12" x14ac:dyDescent="0.2">
      <c r="A7" s="5" t="s">
        <v>148</v>
      </c>
      <c r="B7" s="34">
        <v>7</v>
      </c>
      <c r="C7" s="21">
        <v>42.86</v>
      </c>
      <c r="D7" s="25">
        <v>0</v>
      </c>
      <c r="E7" s="25">
        <v>0</v>
      </c>
      <c r="F7" s="25">
        <v>14.29</v>
      </c>
      <c r="G7" s="25">
        <v>85.71</v>
      </c>
      <c r="H7" s="25">
        <v>51</v>
      </c>
      <c r="I7" s="25">
        <v>12.61</v>
      </c>
      <c r="J7" s="25">
        <v>41</v>
      </c>
      <c r="K7" s="25">
        <v>53</v>
      </c>
      <c r="L7" s="25">
        <v>64</v>
      </c>
    </row>
    <row r="8" spans="1:12" x14ac:dyDescent="0.2">
      <c r="A8" s="5" t="s">
        <v>149</v>
      </c>
      <c r="B8" s="34">
        <v>408</v>
      </c>
      <c r="C8" s="21">
        <v>51.6</v>
      </c>
      <c r="D8" s="25">
        <v>1.74</v>
      </c>
      <c r="E8" s="25">
        <v>9.93</v>
      </c>
      <c r="F8" s="25">
        <v>24.81</v>
      </c>
      <c r="G8" s="25">
        <v>63.52</v>
      </c>
      <c r="H8" s="25">
        <v>44.52</v>
      </c>
      <c r="I8" s="25">
        <v>13.26</v>
      </c>
      <c r="J8" s="25">
        <v>35</v>
      </c>
      <c r="K8" s="25">
        <v>44</v>
      </c>
      <c r="L8" s="25">
        <v>53</v>
      </c>
    </row>
    <row r="9" spans="1:12" x14ac:dyDescent="0.2">
      <c r="A9" s="5" t="s">
        <v>29</v>
      </c>
      <c r="B9" s="34">
        <v>102</v>
      </c>
      <c r="C9" s="21">
        <v>25.49</v>
      </c>
      <c r="D9" s="25">
        <v>0.98</v>
      </c>
      <c r="E9" s="25">
        <v>20.59</v>
      </c>
      <c r="F9" s="25">
        <v>57.84</v>
      </c>
      <c r="G9" s="25">
        <v>20.59</v>
      </c>
      <c r="H9" s="25">
        <v>34.25</v>
      </c>
      <c r="I9" s="25">
        <v>6.41</v>
      </c>
      <c r="J9" s="25">
        <v>30</v>
      </c>
      <c r="K9" s="25">
        <v>34</v>
      </c>
      <c r="L9" s="25">
        <v>38</v>
      </c>
    </row>
    <row r="10" spans="1:12" x14ac:dyDescent="0.2">
      <c r="A10" s="5" t="s">
        <v>150</v>
      </c>
      <c r="B10" s="34">
        <v>7</v>
      </c>
      <c r="C10" s="21">
        <v>85.71</v>
      </c>
      <c r="D10" s="25">
        <v>0</v>
      </c>
      <c r="E10" s="25">
        <v>0</v>
      </c>
      <c r="F10" s="25">
        <v>14.29</v>
      </c>
      <c r="G10" s="25">
        <v>85.71</v>
      </c>
      <c r="H10" s="25">
        <v>50.71</v>
      </c>
      <c r="I10" s="25">
        <v>14.92</v>
      </c>
      <c r="J10" s="25">
        <v>42</v>
      </c>
      <c r="K10" s="25">
        <v>48</v>
      </c>
      <c r="L10" s="25">
        <v>58</v>
      </c>
    </row>
    <row r="11" spans="1:12" x14ac:dyDescent="0.2">
      <c r="A11" s="5" t="s">
        <v>286</v>
      </c>
      <c r="B11" s="34">
        <v>6</v>
      </c>
      <c r="C11" s="21">
        <v>33.33</v>
      </c>
      <c r="D11" s="25">
        <v>16.670000000000002</v>
      </c>
      <c r="E11" s="25">
        <v>66.67</v>
      </c>
      <c r="F11" s="25">
        <v>16.670000000000002</v>
      </c>
      <c r="G11" s="25">
        <v>0</v>
      </c>
      <c r="H11" s="25">
        <v>24</v>
      </c>
      <c r="I11" s="25">
        <v>5.73</v>
      </c>
      <c r="J11" s="25">
        <v>20</v>
      </c>
      <c r="K11" s="25">
        <v>21.5</v>
      </c>
      <c r="L11" s="25">
        <v>29</v>
      </c>
    </row>
    <row r="12" spans="1:12" x14ac:dyDescent="0.2">
      <c r="A12" s="5" t="s">
        <v>32</v>
      </c>
      <c r="B12" s="34">
        <v>9</v>
      </c>
      <c r="C12" s="21">
        <v>55.56</v>
      </c>
      <c r="D12" s="25">
        <v>0</v>
      </c>
      <c r="E12" s="25">
        <v>62.5</v>
      </c>
      <c r="F12" s="25">
        <v>25</v>
      </c>
      <c r="G12" s="25">
        <v>12.5</v>
      </c>
      <c r="H12" s="25">
        <v>30.25</v>
      </c>
      <c r="I12" s="25">
        <v>10.210000000000001</v>
      </c>
      <c r="J12" s="25">
        <v>21.5</v>
      </c>
      <c r="K12" s="25">
        <v>27</v>
      </c>
      <c r="L12" s="25">
        <v>37.5</v>
      </c>
    </row>
    <row r="13" spans="1:12" x14ac:dyDescent="0.2">
      <c r="A13" s="5" t="s">
        <v>152</v>
      </c>
      <c r="B13" s="34">
        <v>142</v>
      </c>
      <c r="C13" s="21">
        <v>26.24</v>
      </c>
      <c r="D13" s="25">
        <v>12.68</v>
      </c>
      <c r="E13" s="25">
        <v>69.010000000000005</v>
      </c>
      <c r="F13" s="25">
        <v>14.79</v>
      </c>
      <c r="G13" s="25">
        <v>3.52</v>
      </c>
      <c r="H13" s="25">
        <v>25.06</v>
      </c>
      <c r="I13" s="25">
        <v>6.11</v>
      </c>
      <c r="J13" s="25">
        <v>21</v>
      </c>
      <c r="K13" s="25">
        <v>23</v>
      </c>
      <c r="L13" s="25">
        <v>28</v>
      </c>
    </row>
    <row r="14" spans="1:12" x14ac:dyDescent="0.2">
      <c r="A14" s="5" t="s">
        <v>153</v>
      </c>
      <c r="B14" s="34">
        <v>1</v>
      </c>
      <c r="C14" s="21">
        <v>0</v>
      </c>
      <c r="D14" s="25">
        <v>0</v>
      </c>
      <c r="E14" s="25">
        <v>100</v>
      </c>
      <c r="F14" s="25">
        <v>0</v>
      </c>
      <c r="G14" s="25">
        <v>0</v>
      </c>
      <c r="H14" s="25">
        <v>23</v>
      </c>
      <c r="I14" s="25">
        <v>0</v>
      </c>
      <c r="J14" s="25">
        <v>23</v>
      </c>
      <c r="K14" s="25">
        <v>23</v>
      </c>
      <c r="L14" s="25">
        <v>23</v>
      </c>
    </row>
    <row r="15" spans="1:12" x14ac:dyDescent="0.2">
      <c r="A15" s="5" t="s">
        <v>154</v>
      </c>
      <c r="B15" s="34">
        <v>11</v>
      </c>
      <c r="C15" s="21">
        <v>18.18</v>
      </c>
      <c r="D15" s="25">
        <v>9.09</v>
      </c>
      <c r="E15" s="25">
        <v>36.36</v>
      </c>
      <c r="F15" s="25">
        <v>54.55</v>
      </c>
      <c r="G15" s="25">
        <v>0</v>
      </c>
      <c r="H15" s="25">
        <v>29.18</v>
      </c>
      <c r="I15" s="25">
        <v>6.08</v>
      </c>
      <c r="J15" s="25">
        <v>27</v>
      </c>
      <c r="K15" s="25">
        <v>31</v>
      </c>
      <c r="L15" s="25">
        <v>34</v>
      </c>
    </row>
    <row r="16" spans="1:12" x14ac:dyDescent="0.2">
      <c r="A16" s="5" t="s">
        <v>159</v>
      </c>
      <c r="B16" s="34">
        <v>28</v>
      </c>
      <c r="C16" s="21">
        <v>42.86</v>
      </c>
      <c r="D16" s="25">
        <v>3.7</v>
      </c>
      <c r="E16" s="25">
        <v>22.22</v>
      </c>
      <c r="F16" s="25">
        <v>22.22</v>
      </c>
      <c r="G16" s="25">
        <v>51.85</v>
      </c>
      <c r="H16" s="25">
        <v>40.22</v>
      </c>
      <c r="I16" s="25">
        <v>14.95</v>
      </c>
      <c r="J16" s="25">
        <v>29</v>
      </c>
      <c r="K16" s="25">
        <v>40</v>
      </c>
      <c r="L16" s="25">
        <v>52</v>
      </c>
    </row>
    <row r="17" spans="1:12" x14ac:dyDescent="0.2">
      <c r="A17" s="555" t="s">
        <v>379</v>
      </c>
      <c r="B17" s="13"/>
      <c r="C17" s="13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">
      <c r="A18" s="739"/>
      <c r="B18" s="739"/>
      <c r="C18" s="739"/>
      <c r="D18" s="739"/>
      <c r="E18" s="3"/>
      <c r="F18" s="3"/>
      <c r="G18" s="3"/>
      <c r="H18" s="3"/>
      <c r="I18" s="3"/>
      <c r="J18" s="3"/>
      <c r="K18" s="3"/>
      <c r="L18" s="3"/>
    </row>
  </sheetData>
  <mergeCells count="5">
    <mergeCell ref="B2:B3"/>
    <mergeCell ref="C2:C3"/>
    <mergeCell ref="D2:G2"/>
    <mergeCell ref="H2:L3"/>
    <mergeCell ref="A18:D1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18"/>
  <sheetViews>
    <sheetView showGridLines="0" workbookViewId="0">
      <pane ySplit="3" topLeftCell="A4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8.85546875" style="3" customWidth="1"/>
    <col min="3" max="7" width="10.7109375" style="3" customWidth="1"/>
    <col min="8" max="16384" width="8.85546875" style="3"/>
  </cols>
  <sheetData>
    <row r="1" spans="1:7" ht="22.5" customHeight="1" x14ac:dyDescent="0.2">
      <c r="A1" s="2" t="s">
        <v>418</v>
      </c>
      <c r="B1" s="2"/>
    </row>
    <row r="2" spans="1:7" ht="47.25" customHeight="1" x14ac:dyDescent="0.2">
      <c r="A2" s="93"/>
      <c r="B2" s="543" t="s">
        <v>108</v>
      </c>
      <c r="C2" s="540" t="s">
        <v>207</v>
      </c>
      <c r="D2" s="542" t="s">
        <v>208</v>
      </c>
      <c r="E2" s="542" t="s">
        <v>209</v>
      </c>
      <c r="F2" s="542" t="s">
        <v>210</v>
      </c>
      <c r="G2" s="542" t="s">
        <v>211</v>
      </c>
    </row>
    <row r="3" spans="1:7" x14ac:dyDescent="0.2">
      <c r="A3" s="93"/>
      <c r="B3" s="584" t="s">
        <v>2</v>
      </c>
      <c r="C3" s="585" t="s">
        <v>0</v>
      </c>
      <c r="D3" s="585" t="s">
        <v>0</v>
      </c>
      <c r="E3" s="585" t="s">
        <v>0</v>
      </c>
      <c r="F3" s="585" t="s">
        <v>0</v>
      </c>
      <c r="G3" s="585" t="s">
        <v>0</v>
      </c>
    </row>
    <row r="4" spans="1:7" x14ac:dyDescent="0.2">
      <c r="A4" s="556" t="s">
        <v>243</v>
      </c>
      <c r="B4" s="556"/>
      <c r="C4" s="596"/>
      <c r="D4" s="596"/>
      <c r="E4" s="596"/>
      <c r="F4" s="596"/>
      <c r="G4" s="596"/>
    </row>
    <row r="5" spans="1:7" x14ac:dyDescent="0.2">
      <c r="A5" s="5" t="s">
        <v>284</v>
      </c>
      <c r="B5" s="34">
        <v>46</v>
      </c>
      <c r="C5" s="20">
        <v>42.5</v>
      </c>
      <c r="D5" s="20">
        <v>2.38</v>
      </c>
      <c r="E5" s="20">
        <v>20.93</v>
      </c>
      <c r="F5" s="20">
        <v>29.55</v>
      </c>
      <c r="G5" s="20">
        <v>22.73</v>
      </c>
    </row>
    <row r="6" spans="1:7" x14ac:dyDescent="0.2">
      <c r="A6" s="5" t="s">
        <v>148</v>
      </c>
      <c r="B6" s="34">
        <v>7</v>
      </c>
      <c r="C6" s="20">
        <v>57.14</v>
      </c>
      <c r="D6" s="20">
        <v>14.29</v>
      </c>
      <c r="E6" s="20">
        <v>14.29</v>
      </c>
      <c r="F6" s="20">
        <v>14.29</v>
      </c>
      <c r="G6" s="20">
        <v>28.57</v>
      </c>
    </row>
    <row r="7" spans="1:7" x14ac:dyDescent="0.2">
      <c r="A7" s="5" t="s">
        <v>149</v>
      </c>
      <c r="B7" s="34">
        <v>408</v>
      </c>
      <c r="C7" s="20">
        <v>43.13</v>
      </c>
      <c r="D7" s="20">
        <v>7.14</v>
      </c>
      <c r="E7" s="20">
        <v>14.14</v>
      </c>
      <c r="F7" s="20">
        <v>21.73</v>
      </c>
      <c r="G7" s="20">
        <v>22.13</v>
      </c>
    </row>
    <row r="8" spans="1:7" x14ac:dyDescent="0.2">
      <c r="A8" s="5" t="s">
        <v>29</v>
      </c>
      <c r="B8" s="34">
        <v>102</v>
      </c>
      <c r="C8" s="20">
        <v>48.78</v>
      </c>
      <c r="D8" s="20">
        <v>15.91</v>
      </c>
      <c r="E8" s="20">
        <v>22.22</v>
      </c>
      <c r="F8" s="20">
        <v>6.12</v>
      </c>
      <c r="G8" s="20">
        <v>29.07</v>
      </c>
    </row>
    <row r="9" spans="1:7" x14ac:dyDescent="0.2">
      <c r="A9" s="5" t="s">
        <v>150</v>
      </c>
      <c r="B9" s="34">
        <v>7</v>
      </c>
      <c r="C9" s="20">
        <v>50</v>
      </c>
      <c r="D9" s="20">
        <v>14.29</v>
      </c>
      <c r="E9" s="20">
        <v>0</v>
      </c>
      <c r="F9" s="20">
        <v>16.670000000000002</v>
      </c>
      <c r="G9" s="20">
        <v>20</v>
      </c>
    </row>
    <row r="10" spans="1:7" x14ac:dyDescent="0.2">
      <c r="A10" s="5" t="s">
        <v>286</v>
      </c>
      <c r="B10" s="34">
        <v>6</v>
      </c>
      <c r="C10" s="20">
        <v>33.33</v>
      </c>
      <c r="D10" s="20">
        <v>16.670000000000002</v>
      </c>
      <c r="E10" s="20">
        <v>16.670000000000002</v>
      </c>
      <c r="F10" s="20">
        <v>0</v>
      </c>
      <c r="G10" s="20">
        <v>33.33</v>
      </c>
    </row>
    <row r="11" spans="1:7" x14ac:dyDescent="0.2">
      <c r="A11" s="5" t="s">
        <v>32</v>
      </c>
      <c r="B11" s="34">
        <v>9</v>
      </c>
      <c r="C11" s="20">
        <v>50</v>
      </c>
      <c r="D11" s="20">
        <v>14.29</v>
      </c>
      <c r="E11" s="20">
        <v>50</v>
      </c>
      <c r="F11" s="20">
        <v>0</v>
      </c>
      <c r="G11" s="20">
        <v>44.44</v>
      </c>
    </row>
    <row r="12" spans="1:7" x14ac:dyDescent="0.2">
      <c r="A12" s="5" t="s">
        <v>152</v>
      </c>
      <c r="B12" s="34">
        <v>142</v>
      </c>
      <c r="C12" s="20">
        <v>24.81</v>
      </c>
      <c r="D12" s="20">
        <v>7.46</v>
      </c>
      <c r="E12" s="20">
        <v>25.36</v>
      </c>
      <c r="F12" s="20">
        <v>3.68</v>
      </c>
      <c r="G12" s="20">
        <v>23.53</v>
      </c>
    </row>
    <row r="13" spans="1:7" x14ac:dyDescent="0.2">
      <c r="A13" s="5" t="s">
        <v>153</v>
      </c>
      <c r="B13" s="34">
        <v>1</v>
      </c>
      <c r="C13" s="20">
        <v>100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">
      <c r="A14" s="5" t="s">
        <v>154</v>
      </c>
      <c r="B14" s="34">
        <v>11</v>
      </c>
      <c r="C14" s="20">
        <v>44.44</v>
      </c>
      <c r="D14" s="20">
        <v>22.22</v>
      </c>
      <c r="E14" s="20">
        <v>40</v>
      </c>
      <c r="F14" s="20">
        <v>18.18</v>
      </c>
      <c r="G14" s="20">
        <v>12.5</v>
      </c>
    </row>
    <row r="15" spans="1:7" x14ac:dyDescent="0.2">
      <c r="A15" s="5" t="s">
        <v>159</v>
      </c>
      <c r="B15" s="50">
        <v>28</v>
      </c>
      <c r="C15" s="48">
        <v>33.33</v>
      </c>
      <c r="D15" s="48">
        <v>8.33</v>
      </c>
      <c r="E15" s="48">
        <v>20</v>
      </c>
      <c r="F15" s="48">
        <v>16.670000000000002</v>
      </c>
      <c r="G15" s="48">
        <v>15</v>
      </c>
    </row>
    <row r="16" spans="1:7" s="13" customFormat="1" x14ac:dyDescent="0.2">
      <c r="A16" s="555" t="s">
        <v>379</v>
      </c>
      <c r="B16" s="51"/>
      <c r="C16" s="46"/>
      <c r="D16" s="46"/>
      <c r="E16" s="46"/>
      <c r="F16" s="46"/>
      <c r="G16" s="46"/>
    </row>
    <row r="17" spans="1:7" x14ac:dyDescent="0.2">
      <c r="A17" s="12"/>
      <c r="B17" s="12"/>
      <c r="C17" s="13"/>
      <c r="D17" s="13"/>
      <c r="E17" s="13"/>
      <c r="F17" s="13"/>
      <c r="G17" s="13"/>
    </row>
    <row r="18" spans="1:7" x14ac:dyDescent="0.2">
      <c r="A18" s="739"/>
      <c r="B18" s="739"/>
      <c r="C18" s="739"/>
      <c r="D18" s="739"/>
    </row>
  </sheetData>
  <mergeCells count="1">
    <mergeCell ref="A18:D1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K18"/>
  <sheetViews>
    <sheetView showGridLines="0" workbookViewId="0">
      <pane ySplit="4" topLeftCell="A5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5.42578125" style="3" customWidth="1"/>
    <col min="4" max="8" width="10.7109375" style="3" customWidth="1"/>
    <col min="9" max="16384" width="8.85546875" style="3"/>
  </cols>
  <sheetData>
    <row r="1" spans="1:11" ht="22.5" customHeight="1" x14ac:dyDescent="0.2">
      <c r="A1" s="2" t="s">
        <v>417</v>
      </c>
      <c r="B1" s="2"/>
    </row>
    <row r="2" spans="1:11" ht="14.45" customHeight="1" x14ac:dyDescent="0.2">
      <c r="A2" s="93"/>
      <c r="B2" s="779" t="s">
        <v>126</v>
      </c>
      <c r="C2" s="781" t="s">
        <v>233</v>
      </c>
      <c r="D2" s="781" t="s">
        <v>223</v>
      </c>
      <c r="E2" s="783"/>
      <c r="F2" s="784" t="s">
        <v>224</v>
      </c>
      <c r="G2" s="785"/>
      <c r="H2" s="785"/>
      <c r="I2" s="784" t="s">
        <v>228</v>
      </c>
      <c r="J2" s="785"/>
      <c r="K2" s="785"/>
    </row>
    <row r="3" spans="1:11" ht="33.75" x14ac:dyDescent="0.2">
      <c r="A3" s="93"/>
      <c r="B3" s="780"/>
      <c r="C3" s="782"/>
      <c r="D3" s="782"/>
      <c r="E3" s="780"/>
      <c r="F3" s="595" t="s">
        <v>225</v>
      </c>
      <c r="G3" s="595" t="s">
        <v>226</v>
      </c>
      <c r="H3" s="595" t="s">
        <v>227</v>
      </c>
      <c r="I3" s="595" t="s">
        <v>229</v>
      </c>
      <c r="J3" s="595" t="s">
        <v>230</v>
      </c>
      <c r="K3" s="595" t="s">
        <v>231</v>
      </c>
    </row>
    <row r="4" spans="1:11" x14ac:dyDescent="0.2">
      <c r="A4" s="93"/>
      <c r="B4" s="584" t="s">
        <v>2</v>
      </c>
      <c r="C4" s="585" t="s">
        <v>0</v>
      </c>
      <c r="D4" s="585" t="s">
        <v>187</v>
      </c>
      <c r="E4" s="585" t="s">
        <v>188</v>
      </c>
      <c r="F4" s="585" t="s">
        <v>0</v>
      </c>
      <c r="G4" s="584" t="s">
        <v>0</v>
      </c>
      <c r="H4" s="584" t="s">
        <v>0</v>
      </c>
      <c r="I4" s="584" t="s">
        <v>0</v>
      </c>
      <c r="J4" s="584" t="s">
        <v>0</v>
      </c>
      <c r="K4" s="584" t="s">
        <v>0</v>
      </c>
    </row>
    <row r="5" spans="1:11" x14ac:dyDescent="0.2">
      <c r="A5" s="556" t="s">
        <v>243</v>
      </c>
      <c r="B5" s="556"/>
      <c r="C5" s="597"/>
      <c r="D5" s="597"/>
      <c r="E5" s="597"/>
      <c r="F5" s="597"/>
      <c r="G5" s="597"/>
      <c r="H5" s="597"/>
      <c r="I5" s="598"/>
      <c r="J5" s="598"/>
      <c r="K5" s="598"/>
    </row>
    <row r="6" spans="1:11" x14ac:dyDescent="0.2">
      <c r="A6" s="5" t="s">
        <v>284</v>
      </c>
      <c r="B6" s="11">
        <v>46</v>
      </c>
      <c r="C6" s="11">
        <v>36.36</v>
      </c>
      <c r="D6" s="20">
        <v>45.63</v>
      </c>
      <c r="E6" s="20">
        <v>12.91</v>
      </c>
      <c r="F6" s="20">
        <v>70.45</v>
      </c>
      <c r="G6" s="20">
        <v>25</v>
      </c>
      <c r="H6" s="20">
        <v>4.55</v>
      </c>
      <c r="I6" s="20">
        <v>17.39</v>
      </c>
      <c r="J6" s="20">
        <v>2.17</v>
      </c>
      <c r="K6" s="20">
        <v>80.430000000000007</v>
      </c>
    </row>
    <row r="7" spans="1:11" x14ac:dyDescent="0.2">
      <c r="A7" s="5" t="s">
        <v>148</v>
      </c>
      <c r="B7" s="11">
        <v>7</v>
      </c>
      <c r="C7" s="11">
        <v>57.14</v>
      </c>
      <c r="D7" s="20">
        <v>54</v>
      </c>
      <c r="E7" s="20">
        <v>16.309999999999999</v>
      </c>
      <c r="F7" s="20">
        <v>83.33</v>
      </c>
      <c r="G7" s="20">
        <v>16.670000000000002</v>
      </c>
      <c r="H7" s="20">
        <v>0</v>
      </c>
      <c r="I7" s="20">
        <v>42.86</v>
      </c>
      <c r="J7" s="20">
        <v>0</v>
      </c>
      <c r="K7" s="20">
        <v>57.14</v>
      </c>
    </row>
    <row r="8" spans="1:11" x14ac:dyDescent="0.2">
      <c r="A8" s="5" t="s">
        <v>149</v>
      </c>
      <c r="B8" s="11">
        <v>408</v>
      </c>
      <c r="C8" s="11">
        <v>25.81</v>
      </c>
      <c r="D8" s="20">
        <v>46.51</v>
      </c>
      <c r="E8" s="20">
        <v>15.97</v>
      </c>
      <c r="F8" s="20">
        <v>59.51</v>
      </c>
      <c r="G8" s="20">
        <v>34.24</v>
      </c>
      <c r="H8" s="20">
        <v>6.25</v>
      </c>
      <c r="I8" s="20">
        <v>25.98</v>
      </c>
      <c r="J8" s="20">
        <v>4.17</v>
      </c>
      <c r="K8" s="20">
        <v>69.849999999999994</v>
      </c>
    </row>
    <row r="9" spans="1:11" x14ac:dyDescent="0.2">
      <c r="A9" s="5" t="s">
        <v>29</v>
      </c>
      <c r="B9" s="11">
        <v>102</v>
      </c>
      <c r="C9" s="11">
        <v>21.57</v>
      </c>
      <c r="D9" s="20">
        <v>34.64</v>
      </c>
      <c r="E9" s="20">
        <v>8.02</v>
      </c>
      <c r="F9" s="20">
        <v>50</v>
      </c>
      <c r="G9" s="20">
        <v>27</v>
      </c>
      <c r="H9" s="20">
        <v>23</v>
      </c>
      <c r="I9" s="20">
        <v>42.16</v>
      </c>
      <c r="J9" s="20">
        <v>20.59</v>
      </c>
      <c r="K9" s="20">
        <v>37.25</v>
      </c>
    </row>
    <row r="10" spans="1:11" x14ac:dyDescent="0.2">
      <c r="A10" s="5" t="s">
        <v>150</v>
      </c>
      <c r="B10" s="11">
        <v>7</v>
      </c>
      <c r="C10" s="11">
        <v>42.86</v>
      </c>
      <c r="D10" s="20">
        <v>56.67</v>
      </c>
      <c r="E10" s="20">
        <v>19.66</v>
      </c>
      <c r="F10" s="20">
        <v>66.67</v>
      </c>
      <c r="G10" s="20">
        <v>33.33</v>
      </c>
      <c r="H10" s="20">
        <v>0</v>
      </c>
      <c r="I10" s="20">
        <v>0</v>
      </c>
      <c r="J10" s="20">
        <v>0</v>
      </c>
      <c r="K10" s="20">
        <v>100</v>
      </c>
    </row>
    <row r="11" spans="1:11" x14ac:dyDescent="0.2">
      <c r="A11" s="5" t="s">
        <v>286</v>
      </c>
      <c r="B11" s="11">
        <v>6</v>
      </c>
      <c r="C11" s="11">
        <v>33.33</v>
      </c>
      <c r="D11" s="20">
        <v>21</v>
      </c>
      <c r="E11" s="20">
        <v>2.83</v>
      </c>
      <c r="F11" s="20">
        <v>83.33</v>
      </c>
      <c r="G11" s="20">
        <v>16.670000000000002</v>
      </c>
      <c r="H11" s="20">
        <v>0</v>
      </c>
      <c r="I11" s="20">
        <v>33.33</v>
      </c>
      <c r="J11" s="20">
        <v>0</v>
      </c>
      <c r="K11" s="20">
        <v>66.67</v>
      </c>
    </row>
    <row r="12" spans="1:11" x14ac:dyDescent="0.2">
      <c r="A12" s="5" t="s">
        <v>32</v>
      </c>
      <c r="B12" s="11">
        <v>9</v>
      </c>
      <c r="C12" s="11">
        <v>33.33</v>
      </c>
      <c r="D12" s="20">
        <v>35</v>
      </c>
      <c r="E12" s="20">
        <v>19.8</v>
      </c>
      <c r="F12" s="20">
        <v>55.56</v>
      </c>
      <c r="G12" s="20">
        <v>11.11</v>
      </c>
      <c r="H12" s="20">
        <v>33.33</v>
      </c>
      <c r="I12" s="20">
        <v>44.44</v>
      </c>
      <c r="J12" s="20">
        <v>11.11</v>
      </c>
      <c r="K12" s="20">
        <v>44.44</v>
      </c>
    </row>
    <row r="13" spans="1:11" x14ac:dyDescent="0.2">
      <c r="A13" s="5" t="s">
        <v>152</v>
      </c>
      <c r="B13" s="11">
        <v>142</v>
      </c>
      <c r="C13" s="11">
        <v>47.1</v>
      </c>
      <c r="D13" s="20">
        <v>23.28</v>
      </c>
      <c r="E13" s="20">
        <v>5.4</v>
      </c>
      <c r="F13" s="20">
        <v>57.04</v>
      </c>
      <c r="G13" s="20">
        <v>28.89</v>
      </c>
      <c r="H13" s="20">
        <v>14.07</v>
      </c>
      <c r="I13" s="20">
        <v>57.75</v>
      </c>
      <c r="J13" s="20">
        <v>11.27</v>
      </c>
      <c r="K13" s="20">
        <v>30.99</v>
      </c>
    </row>
    <row r="14" spans="1:11" x14ac:dyDescent="0.2">
      <c r="A14" s="5" t="s">
        <v>153</v>
      </c>
      <c r="B14" s="11">
        <v>1</v>
      </c>
      <c r="C14" s="11">
        <v>0</v>
      </c>
      <c r="D14" s="20">
        <v>0</v>
      </c>
      <c r="E14" s="20">
        <v>0</v>
      </c>
      <c r="F14" s="20">
        <v>0</v>
      </c>
      <c r="G14" s="20">
        <v>100</v>
      </c>
      <c r="H14" s="20">
        <v>0</v>
      </c>
      <c r="I14" s="20">
        <v>0</v>
      </c>
      <c r="J14" s="20">
        <v>100</v>
      </c>
      <c r="K14" s="20">
        <v>0</v>
      </c>
    </row>
    <row r="15" spans="1:11" x14ac:dyDescent="0.2">
      <c r="A15" s="5" t="s">
        <v>154</v>
      </c>
      <c r="B15" s="11">
        <v>11</v>
      </c>
      <c r="C15" s="11">
        <v>54.55</v>
      </c>
      <c r="D15" s="20">
        <v>30.17</v>
      </c>
      <c r="E15" s="20">
        <v>5.85</v>
      </c>
      <c r="F15" s="20">
        <v>66.67</v>
      </c>
      <c r="G15" s="20">
        <v>22.22</v>
      </c>
      <c r="H15" s="20">
        <v>11.11</v>
      </c>
      <c r="I15" s="20">
        <v>45.45</v>
      </c>
      <c r="J15" s="20">
        <v>9.09</v>
      </c>
      <c r="K15" s="20">
        <v>45.45</v>
      </c>
    </row>
    <row r="16" spans="1:11" x14ac:dyDescent="0.2">
      <c r="A16" s="5" t="s">
        <v>159</v>
      </c>
      <c r="B16" s="42">
        <v>28</v>
      </c>
      <c r="C16" s="42">
        <v>40.74</v>
      </c>
      <c r="D16" s="48">
        <v>37.6</v>
      </c>
      <c r="E16" s="48">
        <v>17.22</v>
      </c>
      <c r="F16" s="48">
        <v>55.56</v>
      </c>
      <c r="G16" s="48">
        <v>25.93</v>
      </c>
      <c r="H16" s="48">
        <v>18.52</v>
      </c>
      <c r="I16" s="20">
        <v>35.71</v>
      </c>
      <c r="J16" s="20">
        <v>3.57</v>
      </c>
      <c r="K16" s="20">
        <v>60.71</v>
      </c>
    </row>
    <row r="17" spans="1:8" s="13" customFormat="1" x14ac:dyDescent="0.2">
      <c r="A17" s="555" t="s">
        <v>379</v>
      </c>
      <c r="B17" s="16"/>
      <c r="C17" s="46"/>
      <c r="D17" s="46"/>
      <c r="E17" s="46"/>
      <c r="F17" s="46"/>
      <c r="G17" s="46"/>
      <c r="H17" s="46"/>
    </row>
    <row r="18" spans="1:8" x14ac:dyDescent="0.2">
      <c r="A18" s="739"/>
      <c r="B18" s="739"/>
      <c r="C18" s="739"/>
      <c r="D18" s="739"/>
    </row>
  </sheetData>
  <mergeCells count="6">
    <mergeCell ref="A18:D18"/>
    <mergeCell ref="I2:K2"/>
    <mergeCell ref="B2:B3"/>
    <mergeCell ref="C2:C3"/>
    <mergeCell ref="D2:E3"/>
    <mergeCell ref="F2:H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48"/>
  <sheetViews>
    <sheetView showGridLines="0" workbookViewId="0">
      <pane ySplit="3" topLeftCell="A4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9.28515625" style="19" customWidth="1"/>
    <col min="3" max="3" width="10.7109375" style="19" customWidth="1"/>
    <col min="4" max="4" width="7.140625" style="19" customWidth="1"/>
    <col min="5" max="5" width="8.5703125" style="19" customWidth="1"/>
    <col min="6" max="6" width="7" style="19" customWidth="1"/>
    <col min="7" max="7" width="8.5703125" style="19" customWidth="1"/>
    <col min="8" max="8" width="6.7109375" style="19" customWidth="1"/>
    <col min="9" max="10" width="10.7109375" style="19" customWidth="1"/>
    <col min="11" max="16384" width="8.85546875" style="3"/>
  </cols>
  <sheetData>
    <row r="1" spans="1:10" ht="22.5" customHeight="1" x14ac:dyDescent="0.2">
      <c r="A1" s="2" t="s">
        <v>416</v>
      </c>
      <c r="B1" s="27"/>
    </row>
    <row r="2" spans="1:10" ht="50.45" customHeight="1" x14ac:dyDescent="0.2">
      <c r="A2" s="93"/>
      <c r="B2" s="230" t="s">
        <v>126</v>
      </c>
      <c r="C2" s="786" t="s">
        <v>257</v>
      </c>
      <c r="D2" s="760"/>
      <c r="E2" s="786" t="s">
        <v>268</v>
      </c>
      <c r="F2" s="775"/>
      <c r="G2" s="786" t="s">
        <v>270</v>
      </c>
      <c r="H2" s="760"/>
      <c r="I2" s="539" t="s">
        <v>273</v>
      </c>
      <c r="J2" s="541" t="s">
        <v>276</v>
      </c>
    </row>
    <row r="3" spans="1:10" s="43" customFormat="1" ht="21" customHeight="1" x14ac:dyDescent="0.25">
      <c r="A3" s="126"/>
      <c r="B3" s="233" t="s">
        <v>2</v>
      </c>
      <c r="C3" s="234" t="s">
        <v>187</v>
      </c>
      <c r="D3" s="235" t="s">
        <v>188</v>
      </c>
      <c r="E3" s="233" t="s">
        <v>187</v>
      </c>
      <c r="F3" s="230" t="s">
        <v>188</v>
      </c>
      <c r="G3" s="234" t="s">
        <v>187</v>
      </c>
      <c r="H3" s="235" t="s">
        <v>188</v>
      </c>
      <c r="I3" s="237" t="s">
        <v>0</v>
      </c>
      <c r="J3" s="234" t="s">
        <v>0</v>
      </c>
    </row>
    <row r="4" spans="1:10" x14ac:dyDescent="0.2">
      <c r="A4" s="556" t="s">
        <v>243</v>
      </c>
      <c r="B4" s="592"/>
      <c r="C4" s="560"/>
      <c r="D4" s="626"/>
      <c r="E4" s="562"/>
      <c r="F4" s="562"/>
      <c r="G4" s="562"/>
      <c r="H4" s="562"/>
      <c r="I4" s="611"/>
      <c r="J4" s="562"/>
    </row>
    <row r="5" spans="1:10" x14ac:dyDescent="0.2">
      <c r="A5" s="5" t="s">
        <v>284</v>
      </c>
      <c r="B5" s="11">
        <v>46</v>
      </c>
      <c r="C5" s="20">
        <v>1.61</v>
      </c>
      <c r="D5" s="20">
        <v>0.88</v>
      </c>
      <c r="E5" s="20">
        <v>5.53</v>
      </c>
      <c r="F5" s="20">
        <v>2.64</v>
      </c>
      <c r="G5" s="20">
        <v>29.42</v>
      </c>
      <c r="H5" s="20">
        <v>11.52</v>
      </c>
      <c r="I5" s="21">
        <v>2.44</v>
      </c>
      <c r="J5" s="21">
        <v>0</v>
      </c>
    </row>
    <row r="6" spans="1:10" x14ac:dyDescent="0.2">
      <c r="A6" s="5" t="s">
        <v>148</v>
      </c>
      <c r="B6" s="11">
        <v>7</v>
      </c>
      <c r="C6" s="20">
        <v>1.43</v>
      </c>
      <c r="D6" s="20">
        <v>0.53</v>
      </c>
      <c r="E6" s="20">
        <v>7</v>
      </c>
      <c r="F6" s="20">
        <v>0</v>
      </c>
      <c r="G6" s="20">
        <v>35.5</v>
      </c>
      <c r="H6" s="20">
        <v>14.58</v>
      </c>
      <c r="I6" s="21">
        <v>0</v>
      </c>
      <c r="J6" s="21">
        <v>0</v>
      </c>
    </row>
    <row r="7" spans="1:10" x14ac:dyDescent="0.2">
      <c r="A7" s="5" t="s">
        <v>149</v>
      </c>
      <c r="B7" s="11">
        <v>408</v>
      </c>
      <c r="C7" s="20">
        <v>1.71</v>
      </c>
      <c r="D7" s="20">
        <v>0.98</v>
      </c>
      <c r="E7" s="20">
        <v>6</v>
      </c>
      <c r="F7" s="20">
        <v>2.2599999999999998</v>
      </c>
      <c r="G7" s="20">
        <v>26.77</v>
      </c>
      <c r="H7" s="20">
        <v>12.5</v>
      </c>
      <c r="I7" s="21">
        <v>5.65</v>
      </c>
      <c r="J7" s="21">
        <v>45.45</v>
      </c>
    </row>
    <row r="8" spans="1:10" x14ac:dyDescent="0.2">
      <c r="A8" s="5" t="s">
        <v>29</v>
      </c>
      <c r="B8" s="11">
        <v>102</v>
      </c>
      <c r="C8" s="20">
        <v>2.39</v>
      </c>
      <c r="D8" s="20">
        <v>1.39</v>
      </c>
      <c r="E8" s="20">
        <v>4.82</v>
      </c>
      <c r="F8" s="20">
        <v>3.06</v>
      </c>
      <c r="G8" s="20">
        <v>21.45</v>
      </c>
      <c r="H8" s="20">
        <v>5.59</v>
      </c>
      <c r="I8" s="21">
        <v>19.77</v>
      </c>
      <c r="J8" s="21">
        <v>11.11</v>
      </c>
    </row>
    <row r="9" spans="1:10" x14ac:dyDescent="0.2">
      <c r="A9" s="5" t="s">
        <v>150</v>
      </c>
      <c r="B9" s="11">
        <v>7</v>
      </c>
      <c r="C9" s="20">
        <v>1.71</v>
      </c>
      <c r="D9" s="20">
        <v>1.1100000000000001</v>
      </c>
      <c r="E9" s="20">
        <v>7</v>
      </c>
      <c r="F9" s="20">
        <v>0</v>
      </c>
      <c r="G9" s="20">
        <v>34.5</v>
      </c>
      <c r="H9" s="20">
        <v>9.8800000000000008</v>
      </c>
      <c r="I9" s="21">
        <v>20</v>
      </c>
      <c r="J9" s="21">
        <v>0</v>
      </c>
    </row>
    <row r="10" spans="1:10" x14ac:dyDescent="0.2">
      <c r="A10" s="5" t="s">
        <v>286</v>
      </c>
      <c r="B10" s="11">
        <v>6</v>
      </c>
      <c r="C10" s="20">
        <v>2.17</v>
      </c>
      <c r="D10" s="20">
        <v>1.17</v>
      </c>
      <c r="E10" s="20">
        <v>3</v>
      </c>
      <c r="F10" s="20">
        <v>3.67</v>
      </c>
      <c r="G10" s="20">
        <v>16.25</v>
      </c>
      <c r="H10" s="20">
        <v>1.89</v>
      </c>
      <c r="I10" s="21">
        <v>0</v>
      </c>
      <c r="J10" s="21">
        <v>0</v>
      </c>
    </row>
    <row r="11" spans="1:10" x14ac:dyDescent="0.2">
      <c r="A11" s="5" t="s">
        <v>32</v>
      </c>
      <c r="B11" s="11">
        <v>9</v>
      </c>
      <c r="C11" s="20">
        <v>2.2200000000000002</v>
      </c>
      <c r="D11" s="20">
        <v>1.39</v>
      </c>
      <c r="E11" s="20">
        <v>3.5</v>
      </c>
      <c r="F11" s="20">
        <v>2.78</v>
      </c>
      <c r="G11" s="20">
        <v>18.25</v>
      </c>
      <c r="H11" s="20">
        <v>3.4</v>
      </c>
      <c r="I11" s="21">
        <v>14.29</v>
      </c>
      <c r="J11" s="21">
        <v>0</v>
      </c>
    </row>
    <row r="12" spans="1:10" x14ac:dyDescent="0.2">
      <c r="A12" s="5" t="s">
        <v>152</v>
      </c>
      <c r="B12" s="11">
        <v>142</v>
      </c>
      <c r="C12" s="20">
        <v>2.27</v>
      </c>
      <c r="D12" s="20">
        <v>1.49</v>
      </c>
      <c r="E12" s="20">
        <v>4.49</v>
      </c>
      <c r="F12" s="20">
        <v>2.78</v>
      </c>
      <c r="G12" s="20">
        <v>19.03</v>
      </c>
      <c r="H12" s="20">
        <v>5.61</v>
      </c>
      <c r="I12" s="21">
        <v>4</v>
      </c>
      <c r="J12" s="21">
        <v>33.33</v>
      </c>
    </row>
    <row r="13" spans="1:10" x14ac:dyDescent="0.2">
      <c r="A13" s="5" t="s">
        <v>153</v>
      </c>
      <c r="B13" s="11">
        <v>1</v>
      </c>
      <c r="C13" s="20">
        <v>2</v>
      </c>
      <c r="D13" s="20">
        <v>0</v>
      </c>
      <c r="E13" s="20">
        <v>7</v>
      </c>
      <c r="F13" s="20">
        <v>0</v>
      </c>
      <c r="G13" s="20">
        <v>19</v>
      </c>
      <c r="H13" s="20">
        <v>0</v>
      </c>
      <c r="I13" s="21">
        <v>0</v>
      </c>
      <c r="J13" s="21">
        <v>0</v>
      </c>
    </row>
    <row r="14" spans="1:10" x14ac:dyDescent="0.2">
      <c r="A14" s="5" t="s">
        <v>154</v>
      </c>
      <c r="B14" s="11">
        <v>11</v>
      </c>
      <c r="C14" s="20">
        <v>1.45</v>
      </c>
      <c r="D14" s="20">
        <v>0.82</v>
      </c>
      <c r="E14" s="20">
        <v>4.4400000000000004</v>
      </c>
      <c r="F14" s="20">
        <v>3.16</v>
      </c>
      <c r="G14" s="20">
        <v>20.7</v>
      </c>
      <c r="H14" s="20">
        <v>6.77</v>
      </c>
      <c r="I14" s="21">
        <v>0</v>
      </c>
      <c r="J14" s="21">
        <v>0</v>
      </c>
    </row>
    <row r="15" spans="1:10" x14ac:dyDescent="0.2">
      <c r="A15" s="5" t="s">
        <v>159</v>
      </c>
      <c r="B15" s="42">
        <v>28</v>
      </c>
      <c r="C15" s="48">
        <v>2.29</v>
      </c>
      <c r="D15" s="48">
        <v>1.98</v>
      </c>
      <c r="E15" s="48">
        <v>5.13</v>
      </c>
      <c r="F15" s="48">
        <v>2.78</v>
      </c>
      <c r="G15" s="48">
        <v>23.19</v>
      </c>
      <c r="H15" s="48">
        <v>15.97</v>
      </c>
      <c r="I15" s="49">
        <v>4.17</v>
      </c>
      <c r="J15" s="49">
        <v>0</v>
      </c>
    </row>
    <row r="16" spans="1:10" s="13" customFormat="1" x14ac:dyDescent="0.2">
      <c r="A16" s="555" t="s">
        <v>379</v>
      </c>
      <c r="B16" s="16"/>
      <c r="C16" s="46"/>
      <c r="D16" s="46"/>
      <c r="E16" s="46"/>
      <c r="F16" s="46"/>
      <c r="G16" s="46"/>
      <c r="H16" s="46"/>
      <c r="I16" s="46"/>
      <c r="J16" s="46"/>
    </row>
    <row r="17" spans="1:10" x14ac:dyDescent="0.2">
      <c r="A17" s="739"/>
      <c r="B17" s="739"/>
      <c r="C17" s="739"/>
      <c r="D17" s="739"/>
    </row>
    <row r="23" spans="1:10" x14ac:dyDescent="0.2"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"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"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"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"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"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"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"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"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2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2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2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2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2">
      <c r="B48" s="3"/>
      <c r="C48" s="3"/>
      <c r="D48" s="3"/>
      <c r="E48" s="3"/>
      <c r="F48" s="3"/>
      <c r="G48" s="3"/>
      <c r="H48" s="3"/>
      <c r="I48" s="3"/>
      <c r="J48" s="3"/>
    </row>
  </sheetData>
  <mergeCells count="4">
    <mergeCell ref="C2:D2"/>
    <mergeCell ref="E2:F2"/>
    <mergeCell ref="G2:H2"/>
    <mergeCell ref="A17:D1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showGridLines="0" zoomScale="115" zoomScaleNormal="115" workbookViewId="0">
      <pane ySplit="10" topLeftCell="A20" activePane="bottomLeft" state="frozen"/>
      <selection sqref="A1:XFD1048576"/>
      <selection pane="bottomLeft" activeCell="C2" sqref="A2:XFD5"/>
    </sheetView>
  </sheetViews>
  <sheetFormatPr defaultColWidth="8.85546875" defaultRowHeight="11.25" x14ac:dyDescent="0.2"/>
  <cols>
    <col min="1" max="1" width="28.28515625" style="3" customWidth="1"/>
    <col min="2" max="2" width="10.28515625" style="3" customWidth="1"/>
    <col min="3" max="3" width="11.7109375" style="3" customWidth="1"/>
    <col min="4" max="4" width="7.28515625" style="3" customWidth="1"/>
    <col min="5" max="5" width="5.85546875" style="19" bestFit="1" customWidth="1"/>
    <col min="6" max="7" width="6.85546875" style="19" bestFit="1" customWidth="1"/>
    <col min="8" max="8" width="7.28515625" style="19" bestFit="1" customWidth="1"/>
    <col min="9" max="9" width="6.28515625" style="19" bestFit="1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3" ht="22.5" customHeight="1" x14ac:dyDescent="0.2">
      <c r="A1" s="123" t="str">
        <f>[2]T!$A$1:$I$1</f>
        <v>Tableau 7.1. Indicateurs démographiques des patients en traitement pour les hypnotiques, Belgique, 2021</v>
      </c>
      <c r="B1" s="123"/>
      <c r="C1" s="123"/>
      <c r="D1" s="93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45" customHeight="1" x14ac:dyDescent="0.2">
      <c r="A2" s="833" t="s">
        <v>65</v>
      </c>
      <c r="B2" s="741" t="str">
        <f>'[1]T 31'!$B$4:$C$4</f>
        <v>Nombre d'épisodes de traitement</v>
      </c>
      <c r="D2" s="743" t="str">
        <f>'[1]T 9'!$D$3</f>
        <v>Proportion de femmes</v>
      </c>
      <c r="E2" s="745" t="str">
        <f>'[1]T 10'!$C$3</f>
        <v>Proportion par groupes d'âge</v>
      </c>
      <c r="F2" s="746"/>
      <c r="G2" s="746"/>
      <c r="H2" s="747"/>
      <c r="I2" s="745" t="str">
        <f>'[1]T 10'!$H$3</f>
        <v>Caractéristiques de l'âge</v>
      </c>
      <c r="J2" s="746"/>
      <c r="K2" s="746"/>
      <c r="L2" s="746"/>
      <c r="M2" s="746"/>
    </row>
    <row r="3" spans="1:13" ht="17.25" customHeight="1" x14ac:dyDescent="0.2">
      <c r="A3" s="834"/>
      <c r="B3" s="742"/>
      <c r="D3" s="744"/>
      <c r="E3" s="73" t="str">
        <f>'[3]T 2'!$C$4</f>
        <v>&lt;20</v>
      </c>
      <c r="F3" s="74" t="str">
        <f>'[3]T 2'!$D$4</f>
        <v>20-29</v>
      </c>
      <c r="G3" s="74" t="str">
        <f>'[3]T 2'!$E$4</f>
        <v>30-39</v>
      </c>
      <c r="H3" s="75" t="str">
        <f>'[3]T 2'!$F$4</f>
        <v>40+</v>
      </c>
      <c r="I3" s="836"/>
      <c r="J3" s="748"/>
      <c r="K3" s="748"/>
      <c r="L3" s="748"/>
      <c r="M3" s="748"/>
    </row>
    <row r="4" spans="1:13" x14ac:dyDescent="0.2">
      <c r="A4" s="835"/>
      <c r="B4" s="76" t="s">
        <v>2</v>
      </c>
      <c r="D4" s="186" t="s">
        <v>0</v>
      </c>
      <c r="E4" s="77" t="s">
        <v>0</v>
      </c>
      <c r="F4" s="78" t="s">
        <v>0</v>
      </c>
      <c r="G4" s="78" t="s">
        <v>0</v>
      </c>
      <c r="H4" s="79" t="s">
        <v>0</v>
      </c>
      <c r="I4" s="77" t="str">
        <f>'[1]T 10'!I5</f>
        <v>Moyenne</v>
      </c>
      <c r="J4" s="77" t="str">
        <f>'[1]T 10'!J5</f>
        <v>Ecart-type</v>
      </c>
      <c r="K4" s="77" t="str">
        <f>'[1]T 10'!K5</f>
        <v>1e quartile</v>
      </c>
      <c r="L4" s="77" t="str">
        <f>'[1]T 10'!L5</f>
        <v>Médiane</v>
      </c>
      <c r="M4" s="77" t="str">
        <f>'[1]T 10'!M5</f>
        <v>3e quartile</v>
      </c>
    </row>
    <row r="5" spans="1:13" x14ac:dyDescent="0.2">
      <c r="A5" s="69" t="str">
        <f>'[1]T 31'!$A$6</f>
        <v>Par type d'épisode</v>
      </c>
      <c r="B5" s="60"/>
      <c r="D5" s="61"/>
      <c r="E5" s="62"/>
      <c r="F5" s="63"/>
      <c r="G5" s="63"/>
      <c r="H5" s="63"/>
      <c r="I5" s="64"/>
      <c r="J5" s="65"/>
      <c r="K5" s="65"/>
      <c r="L5" s="65"/>
      <c r="M5" s="65"/>
    </row>
    <row r="6" spans="1:13" x14ac:dyDescent="0.2">
      <c r="A6" s="69"/>
      <c r="B6" s="60"/>
      <c r="D6" s="63"/>
      <c r="E6" s="63"/>
      <c r="F6" s="63"/>
      <c r="G6" s="63"/>
      <c r="H6" s="63"/>
      <c r="I6" s="63"/>
      <c r="J6" s="65"/>
      <c r="K6" s="65"/>
      <c r="L6" s="65"/>
      <c r="M6" s="65"/>
    </row>
    <row r="7" spans="1:13" ht="22.5" customHeight="1" x14ac:dyDescent="0.2">
      <c r="A7" s="123"/>
      <c r="B7" s="123"/>
      <c r="C7" s="123"/>
      <c r="D7" s="93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4.45" customHeight="1" x14ac:dyDescent="0.2">
      <c r="A8" s="93"/>
      <c r="B8" s="828" t="str">
        <f>[2]T!$B$3:$C$3</f>
        <v>Nombre de patients différents identifiables</v>
      </c>
      <c r="C8" s="830" t="str">
        <f>'[2]T 17'!$B$3</f>
        <v>Hypnotics</v>
      </c>
      <c r="D8" s="830" t="str">
        <f>[2]T!$D$3</f>
        <v>Proportion de femmes</v>
      </c>
      <c r="E8" s="825" t="str">
        <f>'[2]T 2'!$C$3</f>
        <v>Proportion par groupes d'âge</v>
      </c>
      <c r="F8" s="826"/>
      <c r="G8" s="826"/>
      <c r="H8" s="832"/>
      <c r="I8" s="825" t="str">
        <f>'[2]T 2'!$H$3</f>
        <v>Caractéristiques de l'âge</v>
      </c>
      <c r="J8" s="826"/>
      <c r="K8" s="826"/>
      <c r="L8" s="826"/>
      <c r="M8" s="826"/>
    </row>
    <row r="9" spans="1:13" ht="42" customHeight="1" x14ac:dyDescent="0.2">
      <c r="A9" s="93"/>
      <c r="B9" s="829"/>
      <c r="C9" s="831"/>
      <c r="D9" s="831"/>
      <c r="E9" s="280" t="str">
        <f>'[2]T 2'!$C$4</f>
        <v>&lt;20</v>
      </c>
      <c r="F9" s="281" t="str">
        <f>'[2]T 2'!$D$4</f>
        <v>20-29</v>
      </c>
      <c r="G9" s="281" t="str">
        <f>'[2]T 2'!$E$4</f>
        <v>30-39</v>
      </c>
      <c r="H9" s="282" t="str">
        <f>'[2]T 2'!$F$4</f>
        <v>40+</v>
      </c>
      <c r="I9" s="825"/>
      <c r="J9" s="827"/>
      <c r="K9" s="827"/>
      <c r="L9" s="827"/>
      <c r="M9" s="827"/>
    </row>
    <row r="10" spans="1:13" x14ac:dyDescent="0.2">
      <c r="A10" s="125"/>
      <c r="B10" s="283" t="s">
        <v>2</v>
      </c>
      <c r="C10" s="334" t="s">
        <v>0</v>
      </c>
      <c r="D10" s="283" t="s">
        <v>0</v>
      </c>
      <c r="E10" s="342" t="s">
        <v>0</v>
      </c>
      <c r="F10" s="284" t="s">
        <v>0</v>
      </c>
      <c r="G10" s="284" t="s">
        <v>0</v>
      </c>
      <c r="H10" s="343" t="s">
        <v>0</v>
      </c>
      <c r="I10" s="284" t="str">
        <f>'[2]T 2'!I$5</f>
        <v>Moyenne</v>
      </c>
      <c r="J10" s="284" t="str">
        <f>'[2]T 2'!$J$5</f>
        <v>Ecart-type</v>
      </c>
      <c r="K10" s="284" t="str">
        <f>'[2]T 2'!$K$5</f>
        <v>1e quartile</v>
      </c>
      <c r="L10" s="284" t="str">
        <f>'[2]T 2'!$L$5</f>
        <v>Médiane</v>
      </c>
      <c r="M10" s="284" t="str">
        <f>'[2]T 2'!$M$5</f>
        <v>3e quartile</v>
      </c>
    </row>
    <row r="11" spans="1:13" x14ac:dyDescent="0.2">
      <c r="A11" s="285" t="str">
        <f>[2]T!$A$5</f>
        <v>Par année d'enregistrement</v>
      </c>
      <c r="B11" s="285"/>
      <c r="C11" s="335"/>
      <c r="D11" s="340"/>
      <c r="E11" s="344"/>
      <c r="F11" s="286"/>
      <c r="G11" s="286"/>
      <c r="H11" s="345"/>
      <c r="I11" s="341"/>
      <c r="J11" s="287"/>
      <c r="K11" s="287"/>
      <c r="L11" s="287"/>
      <c r="M11" s="287"/>
    </row>
    <row r="12" spans="1:13" x14ac:dyDescent="0.2">
      <c r="A12" s="95">
        <f>[2]T!$A6</f>
        <v>2015</v>
      </c>
      <c r="B12" s="171">
        <f>[2]T!$B$5</f>
        <v>235</v>
      </c>
      <c r="C12" s="262">
        <f>'[2]T 17'!$B$5</f>
        <v>8.49</v>
      </c>
      <c r="D12" s="97">
        <f>[2]T!$E$5</f>
        <v>50.64</v>
      </c>
      <c r="E12" s="220">
        <f>'[2]T 2'!$C6</f>
        <v>0.43</v>
      </c>
      <c r="F12" s="97">
        <f>'[2]T 2'!$D6</f>
        <v>11.97</v>
      </c>
      <c r="G12" s="97">
        <f>'[2]T 2'!$E6</f>
        <v>32.479999999999997</v>
      </c>
      <c r="H12" s="265">
        <f>'[2]T 2'!$F6</f>
        <v>55.13</v>
      </c>
      <c r="I12" s="97">
        <f>'[2]T 2'!I$6</f>
        <v>42.79</v>
      </c>
      <c r="J12" s="97">
        <f>'[2]T 2'!J$6</f>
        <v>12.35</v>
      </c>
      <c r="K12" s="171">
        <f>'[2]T 2'!K$6</f>
        <v>32</v>
      </c>
      <c r="L12" s="171">
        <f>'[2]T 2'!L$6</f>
        <v>42</v>
      </c>
      <c r="M12" s="171">
        <f>'[2]T 2'!M$6</f>
        <v>51</v>
      </c>
    </row>
    <row r="13" spans="1:13" x14ac:dyDescent="0.2">
      <c r="A13" s="95">
        <f>[2]T!$A7</f>
        <v>2016</v>
      </c>
      <c r="B13" s="171">
        <f>[2]T!$B7</f>
        <v>213</v>
      </c>
      <c r="C13" s="262">
        <f>'[2]T 17'!$B7</f>
        <v>7.59</v>
      </c>
      <c r="D13" s="97">
        <f>[2]T!$E7</f>
        <v>51.17</v>
      </c>
      <c r="E13" s="220">
        <f>'[2]T 2'!C8</f>
        <v>0</v>
      </c>
      <c r="F13" s="97">
        <f>'[2]T 2'!D8</f>
        <v>9.86</v>
      </c>
      <c r="G13" s="97">
        <f>'[2]T 2'!E8</f>
        <v>30.52</v>
      </c>
      <c r="H13" s="265">
        <f>'[2]T 2'!F8</f>
        <v>59.62</v>
      </c>
      <c r="I13" s="97">
        <f>'[2]T 2'!I8</f>
        <v>43.66</v>
      </c>
      <c r="J13" s="97">
        <f>'[2]T 2'!J8</f>
        <v>11.35</v>
      </c>
      <c r="K13" s="171">
        <f>'[2]T 2'!K8</f>
        <v>35</v>
      </c>
      <c r="L13" s="171">
        <f>'[2]T 2'!L8</f>
        <v>43</v>
      </c>
      <c r="M13" s="171">
        <f>'[2]T 2'!M8</f>
        <v>53</v>
      </c>
    </row>
    <row r="14" spans="1:13" ht="12" thickBot="1" x14ac:dyDescent="0.25">
      <c r="A14" s="95">
        <f>[2]T!$A8</f>
        <v>2017</v>
      </c>
      <c r="B14" s="171">
        <f>[2]T!$B8</f>
        <v>191</v>
      </c>
      <c r="C14" s="262">
        <f>'[2]T 17'!$B8</f>
        <v>7.42</v>
      </c>
      <c r="D14" s="97">
        <f>[2]T!$E8</f>
        <v>45.55</v>
      </c>
      <c r="E14" s="220">
        <f>'[2]T 2'!C9</f>
        <v>0</v>
      </c>
      <c r="F14" s="97">
        <f>'[2]T 2'!D9</f>
        <v>10.47</v>
      </c>
      <c r="G14" s="97">
        <f>'[2]T 2'!E9</f>
        <v>25.65</v>
      </c>
      <c r="H14" s="265">
        <f>'[2]T 2'!F9</f>
        <v>63.87</v>
      </c>
      <c r="I14" s="97">
        <f>'[2]T 2'!I9</f>
        <v>44.23</v>
      </c>
      <c r="J14" s="97">
        <f>'[2]T 2'!J9</f>
        <v>12.27</v>
      </c>
      <c r="K14" s="171">
        <f>'[2]T 2'!K9</f>
        <v>35</v>
      </c>
      <c r="L14" s="171">
        <f>'[2]T 2'!L9</f>
        <v>43</v>
      </c>
      <c r="M14" s="171">
        <f>'[2]T 2'!M9</f>
        <v>52</v>
      </c>
    </row>
    <row r="15" spans="1:13" ht="12.75" thickTop="1" thickBot="1" x14ac:dyDescent="0.25">
      <c r="A15" s="98" t="str">
        <f>IF(D8="Aandeel vrouwen","Anonieme episodes, 2017","Episodes anonymes, 2017")</f>
        <v>Episodes anonymes, 2017</v>
      </c>
      <c r="B15" s="172">
        <f>'[2]T 23'!$B$8</f>
        <v>231</v>
      </c>
      <c r="C15" s="336" t="e">
        <f>#REF!+#REF!</f>
        <v>#REF!</v>
      </c>
      <c r="D15" s="100" t="e">
        <f>#REF!</f>
        <v>#REF!</v>
      </c>
      <c r="E15" s="228" t="e">
        <f>#REF!</f>
        <v>#REF!</v>
      </c>
      <c r="F15" s="100" t="e">
        <f>#REF!</f>
        <v>#REF!</v>
      </c>
      <c r="G15" s="100" t="e">
        <f>#REF!</f>
        <v>#REF!</v>
      </c>
      <c r="H15" s="266" t="e">
        <f>#REF!</f>
        <v>#REF!</v>
      </c>
      <c r="I15" s="100" t="e">
        <f>#REF!</f>
        <v>#REF!</v>
      </c>
      <c r="J15" s="100" t="e">
        <f>#REF!</f>
        <v>#REF!</v>
      </c>
      <c r="K15" s="172" t="e">
        <f>#REF!</f>
        <v>#REF!</v>
      </c>
      <c r="L15" s="172" t="e">
        <f>#REF!</f>
        <v>#REF!</v>
      </c>
      <c r="M15" s="250" t="e">
        <f>#REF!</f>
        <v>#REF!</v>
      </c>
    </row>
    <row r="16" spans="1:13" ht="12" thickTop="1" x14ac:dyDescent="0.2">
      <c r="A16" s="285" t="str">
        <f>'[2]T 3'!$A$5</f>
        <v>Par province/région</v>
      </c>
      <c r="B16" s="288"/>
      <c r="C16" s="337"/>
      <c r="D16" s="289"/>
      <c r="E16" s="346"/>
      <c r="F16" s="291"/>
      <c r="G16" s="291"/>
      <c r="H16" s="347"/>
      <c r="I16" s="291"/>
      <c r="J16" s="289"/>
      <c r="K16" s="292"/>
      <c r="L16" s="292"/>
      <c r="M16" s="292"/>
    </row>
    <row r="17" spans="1:13" x14ac:dyDescent="0.2">
      <c r="A17" s="294" t="str">
        <f>'[2]T 3'!$A$7</f>
        <v>TOTAL FLANDRE</v>
      </c>
      <c r="B17" s="295">
        <f>'[2]T 3'!$B7</f>
        <v>318</v>
      </c>
      <c r="C17" s="338">
        <f>'[2]T 22'!$G7</f>
        <v>7.9</v>
      </c>
      <c r="D17" s="296">
        <f>'[2]T 3'!$E7</f>
        <v>55.06</v>
      </c>
      <c r="E17" s="348">
        <f>'[2]T 4'!B8</f>
        <v>1.92</v>
      </c>
      <c r="F17" s="296">
        <f>'[2]T 4'!C8</f>
        <v>12.5</v>
      </c>
      <c r="G17" s="296">
        <f>'[2]T 4'!D8</f>
        <v>24.68</v>
      </c>
      <c r="H17" s="349">
        <f>'[2]T 4'!E8</f>
        <v>60.9</v>
      </c>
      <c r="I17" s="296">
        <f>'[2]T 4'!H8</f>
        <v>43.55</v>
      </c>
      <c r="J17" s="296">
        <f>'[2]T 4'!I8</f>
        <v>13.34</v>
      </c>
      <c r="K17" s="295">
        <f>'[2]T 4'!J8</f>
        <v>33.5</v>
      </c>
      <c r="L17" s="295">
        <f>'[2]T 4'!K8</f>
        <v>43</v>
      </c>
      <c r="M17" s="295">
        <f>'[2]T 4'!L8</f>
        <v>52.5</v>
      </c>
    </row>
    <row r="18" spans="1:13" x14ac:dyDescent="0.2">
      <c r="A18" s="108" t="str">
        <f>'[2]T 3'!$A8</f>
        <v>Anvers</v>
      </c>
      <c r="B18" s="178">
        <f>'[2]T 3'!$B8</f>
        <v>68</v>
      </c>
      <c r="C18" s="261">
        <f>'[2]T 22'!$G8</f>
        <v>8.44</v>
      </c>
      <c r="D18" s="104">
        <f>'[2]T 3'!$E8</f>
        <v>32.35</v>
      </c>
      <c r="E18" s="223">
        <f>'[2]T 4'!B9</f>
        <v>1.47</v>
      </c>
      <c r="F18" s="104">
        <f>'[2]T 4'!C9</f>
        <v>16.18</v>
      </c>
      <c r="G18" s="104">
        <f>'[2]T 4'!D9</f>
        <v>22.06</v>
      </c>
      <c r="H18" s="267">
        <f>'[2]T 4'!E9</f>
        <v>60.29</v>
      </c>
      <c r="I18" s="104">
        <f>'[2]T 4'!H9</f>
        <v>40.75</v>
      </c>
      <c r="J18" s="104">
        <f>'[2]T 4'!I9</f>
        <v>12.08</v>
      </c>
      <c r="K18" s="178">
        <f>'[2]T 4'!J9</f>
        <v>30.5</v>
      </c>
      <c r="L18" s="178">
        <f>'[2]T 4'!K9</f>
        <v>41</v>
      </c>
      <c r="M18" s="178">
        <f>'[2]T 4'!L9</f>
        <v>48</v>
      </c>
    </row>
    <row r="19" spans="1:13" x14ac:dyDescent="0.2">
      <c r="A19" s="108" t="str">
        <f>'[2]T 3'!$A9</f>
        <v>Brabant flamand</v>
      </c>
      <c r="B19" s="178">
        <f>'[2]T 3'!$B9</f>
        <v>29</v>
      </c>
      <c r="C19" s="261">
        <f>'[2]T 22'!$G9</f>
        <v>6.22</v>
      </c>
      <c r="D19" s="104">
        <f>'[2]T 3'!$E9</f>
        <v>37.93</v>
      </c>
      <c r="E19" s="223">
        <f>'[2]T 4'!B10</f>
        <v>0</v>
      </c>
      <c r="F19" s="104">
        <f>'[2]T 4'!C10</f>
        <v>27.59</v>
      </c>
      <c r="G19" s="104">
        <f>'[2]T 4'!D10</f>
        <v>37.93</v>
      </c>
      <c r="H19" s="267">
        <f>'[2]T 4'!E10</f>
        <v>34.479999999999997</v>
      </c>
      <c r="I19" s="104">
        <f>'[2]T 4'!H10</f>
        <v>37.21</v>
      </c>
      <c r="J19" s="104">
        <f>'[2]T 4'!I10</f>
        <v>10.54</v>
      </c>
      <c r="K19" s="178">
        <f>'[2]T 4'!J10</f>
        <v>29</v>
      </c>
      <c r="L19" s="178">
        <f>'[2]T 4'!K10</f>
        <v>36</v>
      </c>
      <c r="M19" s="178">
        <f>'[2]T 4'!L10</f>
        <v>45</v>
      </c>
    </row>
    <row r="20" spans="1:13" x14ac:dyDescent="0.2">
      <c r="A20" s="108" t="str">
        <f>'[2]T 3'!$A10</f>
        <v>Flandre occidentale</v>
      </c>
      <c r="B20" s="178">
        <f>'[2]T 3'!$B10</f>
        <v>91</v>
      </c>
      <c r="C20" s="261">
        <f>'[2]T 22'!$G10</f>
        <v>6.95</v>
      </c>
      <c r="D20" s="104">
        <f>'[2]T 3'!$E10</f>
        <v>68.13</v>
      </c>
      <c r="E20" s="223">
        <f>'[2]T 4'!B11</f>
        <v>2.2000000000000002</v>
      </c>
      <c r="F20" s="104">
        <f>'[2]T 4'!C11</f>
        <v>10.99</v>
      </c>
      <c r="G20" s="104">
        <f>'[2]T 4'!D11</f>
        <v>21.98</v>
      </c>
      <c r="H20" s="267">
        <f>'[2]T 4'!E11</f>
        <v>64.84</v>
      </c>
      <c r="I20" s="104">
        <f>'[2]T 4'!H11</f>
        <v>44.18</v>
      </c>
      <c r="J20" s="104">
        <f>'[2]T 4'!I11</f>
        <v>13.31</v>
      </c>
      <c r="K20" s="178">
        <f>'[2]T 4'!J11</f>
        <v>35</v>
      </c>
      <c r="L20" s="178">
        <f>'[2]T 4'!K11</f>
        <v>44</v>
      </c>
      <c r="M20" s="178">
        <f>'[2]T 4'!L11</f>
        <v>56</v>
      </c>
    </row>
    <row r="21" spans="1:13" x14ac:dyDescent="0.2">
      <c r="A21" s="108" t="str">
        <f>'[2]T 3'!$A11</f>
        <v>Flandre orientale</v>
      </c>
      <c r="B21" s="178">
        <f>'[2]T 3'!$B11</f>
        <v>57</v>
      </c>
      <c r="C21" s="261">
        <f>'[2]T 22'!$G11</f>
        <v>6.97</v>
      </c>
      <c r="D21" s="104">
        <f>'[2]T 3'!$E11</f>
        <v>58.93</v>
      </c>
      <c r="E21" s="223">
        <f>'[2]T 4'!B12</f>
        <v>5.26</v>
      </c>
      <c r="F21" s="104">
        <f>'[2]T 4'!C12</f>
        <v>8.77</v>
      </c>
      <c r="G21" s="104">
        <f>'[2]T 4'!D12</f>
        <v>28.07</v>
      </c>
      <c r="H21" s="267">
        <f>'[2]T 4'!E12</f>
        <v>57.89</v>
      </c>
      <c r="I21" s="104">
        <f>'[2]T 4'!H12</f>
        <v>44.98</v>
      </c>
      <c r="J21" s="104">
        <f>'[2]T 4'!I12</f>
        <v>14.36</v>
      </c>
      <c r="K21" s="178">
        <f>'[2]T 4'!J12</f>
        <v>35</v>
      </c>
      <c r="L21" s="178">
        <f>'[2]T 4'!K12</f>
        <v>44</v>
      </c>
      <c r="M21" s="178">
        <f>'[2]T 4'!L12</f>
        <v>57</v>
      </c>
    </row>
    <row r="22" spans="1:13" x14ac:dyDescent="0.2">
      <c r="A22" s="108" t="str">
        <f>'[2]T 3'!$A12</f>
        <v>Limbourg</v>
      </c>
      <c r="B22" s="178">
        <f>'[2]T 3'!$B12</f>
        <v>73</v>
      </c>
      <c r="C22" s="261">
        <f>'[2]T 22'!$G12</f>
        <v>11.2</v>
      </c>
      <c r="D22" s="104">
        <f>'[2]T 3'!$E12</f>
        <v>63.89</v>
      </c>
      <c r="E22" s="223">
        <f>'[2]T 4'!B13</f>
        <v>0</v>
      </c>
      <c r="F22" s="104">
        <f>'[2]T 4'!C13</f>
        <v>7.46</v>
      </c>
      <c r="G22" s="104">
        <f>'[2]T 4'!D13</f>
        <v>22.39</v>
      </c>
      <c r="H22" s="267">
        <f>'[2]T 4'!E13</f>
        <v>70.150000000000006</v>
      </c>
      <c r="I22" s="104">
        <f>'[2]T 4'!H13</f>
        <v>47.09</v>
      </c>
      <c r="J22" s="104">
        <f>'[2]T 4'!I13</f>
        <v>13.62</v>
      </c>
      <c r="K22" s="178">
        <f>'[2]T 4'!J13</f>
        <v>37</v>
      </c>
      <c r="L22" s="178">
        <f>'[2]T 4'!K13</f>
        <v>48</v>
      </c>
      <c r="M22" s="178">
        <f>'[2]T 4'!L13</f>
        <v>55</v>
      </c>
    </row>
    <row r="23" spans="1:13" x14ac:dyDescent="0.2">
      <c r="A23" s="294" t="str">
        <f>'[2]T 3'!$A$13</f>
        <v>TOTAL WALLONIE</v>
      </c>
      <c r="B23" s="295">
        <f>'[2]T 3'!$B13</f>
        <v>80</v>
      </c>
      <c r="C23" s="338">
        <f>'[2]T 22'!$G13</f>
        <v>6.01</v>
      </c>
      <c r="D23" s="296">
        <f>'[2]T 3'!$E13</f>
        <v>57.5</v>
      </c>
      <c r="E23" s="348">
        <f>'[2]T 4'!B14</f>
        <v>1.25</v>
      </c>
      <c r="F23" s="296">
        <f>'[2]T 4'!C14</f>
        <v>7.5</v>
      </c>
      <c r="G23" s="296">
        <f>'[2]T 4'!D14</f>
        <v>27.5</v>
      </c>
      <c r="H23" s="349">
        <f>'[2]T 4'!E14</f>
        <v>63.75</v>
      </c>
      <c r="I23" s="296">
        <f>'[2]T 4'!H14</f>
        <v>45.63</v>
      </c>
      <c r="J23" s="296">
        <f>'[2]T 4'!I14</f>
        <v>12.27</v>
      </c>
      <c r="K23" s="295">
        <f>'[2]T 4'!J14</f>
        <v>36.5</v>
      </c>
      <c r="L23" s="295">
        <f>'[2]T 4'!K14</f>
        <v>46</v>
      </c>
      <c r="M23" s="295">
        <f>'[2]T 4'!L14</f>
        <v>54</v>
      </c>
    </row>
    <row r="24" spans="1:13" x14ac:dyDescent="0.2">
      <c r="A24" s="108" t="str">
        <f>'[2]T 3'!$A14</f>
        <v>Liège</v>
      </c>
      <c r="B24" s="178">
        <f>'[2]T 3'!$B14</f>
        <v>25</v>
      </c>
      <c r="C24" s="261">
        <f>'[2]T 22'!$G14</f>
        <v>4.76</v>
      </c>
      <c r="D24" s="104">
        <f>'[2]T 3'!$E14</f>
        <v>52</v>
      </c>
      <c r="E24" s="223">
        <f>'[2]T 4'!B15</f>
        <v>0</v>
      </c>
      <c r="F24" s="104">
        <f>'[2]T 4'!C15</f>
        <v>16</v>
      </c>
      <c r="G24" s="104">
        <f>'[2]T 4'!D15</f>
        <v>24</v>
      </c>
      <c r="H24" s="267">
        <f>'[2]T 4'!E15</f>
        <v>60</v>
      </c>
      <c r="I24" s="104">
        <f>'[2]T 4'!H15</f>
        <v>45.36</v>
      </c>
      <c r="J24" s="104">
        <f>'[2]T 4'!I15</f>
        <v>13.3</v>
      </c>
      <c r="K24" s="178">
        <f>'[2]T 4'!J15</f>
        <v>34</v>
      </c>
      <c r="L24" s="178">
        <f>'[2]T 4'!K15</f>
        <v>45</v>
      </c>
      <c r="M24" s="178">
        <f>'[2]T 4'!L15</f>
        <v>60</v>
      </c>
    </row>
    <row r="25" spans="1:13" x14ac:dyDescent="0.2">
      <c r="A25" s="108" t="str">
        <f>'[2]T 3'!$A15</f>
        <v>Hainaut</v>
      </c>
      <c r="B25" s="178">
        <f>'[2]T 3'!$B15</f>
        <v>29</v>
      </c>
      <c r="C25" s="261">
        <f>'[2]T 22'!$G15</f>
        <v>5.66</v>
      </c>
      <c r="D25" s="104">
        <f>'[2]T 3'!$E15</f>
        <v>58.62</v>
      </c>
      <c r="E25" s="223">
        <f>'[2]T 4'!B16</f>
        <v>0</v>
      </c>
      <c r="F25" s="104">
        <f>'[2]T 4'!C16</f>
        <v>0</v>
      </c>
      <c r="G25" s="104">
        <f>'[2]T 4'!D16</f>
        <v>44.83</v>
      </c>
      <c r="H25" s="267">
        <f>'[2]T 4'!E16</f>
        <v>55.17</v>
      </c>
      <c r="I25" s="104">
        <f>'[2]T 4'!H16</f>
        <v>42.79</v>
      </c>
      <c r="J25" s="104">
        <f>'[2]T 4'!I16</f>
        <v>7.27</v>
      </c>
      <c r="K25" s="178">
        <f>'[2]T 4'!J16</f>
        <v>37</v>
      </c>
      <c r="L25" s="178">
        <f>'[2]T 4'!K16</f>
        <v>44</v>
      </c>
      <c r="M25" s="178">
        <f>'[2]T 4'!L16</f>
        <v>48</v>
      </c>
    </row>
    <row r="26" spans="1:13" x14ac:dyDescent="0.2">
      <c r="A26" s="108" t="str">
        <f>'[2]T 3'!$A16</f>
        <v>Luxembourg</v>
      </c>
      <c r="B26" s="178">
        <f>'[2]T 3'!$B16</f>
        <v>2</v>
      </c>
      <c r="C26" s="261">
        <f>'[2]T 22'!$G16</f>
        <v>11.76</v>
      </c>
      <c r="D26" s="104">
        <f>'[2]T 3'!$E16</f>
        <v>50</v>
      </c>
      <c r="E26" s="223">
        <f>'[2]T 4'!B17</f>
        <v>0</v>
      </c>
      <c r="F26" s="104">
        <f>'[2]T 4'!C17</f>
        <v>0</v>
      </c>
      <c r="G26" s="104">
        <f>'[2]T 4'!D17</f>
        <v>0</v>
      </c>
      <c r="H26" s="267">
        <f>'[2]T 4'!E17</f>
        <v>100</v>
      </c>
      <c r="I26" s="104">
        <f>'[2]T 4'!H17</f>
        <v>54</v>
      </c>
      <c r="J26" s="104">
        <f>'[2]T 4'!I17</f>
        <v>4.24</v>
      </c>
      <c r="K26" s="178">
        <f>'[2]T 4'!J17</f>
        <v>51</v>
      </c>
      <c r="L26" s="178">
        <f>'[2]T 4'!K17</f>
        <v>54</v>
      </c>
      <c r="M26" s="178">
        <f>'[2]T 4'!L17</f>
        <v>57</v>
      </c>
    </row>
    <row r="27" spans="1:13" x14ac:dyDescent="0.2">
      <c r="A27" s="108" t="str">
        <f>'[2]T 3'!$A17</f>
        <v>Namur</v>
      </c>
      <c r="B27" s="178">
        <f>'[2]T 3'!$B17</f>
        <v>19</v>
      </c>
      <c r="C27" s="261">
        <f>'[2]T 22'!$G17</f>
        <v>7.51</v>
      </c>
      <c r="D27" s="104">
        <f>'[2]T 3'!$E17</f>
        <v>63.16</v>
      </c>
      <c r="E27" s="223">
        <f>'[2]T 4'!B18</f>
        <v>5.26</v>
      </c>
      <c r="F27" s="104">
        <f>'[2]T 4'!C18</f>
        <v>10.53</v>
      </c>
      <c r="G27" s="104">
        <f>'[2]T 4'!D18</f>
        <v>15.79</v>
      </c>
      <c r="H27" s="267">
        <f>'[2]T 4'!E18</f>
        <v>68.42</v>
      </c>
      <c r="I27" s="104">
        <f>'[2]T 4'!H18</f>
        <v>47.84</v>
      </c>
      <c r="J27" s="104">
        <f>'[2]T 4'!I18</f>
        <v>17.34</v>
      </c>
      <c r="K27" s="178">
        <f>'[2]T 4'!J18</f>
        <v>34</v>
      </c>
      <c r="L27" s="178">
        <f>'[2]T 4'!K18</f>
        <v>48</v>
      </c>
      <c r="M27" s="178">
        <f>'[2]T 4'!L18</f>
        <v>58</v>
      </c>
    </row>
    <row r="28" spans="1:13" x14ac:dyDescent="0.2">
      <c r="A28" s="108" t="str">
        <f>'[2]T 3'!$A18</f>
        <v>Brabant wallon</v>
      </c>
      <c r="B28" s="178">
        <f>'[2]T 3'!$B18</f>
        <v>5</v>
      </c>
      <c r="C28" s="261">
        <f>'[2]T 22'!$G18</f>
        <v>21.74</v>
      </c>
      <c r="D28" s="104">
        <f>'[2]T 3'!$E18</f>
        <v>60</v>
      </c>
      <c r="E28" s="223">
        <f>'[2]T 4'!B19</f>
        <v>0</v>
      </c>
      <c r="F28" s="104">
        <f>'[2]T 4'!C19</f>
        <v>0</v>
      </c>
      <c r="G28" s="104">
        <f>'[2]T 4'!D19</f>
        <v>0</v>
      </c>
      <c r="H28" s="267">
        <f>'[2]T 4'!E19</f>
        <v>100</v>
      </c>
      <c r="I28" s="104">
        <f>'[2]T 4'!H19</f>
        <v>51.6</v>
      </c>
      <c r="J28" s="104">
        <f>'[2]T 4'!I19</f>
        <v>4.83</v>
      </c>
      <c r="K28" s="178">
        <f>'[2]T 4'!J19</f>
        <v>49</v>
      </c>
      <c r="L28" s="178">
        <f>'[2]T 4'!K19</f>
        <v>50</v>
      </c>
      <c r="M28" s="178">
        <f>'[2]T 4'!L19</f>
        <v>51</v>
      </c>
    </row>
    <row r="29" spans="1:13" x14ac:dyDescent="0.2">
      <c r="A29" s="298" t="str">
        <f>'[2]T 3'!$A$19</f>
        <v>TOTAL BRUXELLES</v>
      </c>
      <c r="B29" s="295">
        <f>'[2]T 3'!$B19</f>
        <v>63</v>
      </c>
      <c r="C29" s="338">
        <f>'[2]T 22'!$G19</f>
        <v>9.51</v>
      </c>
      <c r="D29" s="296">
        <f>'[2]T 3'!$E19</f>
        <v>25.4</v>
      </c>
      <c r="E29" s="348">
        <f>'[2]T 4'!B20</f>
        <v>1.59</v>
      </c>
      <c r="F29" s="296">
        <f>'[2]T 4'!C20</f>
        <v>3.17</v>
      </c>
      <c r="G29" s="296">
        <f>'[2]T 4'!D20</f>
        <v>25.4</v>
      </c>
      <c r="H29" s="349">
        <f>'[2]T 4'!E20</f>
        <v>69.84</v>
      </c>
      <c r="I29" s="296">
        <f>'[2]T 4'!H20</f>
        <v>46</v>
      </c>
      <c r="J29" s="296">
        <f>'[2]T 4'!I20</f>
        <v>13.21</v>
      </c>
      <c r="K29" s="295">
        <f>'[2]T 4'!J20</f>
        <v>38</v>
      </c>
      <c r="L29" s="295">
        <f>'[2]T 4'!K20</f>
        <v>44</v>
      </c>
      <c r="M29" s="295">
        <f>'[2]T 4'!L20</f>
        <v>53</v>
      </c>
    </row>
    <row r="30" spans="1:13" x14ac:dyDescent="0.2">
      <c r="A30" s="285" t="str">
        <f>'[2]T 3'!$A$20</f>
        <v>Par type d'unité</v>
      </c>
      <c r="B30" s="288"/>
      <c r="C30" s="337"/>
      <c r="D30" s="289"/>
      <c r="E30" s="346"/>
      <c r="F30" s="291"/>
      <c r="G30" s="291"/>
      <c r="H30" s="347"/>
      <c r="I30" s="291"/>
      <c r="J30" s="289"/>
      <c r="K30" s="292"/>
      <c r="L30" s="292"/>
      <c r="M30" s="292"/>
    </row>
    <row r="31" spans="1:13" x14ac:dyDescent="0.2">
      <c r="A31" s="299" t="str">
        <f>'[2]T 3'!$A$21</f>
        <v>Total Ambulatoire</v>
      </c>
      <c r="B31" s="300">
        <f>'[2]T 3'!$B$20</f>
        <v>117</v>
      </c>
      <c r="C31" s="339">
        <f>'[2]T 22'!$G$20</f>
        <v>3.91</v>
      </c>
      <c r="D31" s="301">
        <f>'[2]T 3'!$E$20</f>
        <v>37.93</v>
      </c>
      <c r="E31" s="350">
        <f>'[2]T 4'!B21</f>
        <v>3.42</v>
      </c>
      <c r="F31" s="296">
        <f>'[2]T 4'!C21</f>
        <v>8.5500000000000007</v>
      </c>
      <c r="G31" s="296">
        <f>'[2]T 4'!D21</f>
        <v>23.93</v>
      </c>
      <c r="H31" s="351">
        <f>'[2]T 4'!E21</f>
        <v>64.099999999999994</v>
      </c>
      <c r="I31" s="301">
        <f>'[2]T 4'!H$21</f>
        <v>42.43</v>
      </c>
      <c r="J31" s="296">
        <f>'[2]T 4'!I$21</f>
        <v>11.62</v>
      </c>
      <c r="K31" s="295">
        <f>'[2]T 4'!J$21</f>
        <v>36</v>
      </c>
      <c r="L31" s="295">
        <f>'[2]T 4'!K$21</f>
        <v>43</v>
      </c>
      <c r="M31" s="300">
        <f>'[2]T 4'!L$21</f>
        <v>49</v>
      </c>
    </row>
    <row r="32" spans="1:13" x14ac:dyDescent="0.2">
      <c r="A32" s="108" t="str">
        <f>'[2]T 3'!$A22</f>
        <v>Consultations ambulatoires</v>
      </c>
      <c r="B32" s="171">
        <f>'[2]T 3'!$B22</f>
        <v>54</v>
      </c>
      <c r="C32" s="259">
        <f>'[2]T 22'!$G22</f>
        <v>3.6</v>
      </c>
      <c r="D32" s="97">
        <f>'[2]T 3'!$E22</f>
        <v>25.93</v>
      </c>
      <c r="E32" s="220">
        <f>'[2]T 4'!B23</f>
        <v>1.85</v>
      </c>
      <c r="F32" s="97">
        <f>'[2]T 4'!C23</f>
        <v>5.56</v>
      </c>
      <c r="G32" s="97">
        <f>'[2]T 4'!D23</f>
        <v>27.78</v>
      </c>
      <c r="H32" s="265">
        <f>'[2]T 4'!E23</f>
        <v>64.81</v>
      </c>
      <c r="I32" s="97">
        <f>'[2]T 4'!H23</f>
        <v>42.44</v>
      </c>
      <c r="J32" s="97">
        <f>'[2]T 4'!I23</f>
        <v>9.19</v>
      </c>
      <c r="K32" s="171">
        <f>'[2]T 4'!J23</f>
        <v>38</v>
      </c>
      <c r="L32" s="171">
        <f>'[2]T 4'!K23</f>
        <v>42.5</v>
      </c>
      <c r="M32" s="171">
        <f>'[2]T 4'!L23</f>
        <v>48</v>
      </c>
    </row>
    <row r="33" spans="1:13" x14ac:dyDescent="0.2">
      <c r="A33" s="108" t="str">
        <f>'[2]T 3'!$A23</f>
        <v>Centre de jour</v>
      </c>
      <c r="B33" s="171">
        <f>'[2]T 3'!$B23</f>
        <v>21</v>
      </c>
      <c r="C33" s="259">
        <f>'[2]T 22'!$G23</f>
        <v>2.2200000000000002</v>
      </c>
      <c r="D33" s="97">
        <f>'[2]T 3'!$E23</f>
        <v>35</v>
      </c>
      <c r="E33" s="220">
        <f>'[2]T 4'!B24</f>
        <v>0</v>
      </c>
      <c r="F33" s="97">
        <f>'[2]T 4'!C24</f>
        <v>19.05</v>
      </c>
      <c r="G33" s="97">
        <f>'[2]T 4'!D24</f>
        <v>19.05</v>
      </c>
      <c r="H33" s="265">
        <f>'[2]T 4'!E24</f>
        <v>61.9</v>
      </c>
      <c r="I33" s="97">
        <f>'[2]T 4'!H24</f>
        <v>41.14</v>
      </c>
      <c r="J33" s="97">
        <f>'[2]T 4'!I24</f>
        <v>10.9</v>
      </c>
      <c r="K33" s="171">
        <f>'[2]T 4'!J24</f>
        <v>34</v>
      </c>
      <c r="L33" s="171">
        <f>'[2]T 4'!K24</f>
        <v>43</v>
      </c>
      <c r="M33" s="171">
        <f>'[2]T 4'!L24</f>
        <v>48</v>
      </c>
    </row>
    <row r="34" spans="1:13" x14ac:dyDescent="0.2">
      <c r="A34" s="108" t="str">
        <f>'[2]T 3'!$A24</f>
        <v>Service de Santé Mentale</v>
      </c>
      <c r="B34" s="171">
        <f>'[2]T 3'!$B24</f>
        <v>42</v>
      </c>
      <c r="C34" s="259">
        <f>'[2]T 22'!$G24</f>
        <v>8.7100000000000009</v>
      </c>
      <c r="D34" s="97">
        <f>'[2]T 3'!$E24</f>
        <v>54.76</v>
      </c>
      <c r="E34" s="220">
        <f>'[2]T 4'!B25</f>
        <v>7.14</v>
      </c>
      <c r="F34" s="97">
        <f>'[2]T 4'!C25</f>
        <v>7.14</v>
      </c>
      <c r="G34" s="97">
        <f>'[2]T 4'!D25</f>
        <v>21.43</v>
      </c>
      <c r="H34" s="265">
        <f>'[2]T 4'!E25</f>
        <v>64.290000000000006</v>
      </c>
      <c r="I34" s="97">
        <f>'[2]T 4'!H25</f>
        <v>43.05</v>
      </c>
      <c r="J34" s="97">
        <f>'[2]T 4'!I25</f>
        <v>14.63</v>
      </c>
      <c r="K34" s="171">
        <f>'[2]T 4'!J25</f>
        <v>32</v>
      </c>
      <c r="L34" s="171">
        <f>'[2]T 4'!K25</f>
        <v>43</v>
      </c>
      <c r="M34" s="171">
        <f>'[2]T 4'!L25</f>
        <v>53</v>
      </c>
    </row>
    <row r="35" spans="1:13" x14ac:dyDescent="0.2">
      <c r="A35" s="294" t="str">
        <f>'[2]T 3'!$A$25</f>
        <v>Total Résidentiel</v>
      </c>
      <c r="B35" s="295">
        <f>'[2]T 3'!$B25</f>
        <v>344</v>
      </c>
      <c r="C35" s="338">
        <f>'[2]T 22'!$G25</f>
        <v>12.44</v>
      </c>
      <c r="D35" s="296">
        <f>'[2]T 3'!$E25</f>
        <v>55.98</v>
      </c>
      <c r="E35" s="348">
        <f>'[2]T 4'!B26</f>
        <v>1.18</v>
      </c>
      <c r="F35" s="296">
        <f>'[2]T 4'!C26</f>
        <v>10.95</v>
      </c>
      <c r="G35" s="296">
        <f>'[2]T 4'!D26</f>
        <v>25.74</v>
      </c>
      <c r="H35" s="349">
        <f>'[2]T 4'!E26</f>
        <v>62.13</v>
      </c>
      <c r="I35" s="296">
        <f>'[2]T 4'!H26</f>
        <v>44.89</v>
      </c>
      <c r="J35" s="296">
        <f>'[2]T 4'!I26</f>
        <v>13.6</v>
      </c>
      <c r="K35" s="295">
        <f>'[2]T 4'!J26</f>
        <v>35</v>
      </c>
      <c r="L35" s="295">
        <f>'[2]T 4'!K26</f>
        <v>44</v>
      </c>
      <c r="M35" s="295">
        <f>'[2]T 4'!L26</f>
        <v>54</v>
      </c>
    </row>
    <row r="36" spans="1:13" x14ac:dyDescent="0.2">
      <c r="A36" s="108" t="str">
        <f>'[2]T 3'!$A26</f>
        <v>Unité de crise</v>
      </c>
      <c r="B36" s="171">
        <f>'[2]T 3'!$B26</f>
        <v>15</v>
      </c>
      <c r="C36" s="259">
        <f>'[2]T 22'!$G26</f>
        <v>6.18</v>
      </c>
      <c r="D36" s="97">
        <f>'[2]T 3'!$E26</f>
        <v>6.67</v>
      </c>
      <c r="E36" s="220">
        <f>'[2]T 4'!B27</f>
        <v>0</v>
      </c>
      <c r="F36" s="97">
        <f>'[2]T 4'!C27</f>
        <v>20</v>
      </c>
      <c r="G36" s="97">
        <f>'[2]T 4'!D27</f>
        <v>33.33</v>
      </c>
      <c r="H36" s="265">
        <f>'[2]T 4'!E27</f>
        <v>46.67</v>
      </c>
      <c r="I36" s="97">
        <f>'[2]T 4'!H27</f>
        <v>39.4</v>
      </c>
      <c r="J36" s="97">
        <f>'[2]T 4'!I27</f>
        <v>12.31</v>
      </c>
      <c r="K36" s="171">
        <f>'[2]T 4'!J27</f>
        <v>30</v>
      </c>
      <c r="L36" s="171">
        <f>'[2]T 4'!K27</f>
        <v>38</v>
      </c>
      <c r="M36" s="171">
        <f>'[2]T 4'!L27</f>
        <v>48</v>
      </c>
    </row>
    <row r="37" spans="1:13" x14ac:dyDescent="0.2">
      <c r="A37" s="108" t="str">
        <f>'[2]T 3'!$A27</f>
        <v>Communauté thérapeutique</v>
      </c>
      <c r="B37" s="171">
        <f>'[2]T 3'!$B27</f>
        <v>3</v>
      </c>
      <c r="C37" s="259">
        <f>'[2]T 22'!$G27</f>
        <v>3.41</v>
      </c>
      <c r="D37" s="97">
        <f>'[2]T 3'!$E27</f>
        <v>33.33</v>
      </c>
      <c r="E37" s="220">
        <f>'[2]T 4'!B28</f>
        <v>0</v>
      </c>
      <c r="F37" s="97">
        <f>'[2]T 4'!C28</f>
        <v>33.33</v>
      </c>
      <c r="G37" s="97">
        <f>'[2]T 4'!D28</f>
        <v>33.33</v>
      </c>
      <c r="H37" s="265">
        <f>'[2]T 4'!E28</f>
        <v>33.33</v>
      </c>
      <c r="I37" s="97">
        <f>'[2]T 4'!H28</f>
        <v>36.33</v>
      </c>
      <c r="J37" s="97">
        <f>'[2]T 4'!I28</f>
        <v>8.02</v>
      </c>
      <c r="K37" s="171">
        <f>'[2]T 4'!J28</f>
        <v>28</v>
      </c>
      <c r="L37" s="171">
        <f>'[2]T 4'!K28</f>
        <v>37</v>
      </c>
      <c r="M37" s="171">
        <f>'[2]T 4'!L28</f>
        <v>44</v>
      </c>
    </row>
    <row r="38" spans="1:13" x14ac:dyDescent="0.2">
      <c r="A38" s="108" t="str">
        <f>'[2]T 3'!$A28</f>
        <v>Hôpital général</v>
      </c>
      <c r="B38" s="171">
        <f>'[2]T 3'!$B28</f>
        <v>178</v>
      </c>
      <c r="C38" s="259">
        <f>'[2]T 22'!$G28</f>
        <v>17.25</v>
      </c>
      <c r="D38" s="97">
        <f>'[2]T 3'!$E28</f>
        <v>66.099999999999994</v>
      </c>
      <c r="E38" s="220">
        <f>'[2]T 4'!B29</f>
        <v>1.69</v>
      </c>
      <c r="F38" s="97">
        <f>'[2]T 4'!C29</f>
        <v>10.67</v>
      </c>
      <c r="G38" s="97">
        <f>'[2]T 4'!D29</f>
        <v>21.91</v>
      </c>
      <c r="H38" s="265">
        <f>'[2]T 4'!E29</f>
        <v>65.73</v>
      </c>
      <c r="I38" s="97">
        <f>'[2]T 4'!H29</f>
        <v>46.04</v>
      </c>
      <c r="J38" s="97">
        <f>'[2]T 4'!I29</f>
        <v>14.37</v>
      </c>
      <c r="K38" s="171">
        <f>'[2]T 4'!J29</f>
        <v>36</v>
      </c>
      <c r="L38" s="171">
        <f>'[2]T 4'!K29</f>
        <v>46</v>
      </c>
      <c r="M38" s="171">
        <f>'[2]T 4'!L29</f>
        <v>56</v>
      </c>
    </row>
    <row r="39" spans="1:13" x14ac:dyDescent="0.2">
      <c r="A39" s="108" t="str">
        <f>'[2]T 3'!$A29</f>
        <v>Hôpital psychiatrique</v>
      </c>
      <c r="B39" s="171">
        <f>'[2]T 3'!$B29</f>
        <v>148</v>
      </c>
      <c r="C39" s="259">
        <f>'[2]T 22'!$G29</f>
        <v>11.95</v>
      </c>
      <c r="D39" s="97">
        <f>'[2]T 3'!$E29</f>
        <v>49.32</v>
      </c>
      <c r="E39" s="220">
        <f>'[2]T 4'!B30</f>
        <v>0.7</v>
      </c>
      <c r="F39" s="97">
        <f>'[2]T 4'!C30</f>
        <v>9.86</v>
      </c>
      <c r="G39" s="97">
        <f>'[2]T 4'!D30</f>
        <v>29.58</v>
      </c>
      <c r="H39" s="265">
        <f>'[2]T 4'!E30</f>
        <v>59.86</v>
      </c>
      <c r="I39" s="97">
        <f>'[2]T 4'!H30</f>
        <v>44.21</v>
      </c>
      <c r="J39" s="97">
        <f>'[2]T 4'!I30</f>
        <v>12.65</v>
      </c>
      <c r="K39" s="171">
        <f>'[2]T 4'!J30</f>
        <v>34</v>
      </c>
      <c r="L39" s="171">
        <f>'[2]T 4'!K30</f>
        <v>43</v>
      </c>
      <c r="M39" s="171">
        <f>'[2]T 4'!L30</f>
        <v>53</v>
      </c>
    </row>
    <row r="40" spans="1:13" x14ac:dyDescent="0.2">
      <c r="A40" s="285" t="str">
        <f>'[2]T 3'!$A$30</f>
        <v>Par sexe</v>
      </c>
      <c r="B40" s="288"/>
      <c r="C40" s="337"/>
      <c r="D40" s="289"/>
      <c r="E40" s="346"/>
      <c r="F40" s="291"/>
      <c r="G40" s="291"/>
      <c r="H40" s="347"/>
      <c r="I40" s="291"/>
      <c r="J40" s="289"/>
      <c r="K40" s="292"/>
      <c r="L40" s="292"/>
      <c r="M40" s="292"/>
    </row>
    <row r="41" spans="1:13" x14ac:dyDescent="0.2">
      <c r="A41" s="111" t="str">
        <f>'[2]T 3'!$A$31</f>
        <v>Homme</v>
      </c>
      <c r="B41" s="184">
        <f>'[2]T 3'!$B$30</f>
        <v>223</v>
      </c>
      <c r="C41" s="263">
        <f>'[2]T 22'!$G$30</f>
        <v>5.41</v>
      </c>
      <c r="D41" s="106"/>
      <c r="E41" s="226">
        <f>'[2]T 4'!B$31</f>
        <v>2.2799999999999998</v>
      </c>
      <c r="F41" s="97">
        <f>'[2]T 4'!C$31</f>
        <v>10.96</v>
      </c>
      <c r="G41" s="97">
        <f>'[2]T 4'!D$31</f>
        <v>27.85</v>
      </c>
      <c r="H41" s="269">
        <f>'[2]T 4'!E$31</f>
        <v>58.9</v>
      </c>
      <c r="I41" s="113">
        <f>'[2]T 4'!H$31</f>
        <v>42.34</v>
      </c>
      <c r="J41" s="97">
        <f>'[2]T 4'!I$31</f>
        <v>12.23</v>
      </c>
      <c r="K41" s="171">
        <f>'[2]T 4'!J$31</f>
        <v>34</v>
      </c>
      <c r="L41" s="171">
        <f>'[2]T 4'!K$31</f>
        <v>42</v>
      </c>
      <c r="M41" s="184">
        <f>'[2]T 4'!L$31</f>
        <v>50</v>
      </c>
    </row>
    <row r="42" spans="1:13" x14ac:dyDescent="0.2">
      <c r="A42" s="108" t="str">
        <f>'[2]T 3'!$A$32</f>
        <v>Femme</v>
      </c>
      <c r="B42" s="171">
        <f>'[2]T 3'!$B$32</f>
        <v>236</v>
      </c>
      <c r="C42" s="259">
        <f>'[2]T 22'!$G$32</f>
        <v>14.92</v>
      </c>
      <c r="D42" s="131"/>
      <c r="E42" s="220">
        <f>'[2]T 4'!B$33</f>
        <v>1.28</v>
      </c>
      <c r="F42" s="97">
        <f>'[2]T 4'!C$33</f>
        <v>9.83</v>
      </c>
      <c r="G42" s="97">
        <f>'[2]T 4'!D$33</f>
        <v>22.65</v>
      </c>
      <c r="H42" s="265">
        <f>'[2]T 4'!E$33</f>
        <v>66.239999999999995</v>
      </c>
      <c r="I42" s="97">
        <f>'[2]T 4'!H$33</f>
        <v>46.06</v>
      </c>
      <c r="J42" s="97">
        <f>'[2]T 4'!I$33</f>
        <v>13.78</v>
      </c>
      <c r="K42" s="171">
        <f>'[2]T 4'!J$33</f>
        <v>36</v>
      </c>
      <c r="L42" s="171">
        <f>'[2]T 4'!K$33</f>
        <v>45</v>
      </c>
      <c r="M42" s="171">
        <f>'[2]T 4'!L$33</f>
        <v>56</v>
      </c>
    </row>
    <row r="43" spans="1:13" x14ac:dyDescent="0.2">
      <c r="A43" s="285" t="str">
        <f>'[2]T 3'!$A$34</f>
        <v>Par catégorie d'âge</v>
      </c>
      <c r="B43" s="288"/>
      <c r="C43" s="337"/>
      <c r="D43" s="289"/>
      <c r="E43" s="346"/>
      <c r="F43" s="291"/>
      <c r="G43" s="291"/>
      <c r="H43" s="347"/>
      <c r="I43" s="291"/>
      <c r="J43" s="289"/>
      <c r="K43" s="292"/>
      <c r="L43" s="292"/>
      <c r="M43" s="292"/>
    </row>
    <row r="44" spans="1:13" x14ac:dyDescent="0.2">
      <c r="A44" s="111" t="str">
        <f>'[2]T 3'!$A$35</f>
        <v>&lt;20</v>
      </c>
      <c r="B44" s="184">
        <f>'[2]T 3'!$B$34</f>
        <v>8</v>
      </c>
      <c r="C44" s="263">
        <f>'[2]T 22'!$G$34</f>
        <v>1.69</v>
      </c>
      <c r="D44" s="113">
        <f>'[2]T 3'!$E$34</f>
        <v>37.5</v>
      </c>
      <c r="E44" s="224"/>
      <c r="F44" s="106"/>
      <c r="G44" s="106"/>
      <c r="H44" s="268"/>
      <c r="I44" s="106"/>
      <c r="J44" s="106"/>
      <c r="K44" s="179"/>
      <c r="L44" s="179"/>
      <c r="M44" s="179"/>
    </row>
    <row r="45" spans="1:13" x14ac:dyDescent="0.2">
      <c r="A45" s="108" t="str">
        <f>'[2]T 3'!$A36</f>
        <v>20-29</v>
      </c>
      <c r="B45" s="171">
        <f>'[2]T 3'!$B36</f>
        <v>47</v>
      </c>
      <c r="C45" s="259">
        <f>'[2]T 22'!$G36</f>
        <v>3.51</v>
      </c>
      <c r="D45" s="97">
        <f>'[2]T 3'!$E36</f>
        <v>48.94</v>
      </c>
      <c r="E45" s="278"/>
      <c r="F45" s="131"/>
      <c r="G45" s="131"/>
      <c r="H45" s="279"/>
      <c r="I45" s="131"/>
      <c r="J45" s="131"/>
      <c r="K45" s="180"/>
      <c r="L45" s="180"/>
      <c r="M45" s="180"/>
    </row>
    <row r="46" spans="1:13" x14ac:dyDescent="0.2">
      <c r="A46" s="108" t="str">
        <f>'[2]T 3'!$A37</f>
        <v>30-39</v>
      </c>
      <c r="B46" s="171">
        <f>'[2]T 3'!$B37</f>
        <v>115</v>
      </c>
      <c r="C46" s="259">
        <f>'[2]T 22'!$G37</f>
        <v>6.61</v>
      </c>
      <c r="D46" s="97">
        <f>'[2]T 3'!$E37</f>
        <v>46.49</v>
      </c>
      <c r="E46" s="278"/>
      <c r="F46" s="131"/>
      <c r="G46" s="131"/>
      <c r="H46" s="279"/>
      <c r="I46" s="131"/>
      <c r="J46" s="131"/>
      <c r="K46" s="180"/>
      <c r="L46" s="180"/>
      <c r="M46" s="180"/>
    </row>
    <row r="47" spans="1:13" x14ac:dyDescent="0.2">
      <c r="A47" s="108" t="str">
        <f>'[2]T 3'!$A38</f>
        <v>40+</v>
      </c>
      <c r="B47" s="171">
        <f>'[2]T 3'!$B38</f>
        <v>285</v>
      </c>
      <c r="C47" s="259">
        <f>'[2]T 22'!$G38</f>
        <v>13.92</v>
      </c>
      <c r="D47" s="97">
        <f>'[2]T 3'!$E38</f>
        <v>54.58</v>
      </c>
      <c r="E47" s="278"/>
      <c r="F47" s="131"/>
      <c r="G47" s="131"/>
      <c r="H47" s="279"/>
      <c r="I47" s="131"/>
      <c r="J47" s="131"/>
      <c r="K47" s="180"/>
      <c r="L47" s="180"/>
      <c r="M47" s="180"/>
    </row>
    <row r="48" spans="1:13" x14ac:dyDescent="0.2">
      <c r="A48" s="285" t="str">
        <f>'[2]T 3'!$A$40</f>
        <v>Par niveau d'instruction</v>
      </c>
      <c r="B48" s="288"/>
      <c r="C48" s="337"/>
      <c r="D48" s="289"/>
      <c r="E48" s="346"/>
      <c r="F48" s="291"/>
      <c r="G48" s="291"/>
      <c r="H48" s="347"/>
      <c r="I48" s="291"/>
      <c r="J48" s="289"/>
      <c r="K48" s="292"/>
      <c r="L48" s="292"/>
      <c r="M48" s="292"/>
    </row>
    <row r="49" spans="1:13" x14ac:dyDescent="0.2">
      <c r="A49" s="111" t="str">
        <f>'[2]T 3'!$A41</f>
        <v>Aucun ou primaire</v>
      </c>
      <c r="B49" s="184">
        <f>'[2]T 3'!$B$40</f>
        <v>91</v>
      </c>
      <c r="C49" s="263">
        <f>'[2]T 22'!$G$40</f>
        <v>6.68</v>
      </c>
      <c r="D49" s="113">
        <f>'[2]T 3'!$E$40</f>
        <v>46.67</v>
      </c>
      <c r="E49" s="226">
        <f>'[2]T 4'!B$35</f>
        <v>6.67</v>
      </c>
      <c r="F49" s="97">
        <f>'[2]T 4'!C$35</f>
        <v>11.11</v>
      </c>
      <c r="G49" s="97">
        <f>'[2]T 4'!D$35</f>
        <v>18.89</v>
      </c>
      <c r="H49" s="269">
        <f>'[2]T 4'!E$35</f>
        <v>63.33</v>
      </c>
      <c r="I49" s="113">
        <f>'[2]T 4'!H$35</f>
        <v>43.69</v>
      </c>
      <c r="J49" s="97">
        <f>'[2]T 4'!I$35</f>
        <v>14.61</v>
      </c>
      <c r="K49" s="171">
        <f>'[2]T 4'!J$35</f>
        <v>36</v>
      </c>
      <c r="L49" s="171">
        <f>'[2]T 4'!K$35</f>
        <v>43</v>
      </c>
      <c r="M49" s="184">
        <f>'[2]T 4'!L$35</f>
        <v>56</v>
      </c>
    </row>
    <row r="50" spans="1:13" x14ac:dyDescent="0.2">
      <c r="A50" s="111" t="str">
        <f>'[2]T 3'!$A42</f>
        <v>Secondaire</v>
      </c>
      <c r="B50" s="171">
        <f>'[2]T 3'!$B42</f>
        <v>219</v>
      </c>
      <c r="C50" s="259">
        <f>'[2]T 22'!$G42</f>
        <v>7.16</v>
      </c>
      <c r="D50" s="97">
        <f>'[2]T 3'!$E42</f>
        <v>51.83</v>
      </c>
      <c r="E50" s="220">
        <f>'[2]T 4'!B37</f>
        <v>0.93</v>
      </c>
      <c r="F50" s="97">
        <f>'[2]T 4'!C37</f>
        <v>11.16</v>
      </c>
      <c r="G50" s="97">
        <f>'[2]T 4'!D37</f>
        <v>28.84</v>
      </c>
      <c r="H50" s="265">
        <f>'[2]T 4'!E37</f>
        <v>59.07</v>
      </c>
      <c r="I50" s="97">
        <f>'[2]T 4'!H37</f>
        <v>43.73</v>
      </c>
      <c r="J50" s="97">
        <f>'[2]T 4'!I37</f>
        <v>12.81</v>
      </c>
      <c r="K50" s="171">
        <f>'[2]T 4'!J37</f>
        <v>34</v>
      </c>
      <c r="L50" s="171">
        <f>'[2]T 4'!K37</f>
        <v>43</v>
      </c>
      <c r="M50" s="171">
        <f>'[2]T 4'!L37</f>
        <v>52</v>
      </c>
    </row>
    <row r="51" spans="1:13" x14ac:dyDescent="0.2">
      <c r="A51" s="111" t="str">
        <f>'[2]T 3'!$A43</f>
        <v>Supérieur</v>
      </c>
      <c r="B51" s="171">
        <f>'[2]T 3'!$B43</f>
        <v>91</v>
      </c>
      <c r="C51" s="259">
        <f>'[2]T 22'!$G43</f>
        <v>16.23</v>
      </c>
      <c r="D51" s="97">
        <f>'[2]T 3'!$E43</f>
        <v>62.64</v>
      </c>
      <c r="E51" s="220">
        <f>'[2]T 4'!B38</f>
        <v>0</v>
      </c>
      <c r="F51" s="97">
        <f>'[2]T 4'!C38</f>
        <v>7.69</v>
      </c>
      <c r="G51" s="97">
        <f>'[2]T 4'!D38</f>
        <v>26.37</v>
      </c>
      <c r="H51" s="265">
        <f>'[2]T 4'!E38</f>
        <v>65.930000000000007</v>
      </c>
      <c r="I51" s="97">
        <f>'[2]T 4'!H38</f>
        <v>45.37</v>
      </c>
      <c r="J51" s="97">
        <f>'[2]T 4'!I38</f>
        <v>12.2</v>
      </c>
      <c r="K51" s="171">
        <f>'[2]T 4'!J38</f>
        <v>36</v>
      </c>
      <c r="L51" s="171">
        <f>'[2]T 4'!K38</f>
        <v>44</v>
      </c>
      <c r="M51" s="171">
        <f>'[2]T 4'!L38</f>
        <v>54</v>
      </c>
    </row>
    <row r="52" spans="1:13" x14ac:dyDescent="0.2">
      <c r="A52" s="285" t="str">
        <f>'[2]T 3'!$A$45</f>
        <v>Par historique de traitement</v>
      </c>
      <c r="B52" s="288"/>
      <c r="C52" s="337"/>
      <c r="D52" s="289"/>
      <c r="E52" s="346"/>
      <c r="F52" s="291"/>
      <c r="G52" s="291"/>
      <c r="H52" s="347"/>
      <c r="I52" s="291"/>
      <c r="J52" s="289"/>
      <c r="K52" s="292"/>
      <c r="L52" s="292"/>
      <c r="M52" s="292"/>
    </row>
    <row r="53" spans="1:13" x14ac:dyDescent="0.2">
      <c r="A53" s="111" t="str">
        <f>'[2]T 3'!$A$46</f>
        <v>Traitements précédents</v>
      </c>
      <c r="B53" s="184">
        <f>'[2]T 3'!$B$45</f>
        <v>327</v>
      </c>
      <c r="C53" s="263">
        <f>'[2]T 22'!$G$45</f>
        <v>8.14</v>
      </c>
      <c r="D53" s="113">
        <f>'[2]T 3'!$E$45</f>
        <v>49.54</v>
      </c>
      <c r="E53" s="226">
        <f>'[2]T 4'!B$40</f>
        <v>0.93</v>
      </c>
      <c r="F53" s="97">
        <f>'[2]T 4'!C$40</f>
        <v>10.56</v>
      </c>
      <c r="G53" s="97">
        <f>'[2]T 4'!D$40</f>
        <v>27.95</v>
      </c>
      <c r="H53" s="269">
        <f>'[2]T 4'!E$40</f>
        <v>60.56</v>
      </c>
      <c r="I53" s="113">
        <f>'[2]T 4'!H$40</f>
        <v>43.17</v>
      </c>
      <c r="J53" s="97">
        <f>'[2]T 4'!I$40</f>
        <v>11.76</v>
      </c>
      <c r="K53" s="171">
        <f>'[2]T 4'!J$40</f>
        <v>36</v>
      </c>
      <c r="L53" s="171">
        <f>'[2]T 4'!K$40</f>
        <v>43</v>
      </c>
      <c r="M53" s="184">
        <f>'[2]T 4'!L$40</f>
        <v>51</v>
      </c>
    </row>
    <row r="54" spans="1:13" x14ac:dyDescent="0.2">
      <c r="A54" s="108" t="str">
        <f>'[2]T 3'!$A$47</f>
        <v>Premier traitement</v>
      </c>
      <c r="B54" s="171">
        <f>'[2]T 3'!$B$47</f>
        <v>123</v>
      </c>
      <c r="C54" s="259">
        <f>'[2]T 22'!$G$48</f>
        <v>7.64</v>
      </c>
      <c r="D54" s="97">
        <f>'[2]T 3'!$E$47</f>
        <v>56.1</v>
      </c>
      <c r="E54" s="220">
        <f>'[2]T 4'!B$42</f>
        <v>4.0999999999999996</v>
      </c>
      <c r="F54" s="97">
        <f>'[2]T 4'!C$42</f>
        <v>9.84</v>
      </c>
      <c r="G54" s="97">
        <f>'[2]T 4'!D$42</f>
        <v>18.850000000000001</v>
      </c>
      <c r="H54" s="265">
        <f>'[2]T 4'!E$42</f>
        <v>67.209999999999994</v>
      </c>
      <c r="I54" s="97">
        <f>'[2]T 4'!H$42</f>
        <v>46.64</v>
      </c>
      <c r="J54" s="97">
        <f>'[2]T 4'!I$42</f>
        <v>15.56</v>
      </c>
      <c r="K54" s="171">
        <f>'[2]T 4'!J$42</f>
        <v>34</v>
      </c>
      <c r="L54" s="171">
        <f>'[2]T 4'!K$42</f>
        <v>48</v>
      </c>
      <c r="M54" s="171">
        <f>'[2]T 4'!L$42</f>
        <v>58</v>
      </c>
    </row>
    <row r="55" spans="1:13" x14ac:dyDescent="0.2">
      <c r="A55" s="285" t="str">
        <f>'[2]T 3'!$A$49</f>
        <v>Par substance spécifique</v>
      </c>
      <c r="B55" s="288"/>
      <c r="C55" s="337"/>
      <c r="D55" s="289"/>
      <c r="E55" s="346"/>
      <c r="F55" s="291"/>
      <c r="G55" s="291"/>
      <c r="H55" s="347"/>
      <c r="I55" s="291"/>
      <c r="J55" s="289"/>
      <c r="K55" s="292"/>
      <c r="L55" s="292"/>
      <c r="M55" s="292"/>
    </row>
    <row r="56" spans="1:13" x14ac:dyDescent="0.2">
      <c r="A56" s="111" t="str">
        <f>'[2]T 3'!$A$68</f>
        <v>Barbiturique</v>
      </c>
      <c r="B56" s="112">
        <f>'[2]T 3'!$B68</f>
        <v>7</v>
      </c>
      <c r="C56" s="263">
        <f>'[2]T 17'!$C$7</f>
        <v>0</v>
      </c>
      <c r="D56" s="113">
        <f>'[2]T 3'!$E68</f>
        <v>42.86</v>
      </c>
      <c r="E56" s="226">
        <f>'[2]T 4'!B63</f>
        <v>0</v>
      </c>
      <c r="F56" s="113">
        <f>'[2]T 4'!C63</f>
        <v>0</v>
      </c>
      <c r="G56" s="113">
        <f>'[2]T 4'!D63</f>
        <v>14.29</v>
      </c>
      <c r="H56" s="269">
        <f>'[2]T 4'!E63</f>
        <v>85.71</v>
      </c>
      <c r="I56" s="113">
        <f>'[2]T 4'!H63</f>
        <v>51</v>
      </c>
      <c r="J56" s="113">
        <f>'[2]T 4'!I63</f>
        <v>12.61</v>
      </c>
      <c r="K56" s="184">
        <f>'[2]T 4'!J63</f>
        <v>41</v>
      </c>
      <c r="L56" s="184">
        <f>'[2]T 4'!K63</f>
        <v>53</v>
      </c>
      <c r="M56" s="184">
        <f>'[2]T 4'!L63</f>
        <v>64</v>
      </c>
    </row>
    <row r="57" spans="1:13" x14ac:dyDescent="0.2">
      <c r="A57" s="111" t="str">
        <f>'[2]T 3'!$A$69</f>
        <v>Benzodiazépine</v>
      </c>
      <c r="B57" s="112">
        <f>'[2]T 3'!$B69</f>
        <v>408</v>
      </c>
      <c r="C57" s="263">
        <f>'[2]T 17'!$D$7</f>
        <v>0</v>
      </c>
      <c r="D57" s="113">
        <f>'[2]T 3'!$E69</f>
        <v>51.6</v>
      </c>
      <c r="E57" s="226">
        <f>'[2]T 4'!B64</f>
        <v>1.74</v>
      </c>
      <c r="F57" s="113">
        <f>'[2]T 4'!C64</f>
        <v>9.93</v>
      </c>
      <c r="G57" s="113">
        <f>'[2]T 4'!D64</f>
        <v>24.81</v>
      </c>
      <c r="H57" s="269">
        <f>'[2]T 4'!E64</f>
        <v>63.52</v>
      </c>
      <c r="I57" s="113">
        <f>'[2]T 4'!H64</f>
        <v>44.52</v>
      </c>
      <c r="J57" s="113">
        <f>'[2]T 4'!I64</f>
        <v>13.26</v>
      </c>
      <c r="K57" s="184">
        <f>'[2]T 4'!J64</f>
        <v>35</v>
      </c>
      <c r="L57" s="184">
        <f>'[2]T 4'!K64</f>
        <v>44</v>
      </c>
      <c r="M57" s="184">
        <f>'[2]T 4'!L64</f>
        <v>53</v>
      </c>
    </row>
    <row r="58" spans="1:13" x14ac:dyDescent="0.2">
      <c r="A58" s="111" t="str">
        <f>'[2]T 3'!$A$70</f>
        <v>GHB/GBL</v>
      </c>
      <c r="B58" s="112">
        <f>'[2]T 3'!$B70</f>
        <v>0</v>
      </c>
      <c r="C58" s="263">
        <f>'[2]T 17'!$E$7</f>
        <v>0</v>
      </c>
      <c r="D58" s="113">
        <f>'[2]T 3'!$E70</f>
        <v>0</v>
      </c>
      <c r="E58" s="226">
        <f>'[2]T 4'!B65</f>
        <v>0</v>
      </c>
      <c r="F58" s="113">
        <f>'[2]T 4'!C65</f>
        <v>0</v>
      </c>
      <c r="G58" s="113">
        <f>'[2]T 4'!D65</f>
        <v>0</v>
      </c>
      <c r="H58" s="269">
        <f>'[2]T 4'!E65</f>
        <v>0</v>
      </c>
      <c r="I58" s="113">
        <f>'[2]T 4'!H65</f>
        <v>0</v>
      </c>
      <c r="J58" s="113">
        <f>'[2]T 4'!I65</f>
        <v>0</v>
      </c>
      <c r="K58" s="184">
        <f>'[2]T 4'!J65</f>
        <v>0</v>
      </c>
      <c r="L58" s="184">
        <f>'[2]T 4'!K65</f>
        <v>0</v>
      </c>
      <c r="M58" s="184">
        <f>'[2]T 4'!L65</f>
        <v>0</v>
      </c>
    </row>
    <row r="59" spans="1:13" x14ac:dyDescent="0.2">
      <c r="A59" s="111" t="str">
        <f>'[2]T 3'!$A$71</f>
        <v>Autre hypnotique</v>
      </c>
      <c r="B59" s="112">
        <f>'[2]T 3'!$B$71</f>
        <v>0</v>
      </c>
      <c r="C59" s="263">
        <f>'[2]T 17'!$B$7</f>
        <v>7.59</v>
      </c>
      <c r="D59" s="113">
        <f>'[2]T 3'!$E$71</f>
        <v>0</v>
      </c>
      <c r="E59" s="226">
        <f>'[2]T 4'!B66</f>
        <v>0</v>
      </c>
      <c r="F59" s="113">
        <f>'[2]T 4'!C66</f>
        <v>0</v>
      </c>
      <c r="G59" s="113">
        <f>'[2]T 4'!D66</f>
        <v>0</v>
      </c>
      <c r="H59" s="269">
        <f>'[2]T 4'!E66</f>
        <v>0</v>
      </c>
      <c r="I59" s="113">
        <f>'[2]T 4'!H66</f>
        <v>0</v>
      </c>
      <c r="J59" s="113">
        <f>'[2]T 4'!I66</f>
        <v>0</v>
      </c>
      <c r="K59" s="184">
        <f>'[2]T 4'!J66</f>
        <v>0</v>
      </c>
      <c r="L59" s="184">
        <f>'[2]T 4'!K66</f>
        <v>0</v>
      </c>
      <c r="M59" s="184">
        <f>'[2]T 4'!L66</f>
        <v>0</v>
      </c>
    </row>
    <row r="60" spans="1:13" x14ac:dyDescent="0.2">
      <c r="A60" s="111" t="str">
        <f>'[2]T 3'!$A$67</f>
        <v>Hypnotiques ou sédatifs non-spécifiés</v>
      </c>
      <c r="B60" s="112">
        <f>'[2]T 3'!$B67</f>
        <v>46</v>
      </c>
      <c r="C60" s="263">
        <f>'[2]T 17'!$G$7</f>
        <v>0</v>
      </c>
      <c r="D60" s="113">
        <f>'[2]T 3'!$E67</f>
        <v>51.11</v>
      </c>
      <c r="E60" s="226">
        <f>'[2]T 4'!B62</f>
        <v>2.2200000000000002</v>
      </c>
      <c r="F60" s="113">
        <f>'[2]T 4'!C62</f>
        <v>15.56</v>
      </c>
      <c r="G60" s="113">
        <f>'[2]T 4'!D62</f>
        <v>31.11</v>
      </c>
      <c r="H60" s="269">
        <f>'[2]T 4'!E62</f>
        <v>51.11</v>
      </c>
      <c r="I60" s="113">
        <f>'[2]T 4'!H62</f>
        <v>40.840000000000003</v>
      </c>
      <c r="J60" s="113">
        <f>'[2]T 4'!I62</f>
        <v>11.72</v>
      </c>
      <c r="K60" s="184">
        <f>'[2]T 4'!J62</f>
        <v>33</v>
      </c>
      <c r="L60" s="184">
        <f>'[2]T 4'!K62</f>
        <v>41</v>
      </c>
      <c r="M60" s="184">
        <f>'[2]T 4'!L62</f>
        <v>48</v>
      </c>
    </row>
    <row r="61" spans="1:13" x14ac:dyDescent="0.2">
      <c r="A61" s="140"/>
      <c r="B61" s="185"/>
      <c r="C61" s="185"/>
      <c r="D61" s="185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x14ac:dyDescent="0.2">
      <c r="A62" s="140"/>
      <c r="B62" s="185"/>
      <c r="C62" s="185"/>
      <c r="D62" s="185"/>
      <c r="E62" s="142"/>
      <c r="F62" s="142"/>
      <c r="G62" s="142"/>
      <c r="H62" s="142"/>
      <c r="I62" s="142"/>
      <c r="J62" s="142"/>
      <c r="K62" s="142"/>
      <c r="L62" s="142"/>
      <c r="M62" s="142"/>
    </row>
    <row r="63" spans="1:13" x14ac:dyDescent="0.2">
      <c r="A63" s="739" t="s">
        <v>3</v>
      </c>
      <c r="B63" s="739"/>
      <c r="C63" s="739"/>
      <c r="D63" s="739"/>
      <c r="E63" s="739"/>
      <c r="F63" s="3"/>
      <c r="G63" s="3"/>
      <c r="H63" s="3"/>
      <c r="I63" s="3"/>
      <c r="J63" s="3"/>
      <c r="K63" s="3"/>
      <c r="L63" s="3"/>
      <c r="M63" s="3"/>
    </row>
  </sheetData>
  <mergeCells count="11">
    <mergeCell ref="A2:A4"/>
    <mergeCell ref="B2:B3"/>
    <mergeCell ref="D2:D3"/>
    <mergeCell ref="E2:H2"/>
    <mergeCell ref="I2:M3"/>
    <mergeCell ref="I8:M9"/>
    <mergeCell ref="A63:E63"/>
    <mergeCell ref="B8:B9"/>
    <mergeCell ref="C8:C9"/>
    <mergeCell ref="D8:D9"/>
    <mergeCell ref="E8:H8"/>
  </mergeCells>
  <pageMargins left="0.7" right="0.7" top="0.75" bottom="0.75" header="0.3" footer="0.3"/>
  <pageSetup paperSize="28" scale="4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="115" zoomScaleNormal="115" workbookViewId="0">
      <pane ySplit="8" topLeftCell="A9" activePane="bottomLeft" state="frozen"/>
      <selection pane="bottomLeft" activeCell="A2" sqref="A2:XFD4"/>
    </sheetView>
  </sheetViews>
  <sheetFormatPr defaultColWidth="8.85546875" defaultRowHeight="11.25" x14ac:dyDescent="0.2"/>
  <cols>
    <col min="1" max="1" width="28.28515625" style="3" customWidth="1"/>
    <col min="2" max="2" width="10.42578125" style="3" bestFit="1" customWidth="1"/>
    <col min="3" max="7" width="10.7109375" style="3" customWidth="1"/>
    <col min="8" max="16384" width="8.85546875" style="3"/>
  </cols>
  <sheetData>
    <row r="1" spans="1:8" ht="22.5" customHeight="1" x14ac:dyDescent="0.2">
      <c r="A1" s="123" t="str">
        <f>'[2]T 5'!$A$1:$I$1</f>
        <v>Tableau 7.2. Indicateurs sociaux des patients en traitement pour les hypnotiques, Belgique, 2021</v>
      </c>
      <c r="B1" s="123"/>
      <c r="C1" s="93"/>
      <c r="D1" s="93"/>
      <c r="E1" s="93"/>
      <c r="F1" s="93"/>
      <c r="G1" s="93"/>
      <c r="H1" s="93"/>
    </row>
    <row r="2" spans="1:8" ht="61.5" customHeight="1" x14ac:dyDescent="0.2">
      <c r="A2" s="833" t="s">
        <v>65</v>
      </c>
      <c r="B2" s="525" t="str">
        <f>'[1]T 31'!$B$4:$C$4</f>
        <v>Nombre d'épisodes de traitement</v>
      </c>
      <c r="C2" s="525" t="str">
        <f>'[1]T 33'!C4</f>
        <v>Proportion d'épisodes de patients vivant seuls</v>
      </c>
      <c r="D2" s="525" t="str">
        <f>'[1]T 33'!D4</f>
        <v>Proportion d'épisodes de patients avec des problèmes de logement</v>
      </c>
      <c r="E2" s="525" t="str">
        <f>'[1]T 33'!E4</f>
        <v>Proportion d'épisodes de patients avec un faible revenu</v>
      </c>
      <c r="F2" s="525" t="str">
        <f>'[1]T 33'!F4</f>
        <v>Proportion d'épisodes de patients vivant avec des enfants</v>
      </c>
      <c r="G2" s="525" t="str">
        <f>'[1]T 33'!G4</f>
        <v>Proportion d'épisodes de patients avec un faible niveau d'instruction</v>
      </c>
    </row>
    <row r="3" spans="1:8" x14ac:dyDescent="0.2">
      <c r="A3" s="835"/>
      <c r="B3" s="76" t="s">
        <v>2</v>
      </c>
      <c r="C3" s="90" t="s">
        <v>0</v>
      </c>
      <c r="D3" s="90" t="s">
        <v>0</v>
      </c>
      <c r="E3" s="90" t="s">
        <v>0</v>
      </c>
      <c r="F3" s="90" t="s">
        <v>0</v>
      </c>
      <c r="G3" s="90" t="s">
        <v>0</v>
      </c>
    </row>
    <row r="4" spans="1:8" x14ac:dyDescent="0.2">
      <c r="A4" s="69" t="str">
        <f>'[1]T 33'!$A$6</f>
        <v>Par type d'épisode</v>
      </c>
      <c r="B4" s="60"/>
      <c r="C4" s="86"/>
      <c r="D4" s="86"/>
      <c r="E4" s="86"/>
      <c r="F4" s="86"/>
      <c r="G4" s="86"/>
    </row>
    <row r="5" spans="1:8" ht="22.5" customHeight="1" x14ac:dyDescent="0.2">
      <c r="A5" s="123"/>
      <c r="B5" s="123"/>
      <c r="C5" s="93"/>
      <c r="D5" s="93"/>
      <c r="E5" s="93"/>
      <c r="F5" s="93"/>
      <c r="G5" s="93"/>
      <c r="H5" s="93"/>
    </row>
    <row r="6" spans="1:8" x14ac:dyDescent="0.2">
      <c r="A6" s="93"/>
      <c r="B6" s="93"/>
      <c r="C6" s="93"/>
      <c r="D6" s="93"/>
      <c r="E6" s="93"/>
      <c r="F6" s="93"/>
      <c r="G6" s="93"/>
      <c r="H6" s="93"/>
    </row>
    <row r="7" spans="1:8" ht="47.25" customHeight="1" x14ac:dyDescent="0.2">
      <c r="A7" s="93"/>
      <c r="B7" s="359" t="str">
        <f>'[2]T 5'!$B$3</f>
        <v>Nombre de patients différents identifiables</v>
      </c>
      <c r="C7" s="358" t="str">
        <f>'[2]T 6'!$C$3</f>
        <v>Proportion de patients vivant seuls</v>
      </c>
      <c r="D7" s="361" t="str">
        <f>'[2]T 6'!$D$3</f>
        <v>Proportion de patients avec des problèmes de logement</v>
      </c>
      <c r="E7" s="361" t="str">
        <f>'[2]T 6'!$E$3</f>
        <v>Proportion de patients avec un faible revenu</v>
      </c>
      <c r="F7" s="361" t="str">
        <f>'[2]T 6'!$F$3</f>
        <v>Proportion de patients vivant avec des enfants</v>
      </c>
      <c r="G7" s="361" t="str">
        <f>'[2]T 6'!$G$3</f>
        <v>Proportion de patients avec un faible niveau d'instruction</v>
      </c>
      <c r="H7" s="93"/>
    </row>
    <row r="8" spans="1:8" x14ac:dyDescent="0.2">
      <c r="A8" s="93"/>
      <c r="B8" s="283" t="s">
        <v>2</v>
      </c>
      <c r="C8" s="303" t="s">
        <v>0</v>
      </c>
      <c r="D8" s="303" t="s">
        <v>0</v>
      </c>
      <c r="E8" s="303" t="s">
        <v>0</v>
      </c>
      <c r="F8" s="303" t="s">
        <v>0</v>
      </c>
      <c r="G8" s="303" t="s">
        <v>0</v>
      </c>
      <c r="H8" s="93"/>
    </row>
    <row r="9" spans="1:8" x14ac:dyDescent="0.2">
      <c r="A9" s="285" t="str">
        <f>'[2]T 5'!$A$5</f>
        <v>Par année d'enregistrement</v>
      </c>
      <c r="B9" s="285"/>
      <c r="C9" s="304"/>
      <c r="D9" s="304"/>
      <c r="E9" s="304"/>
      <c r="F9" s="304"/>
      <c r="G9" s="304"/>
      <c r="H9" s="93"/>
    </row>
    <row r="10" spans="1:8" x14ac:dyDescent="0.2">
      <c r="A10" s="95">
        <f>'[2]T 5'!$A6</f>
        <v>2015</v>
      </c>
      <c r="B10" s="171">
        <f>'[2]T 5'!$B$5</f>
        <v>235</v>
      </c>
      <c r="C10" s="145">
        <f>'[2]T 5'!$C$5</f>
        <v>42.53</v>
      </c>
      <c r="D10" s="145">
        <f>'[2]T 5'!$D$5</f>
        <v>6.76</v>
      </c>
      <c r="E10" s="145">
        <f>'[2]T 5'!$E$5</f>
        <v>14.81</v>
      </c>
      <c r="F10" s="145">
        <f>'[2]T 5'!$F$5</f>
        <v>26.94</v>
      </c>
      <c r="G10" s="145">
        <f>'[2]T 5'!$G$5</f>
        <v>27.36</v>
      </c>
      <c r="H10" s="93"/>
    </row>
    <row r="11" spans="1:8" x14ac:dyDescent="0.2">
      <c r="A11" s="95">
        <f>'[2]T 5'!$A7</f>
        <v>2016</v>
      </c>
      <c r="B11" s="171">
        <f>'[2]T 5'!$B7</f>
        <v>213</v>
      </c>
      <c r="C11" s="145">
        <f>'[2]T 5'!$C7</f>
        <v>41.87</v>
      </c>
      <c r="D11" s="145">
        <f>'[2]T 5'!$D7</f>
        <v>8.2899999999999991</v>
      </c>
      <c r="E11" s="145">
        <f>'[2]T 5'!$E7</f>
        <v>12.02</v>
      </c>
      <c r="F11" s="145">
        <f>'[2]T 5'!$F7</f>
        <v>25.13</v>
      </c>
      <c r="G11" s="145">
        <f>'[2]T 5'!$G7</f>
        <v>25</v>
      </c>
      <c r="H11" s="93"/>
    </row>
    <row r="12" spans="1:8" ht="12" thickBot="1" x14ac:dyDescent="0.25">
      <c r="A12" s="95">
        <f>'[2]T 5'!$A8</f>
        <v>2017</v>
      </c>
      <c r="B12" s="171">
        <f>'[2]T 5'!$B8</f>
        <v>191</v>
      </c>
      <c r="C12" s="145">
        <f>'[2]T 5'!$C8</f>
        <v>48.02</v>
      </c>
      <c r="D12" s="145">
        <f>'[2]T 5'!$D8</f>
        <v>5.0599999999999996</v>
      </c>
      <c r="E12" s="145">
        <f>'[2]T 5'!$E8</f>
        <v>18.09</v>
      </c>
      <c r="F12" s="145">
        <f>'[2]T 5'!$F8</f>
        <v>23.81</v>
      </c>
      <c r="G12" s="145">
        <f>'[2]T 5'!$G8</f>
        <v>28.9</v>
      </c>
      <c r="H12" s="93"/>
    </row>
    <row r="13" spans="1:8" ht="12.75" thickTop="1" thickBot="1" x14ac:dyDescent="0.25">
      <c r="A13" s="98" t="str">
        <f>IF(A14="Per provincie/gewest","Anonieme episodes, 2017","Episodes anonymes, 2017")</f>
        <v>Episodes anonymes, 2017</v>
      </c>
      <c r="B13" s="99" t="e">
        <f>#REF!</f>
        <v>#REF!</v>
      </c>
      <c r="C13" s="155" t="e">
        <f>#REF!</f>
        <v>#REF!</v>
      </c>
      <c r="D13" s="155" t="e">
        <f>#REF!</f>
        <v>#REF!</v>
      </c>
      <c r="E13" s="155" t="e">
        <f>#REF!</f>
        <v>#REF!</v>
      </c>
      <c r="F13" s="155" t="e">
        <f>#REF!</f>
        <v>#REF!</v>
      </c>
      <c r="G13" s="257" t="e">
        <f>#REF!</f>
        <v>#REF!</v>
      </c>
      <c r="H13" s="93"/>
    </row>
    <row r="14" spans="1:8" ht="12" thickTop="1" x14ac:dyDescent="0.2">
      <c r="A14" s="285" t="str">
        <f>'[2]T 6'!$A$5</f>
        <v>Par province/région</v>
      </c>
      <c r="B14" s="285"/>
      <c r="C14" s="305"/>
      <c r="D14" s="305"/>
      <c r="E14" s="305"/>
      <c r="F14" s="305"/>
      <c r="G14" s="305"/>
      <c r="H14" s="93"/>
    </row>
    <row r="15" spans="1:8" x14ac:dyDescent="0.2">
      <c r="A15" s="294" t="str">
        <f>'[2]T 6'!$A$7</f>
        <v>TOTAL FLANDRE</v>
      </c>
      <c r="B15" s="308">
        <f>'[2]T 6'!B7</f>
        <v>318</v>
      </c>
      <c r="C15" s="297">
        <f>'[2]T 6'!C7</f>
        <v>40.549999999999997</v>
      </c>
      <c r="D15" s="297">
        <f>'[2]T 6'!D7</f>
        <v>5.37</v>
      </c>
      <c r="E15" s="297">
        <f>'[2]T 6'!E7</f>
        <v>11</v>
      </c>
      <c r="F15" s="297">
        <f>'[2]T 6'!F7</f>
        <v>21.61</v>
      </c>
      <c r="G15" s="297">
        <f>'[2]T 6'!G7</f>
        <v>21.15</v>
      </c>
      <c r="H15" s="93"/>
    </row>
    <row r="16" spans="1:8" x14ac:dyDescent="0.2">
      <c r="A16" s="108" t="str">
        <f>'[2]T 6'!$A8</f>
        <v>Anvers</v>
      </c>
      <c r="B16" s="103">
        <f>'[2]T 6'!B8</f>
        <v>68</v>
      </c>
      <c r="C16" s="129">
        <f>'[2]T 6'!C8</f>
        <v>44.26</v>
      </c>
      <c r="D16" s="129">
        <f>'[2]T 6'!D8</f>
        <v>7.81</v>
      </c>
      <c r="E16" s="129">
        <f>'[2]T 6'!E8</f>
        <v>13.85</v>
      </c>
      <c r="F16" s="129">
        <f>'[2]T 6'!F8</f>
        <v>18.75</v>
      </c>
      <c r="G16" s="129">
        <f>'[2]T 6'!G8</f>
        <v>20</v>
      </c>
      <c r="H16" s="93"/>
    </row>
    <row r="17" spans="1:12" x14ac:dyDescent="0.2">
      <c r="A17" s="108" t="str">
        <f>'[2]T 6'!$A9</f>
        <v>Brabant flamand</v>
      </c>
      <c r="B17" s="103">
        <f>'[2]T 6'!B9</f>
        <v>29</v>
      </c>
      <c r="C17" s="129">
        <f>'[2]T 6'!C9</f>
        <v>28.57</v>
      </c>
      <c r="D17" s="129">
        <f>'[2]T 6'!D9</f>
        <v>0</v>
      </c>
      <c r="E17" s="129">
        <f>'[2]T 6'!E9</f>
        <v>6.9</v>
      </c>
      <c r="F17" s="129">
        <f>'[2]T 6'!F9</f>
        <v>10.71</v>
      </c>
      <c r="G17" s="129">
        <f>'[2]T 6'!G9</f>
        <v>15.38</v>
      </c>
      <c r="H17" s="93"/>
    </row>
    <row r="18" spans="1:12" x14ac:dyDescent="0.2">
      <c r="A18" s="108" t="str">
        <f>'[2]T 6'!$A10</f>
        <v>Flandre occidentale</v>
      </c>
      <c r="B18" s="103">
        <f>'[2]T 6'!B10</f>
        <v>91</v>
      </c>
      <c r="C18" s="129">
        <f>'[2]T 6'!C10</f>
        <v>37.93</v>
      </c>
      <c r="D18" s="129">
        <f>'[2]T 6'!D10</f>
        <v>4.55</v>
      </c>
      <c r="E18" s="129">
        <f>'[2]T 6'!E10</f>
        <v>9.3000000000000007</v>
      </c>
      <c r="F18" s="129">
        <f>'[2]T 6'!F10</f>
        <v>29.55</v>
      </c>
      <c r="G18" s="129">
        <f>'[2]T 6'!G10</f>
        <v>21.35</v>
      </c>
      <c r="H18" s="93"/>
    </row>
    <row r="19" spans="1:12" x14ac:dyDescent="0.2">
      <c r="A19" s="108" t="str">
        <f>'[2]T 6'!$A11</f>
        <v>Flandre orientale</v>
      </c>
      <c r="B19" s="103">
        <f>'[2]T 6'!B11</f>
        <v>57</v>
      </c>
      <c r="C19" s="129">
        <f>'[2]T 6'!C11</f>
        <v>33.96</v>
      </c>
      <c r="D19" s="129">
        <f>'[2]T 6'!D11</f>
        <v>5.45</v>
      </c>
      <c r="E19" s="129">
        <f>'[2]T 6'!E11</f>
        <v>12.5</v>
      </c>
      <c r="F19" s="129">
        <f>'[2]T 6'!F11</f>
        <v>12.28</v>
      </c>
      <c r="G19" s="129">
        <f>'[2]T 6'!G11</f>
        <v>30.36</v>
      </c>
      <c r="H19" s="93"/>
    </row>
    <row r="20" spans="1:12" x14ac:dyDescent="0.2">
      <c r="A20" s="108" t="str">
        <f>'[2]T 6'!$A12</f>
        <v>Limbourg</v>
      </c>
      <c r="B20" s="103">
        <f>'[2]T 6'!B12</f>
        <v>73</v>
      </c>
      <c r="C20" s="129">
        <f>'[2]T 6'!C12</f>
        <v>49.28</v>
      </c>
      <c r="D20" s="129">
        <f>'[2]T 6'!D12</f>
        <v>5.88</v>
      </c>
      <c r="E20" s="129">
        <f>'[2]T 6'!E12</f>
        <v>10.96</v>
      </c>
      <c r="F20" s="129">
        <f>'[2]T 6'!F12</f>
        <v>26.03</v>
      </c>
      <c r="G20" s="129">
        <f>'[2]T 6'!G12</f>
        <v>15.87</v>
      </c>
      <c r="H20" s="93"/>
    </row>
    <row r="21" spans="1:12" x14ac:dyDescent="0.2">
      <c r="A21" s="294" t="str">
        <f>'[2]T 6'!$A$13</f>
        <v>TOTAL WALLONIE</v>
      </c>
      <c r="B21" s="308">
        <f>'[2]T 6'!B13</f>
        <v>80</v>
      </c>
      <c r="C21" s="297">
        <f>'[2]T 6'!C13</f>
        <v>44</v>
      </c>
      <c r="D21" s="297">
        <f>'[2]T 6'!D13</f>
        <v>3.95</v>
      </c>
      <c r="E21" s="297">
        <f>'[2]T 6'!E13</f>
        <v>19.23</v>
      </c>
      <c r="F21" s="297">
        <f>'[2]T 6'!F13</f>
        <v>30</v>
      </c>
      <c r="G21" s="297">
        <f>'[2]T 6'!G13</f>
        <v>20.78</v>
      </c>
      <c r="H21" s="93"/>
    </row>
    <row r="22" spans="1:12" x14ac:dyDescent="0.2">
      <c r="A22" s="108" t="str">
        <f>'[2]T 6'!$A14</f>
        <v>Liège</v>
      </c>
      <c r="B22" s="103">
        <f>'[2]T 6'!B14</f>
        <v>25</v>
      </c>
      <c r="C22" s="129">
        <f>'[2]T 6'!C14</f>
        <v>50</v>
      </c>
      <c r="D22" s="129">
        <f>'[2]T 6'!D14</f>
        <v>8.33</v>
      </c>
      <c r="E22" s="129">
        <f>'[2]T 6'!E14</f>
        <v>29.17</v>
      </c>
      <c r="F22" s="129">
        <f>'[2]T 6'!F14</f>
        <v>24</v>
      </c>
      <c r="G22" s="129">
        <f>'[2]T 6'!G14</f>
        <v>22.73</v>
      </c>
      <c r="H22" s="93"/>
    </row>
    <row r="23" spans="1:12" x14ac:dyDescent="0.2">
      <c r="A23" s="108" t="str">
        <f>'[2]T 6'!$A15</f>
        <v>Hainaut</v>
      </c>
      <c r="B23" s="103">
        <f>'[2]T 6'!B15</f>
        <v>29</v>
      </c>
      <c r="C23" s="129">
        <f>'[2]T 6'!C15</f>
        <v>53.85</v>
      </c>
      <c r="D23" s="129">
        <f>'[2]T 6'!D15</f>
        <v>3.7</v>
      </c>
      <c r="E23" s="129">
        <f>'[2]T 6'!E15</f>
        <v>14.29</v>
      </c>
      <c r="F23" s="129">
        <f>'[2]T 6'!F15</f>
        <v>37.93</v>
      </c>
      <c r="G23" s="129">
        <f>'[2]T 6'!G15</f>
        <v>24.14</v>
      </c>
      <c r="H23" s="93"/>
    </row>
    <row r="24" spans="1:12" x14ac:dyDescent="0.2">
      <c r="A24" s="108" t="str">
        <f>'[2]T 6'!$A16</f>
        <v>Luxembourg</v>
      </c>
      <c r="B24" s="103">
        <f>'[2]T 6'!B16</f>
        <v>2</v>
      </c>
      <c r="C24" s="129">
        <f>'[2]T 6'!C16</f>
        <v>100</v>
      </c>
      <c r="D24" s="129">
        <f>'[2]T 6'!D16</f>
        <v>0</v>
      </c>
      <c r="E24" s="129">
        <f>'[2]T 6'!E16</f>
        <v>0</v>
      </c>
      <c r="F24" s="129">
        <f>'[2]T 6'!F16</f>
        <v>50</v>
      </c>
      <c r="G24" s="129">
        <f>'[2]T 6'!G16</f>
        <v>0</v>
      </c>
      <c r="H24" s="93"/>
    </row>
    <row r="25" spans="1:12" x14ac:dyDescent="0.2">
      <c r="A25" s="108" t="str">
        <f>'[2]T 6'!$A17</f>
        <v>Namur</v>
      </c>
      <c r="B25" s="103">
        <f>'[2]T 6'!B17</f>
        <v>19</v>
      </c>
      <c r="C25" s="129">
        <f>'[2]T 6'!C17</f>
        <v>26.32</v>
      </c>
      <c r="D25" s="129">
        <f>'[2]T 6'!D17</f>
        <v>0</v>
      </c>
      <c r="E25" s="129">
        <f>'[2]T 6'!E17</f>
        <v>21.05</v>
      </c>
      <c r="F25" s="129">
        <f>'[2]T 6'!F17</f>
        <v>26.32</v>
      </c>
      <c r="G25" s="129">
        <f>'[2]T 6'!G17</f>
        <v>5.26</v>
      </c>
      <c r="H25" s="93"/>
    </row>
    <row r="26" spans="1:12" x14ac:dyDescent="0.2">
      <c r="A26" s="108" t="str">
        <f>'[2]T 6'!$A18</f>
        <v>Brabant wallon</v>
      </c>
      <c r="B26" s="103">
        <f>'[2]T 6'!B18</f>
        <v>5</v>
      </c>
      <c r="C26" s="129">
        <f>'[2]T 6'!C18</f>
        <v>0</v>
      </c>
      <c r="D26" s="129">
        <f>'[2]T 6'!D18</f>
        <v>0</v>
      </c>
      <c r="E26" s="129">
        <f>'[2]T 6'!E18</f>
        <v>0</v>
      </c>
      <c r="F26" s="129">
        <f>'[2]T 6'!F18</f>
        <v>20</v>
      </c>
      <c r="G26" s="129">
        <f>'[2]T 6'!G18</f>
        <v>60</v>
      </c>
      <c r="H26" s="93"/>
    </row>
    <row r="27" spans="1:12" x14ac:dyDescent="0.2">
      <c r="A27" s="294" t="str">
        <f>'[2]T 6'!$A$19</f>
        <v>TOTAL BRUXELLES</v>
      </c>
      <c r="B27" s="308">
        <f>'[2]T 6'!B19</f>
        <v>63</v>
      </c>
      <c r="C27" s="297">
        <f>'[2]T 6'!C19</f>
        <v>57.69</v>
      </c>
      <c r="D27" s="297">
        <f>'[2]T 6'!D19</f>
        <v>18.87</v>
      </c>
      <c r="E27" s="297">
        <f>'[2]T 6'!E19</f>
        <v>28.81</v>
      </c>
      <c r="F27" s="297">
        <f>'[2]T 6'!F19</f>
        <v>13.95</v>
      </c>
      <c r="G27" s="297">
        <f>'[2]T 6'!G19</f>
        <v>30.77</v>
      </c>
      <c r="H27" s="93"/>
    </row>
    <row r="28" spans="1:12" x14ac:dyDescent="0.2">
      <c r="A28" s="285" t="str">
        <f>'[2]T 6'!$A$20</f>
        <v>Par type d'unité</v>
      </c>
      <c r="B28" s="306"/>
      <c r="C28" s="307"/>
      <c r="D28" s="307"/>
      <c r="E28" s="307"/>
      <c r="F28" s="307"/>
      <c r="G28" s="307"/>
      <c r="H28" s="185"/>
      <c r="I28" s="13"/>
      <c r="J28" s="13"/>
      <c r="K28" s="13"/>
      <c r="L28" s="13"/>
    </row>
    <row r="29" spans="1:12" x14ac:dyDescent="0.2">
      <c r="A29" s="299" t="str">
        <f>'[2]T 6'!$A$21</f>
        <v>Total Ambulatoire</v>
      </c>
      <c r="B29" s="309">
        <f>'[2]T 6'!B$20</f>
        <v>117</v>
      </c>
      <c r="C29" s="302">
        <f>'[2]T 6'!C$20</f>
        <v>54.37</v>
      </c>
      <c r="D29" s="302">
        <f>'[2]T 6'!D$20</f>
        <v>8.65</v>
      </c>
      <c r="E29" s="302">
        <f>'[2]T 6'!E$20</f>
        <v>20.54</v>
      </c>
      <c r="F29" s="302">
        <f>'[2]T 6'!F$20</f>
        <v>22.92</v>
      </c>
      <c r="G29" s="302">
        <f>'[2]T 6'!G$20</f>
        <v>24.72</v>
      </c>
      <c r="H29" s="93"/>
    </row>
    <row r="30" spans="1:12" x14ac:dyDescent="0.2">
      <c r="A30" s="108" t="str">
        <f>'[2]T 6'!$A22</f>
        <v>Consultations ambulatoires</v>
      </c>
      <c r="B30" s="96">
        <f>'[2]T 6'!B22</f>
        <v>54</v>
      </c>
      <c r="C30" s="145">
        <f>'[2]T 6'!C22</f>
        <v>60.42</v>
      </c>
      <c r="D30" s="145">
        <f>'[2]T 6'!D22</f>
        <v>16.670000000000002</v>
      </c>
      <c r="E30" s="145">
        <f>'[2]T 6'!E22</f>
        <v>31.37</v>
      </c>
      <c r="F30" s="145">
        <f>'[2]T 6'!F22</f>
        <v>11.76</v>
      </c>
      <c r="G30" s="145">
        <f>'[2]T 6'!G22</f>
        <v>35.56</v>
      </c>
      <c r="H30" s="93"/>
    </row>
    <row r="31" spans="1:12" x14ac:dyDescent="0.2">
      <c r="A31" s="108" t="str">
        <f>'[2]T 6'!$A23</f>
        <v>Centre de jour</v>
      </c>
      <c r="B31" s="96">
        <f>'[2]T 6'!B23</f>
        <v>21</v>
      </c>
      <c r="C31" s="145">
        <f>'[2]T 6'!C23</f>
        <v>40</v>
      </c>
      <c r="D31" s="145">
        <f>'[2]T 6'!D23</f>
        <v>5.88</v>
      </c>
      <c r="E31" s="145">
        <f>'[2]T 6'!E23</f>
        <v>15</v>
      </c>
      <c r="F31" s="145">
        <f>'[2]T 6'!F23</f>
        <v>30</v>
      </c>
      <c r="G31" s="145">
        <f>'[2]T 6'!G23</f>
        <v>15.79</v>
      </c>
      <c r="H31" s="93"/>
    </row>
    <row r="32" spans="1:12" x14ac:dyDescent="0.2">
      <c r="A32" s="108" t="str">
        <f>'[2]T 6'!$A24</f>
        <v>Service de Santé Mentale</v>
      </c>
      <c r="B32" s="96">
        <f>'[2]T 6'!B24</f>
        <v>42</v>
      </c>
      <c r="C32" s="145">
        <f>'[2]T 6'!C24</f>
        <v>52.5</v>
      </c>
      <c r="D32" s="145">
        <f>'[2]T 6'!D24</f>
        <v>0</v>
      </c>
      <c r="E32" s="145">
        <f>'[2]T 6'!E24</f>
        <v>9.76</v>
      </c>
      <c r="F32" s="145">
        <f>'[2]T 6'!F24</f>
        <v>28.57</v>
      </c>
      <c r="G32" s="145">
        <f>'[2]T 6'!G24</f>
        <v>12</v>
      </c>
      <c r="H32" s="93"/>
    </row>
    <row r="33" spans="1:8" x14ac:dyDescent="0.2">
      <c r="A33" s="294" t="str">
        <f>'[2]T 6'!$A$25</f>
        <v>Total Résidentiel</v>
      </c>
      <c r="B33" s="308">
        <f>'[2]T 6'!B25</f>
        <v>344</v>
      </c>
      <c r="C33" s="297">
        <f>'[2]T 6'!C25</f>
        <v>39.68</v>
      </c>
      <c r="D33" s="297">
        <f>'[2]T 6'!D25</f>
        <v>6.19</v>
      </c>
      <c r="E33" s="297">
        <f>'[2]T 6'!E25</f>
        <v>12.87</v>
      </c>
      <c r="F33" s="297">
        <f>'[2]T 6'!F25</f>
        <v>22.26</v>
      </c>
      <c r="G33" s="297">
        <f>'[2]T 6'!G25</f>
        <v>21.63</v>
      </c>
      <c r="H33" s="93"/>
    </row>
    <row r="34" spans="1:8" x14ac:dyDescent="0.2">
      <c r="A34" s="108" t="str">
        <f>'[2]T 6'!$A26</f>
        <v>Unité de crise</v>
      </c>
      <c r="B34" s="96">
        <f>'[2]T 6'!B26</f>
        <v>15</v>
      </c>
      <c r="C34" s="145">
        <f>'[2]T 6'!C26</f>
        <v>55.56</v>
      </c>
      <c r="D34" s="145">
        <f>'[2]T 6'!D26</f>
        <v>36.36</v>
      </c>
      <c r="E34" s="145">
        <f>'[2]T 6'!E26</f>
        <v>42.86</v>
      </c>
      <c r="F34" s="145">
        <f>'[2]T 6'!F26</f>
        <v>0</v>
      </c>
      <c r="G34" s="145">
        <f>'[2]T 6'!G26</f>
        <v>20</v>
      </c>
      <c r="H34" s="93"/>
    </row>
    <row r="35" spans="1:8" x14ac:dyDescent="0.2">
      <c r="A35" s="108" t="str">
        <f>'[2]T 6'!$A27</f>
        <v>Communauté thérapeutique</v>
      </c>
      <c r="B35" s="96">
        <f>'[2]T 6'!B27</f>
        <v>3</v>
      </c>
      <c r="C35" s="145">
        <f>'[2]T 6'!C27</f>
        <v>0</v>
      </c>
      <c r="D35" s="145">
        <f>'[2]T 6'!D27</f>
        <v>0</v>
      </c>
      <c r="E35" s="145">
        <f>'[2]T 6'!E27</f>
        <v>33.33</v>
      </c>
      <c r="F35" s="145">
        <f>'[2]T 6'!F27</f>
        <v>0</v>
      </c>
      <c r="G35" s="145">
        <f>'[2]T 6'!G27</f>
        <v>33.33</v>
      </c>
      <c r="H35" s="93"/>
    </row>
    <row r="36" spans="1:8" x14ac:dyDescent="0.2">
      <c r="A36" s="108" t="str">
        <f>'[2]T 6'!$A28</f>
        <v>Hôpital général</v>
      </c>
      <c r="B36" s="96">
        <f>'[2]T 6'!B28</f>
        <v>178</v>
      </c>
      <c r="C36" s="145">
        <f>'[2]T 6'!C28</f>
        <v>35.880000000000003</v>
      </c>
      <c r="D36" s="145">
        <f>'[2]T 6'!D28</f>
        <v>6.36</v>
      </c>
      <c r="E36" s="145">
        <f>'[2]T 6'!E28</f>
        <v>11.49</v>
      </c>
      <c r="F36" s="145">
        <f>'[2]T 6'!F28</f>
        <v>27.68</v>
      </c>
      <c r="G36" s="145">
        <f>'[2]T 6'!G28</f>
        <v>23.39</v>
      </c>
      <c r="H36" s="93"/>
    </row>
    <row r="37" spans="1:8" x14ac:dyDescent="0.2">
      <c r="A37" s="108" t="str">
        <f>'[2]T 6'!$A29</f>
        <v>Hôpital psychiatrique</v>
      </c>
      <c r="B37" s="96">
        <f>'[2]T 6'!B29</f>
        <v>148</v>
      </c>
      <c r="C37" s="145">
        <f>'[2]T 6'!C29</f>
        <v>43.7</v>
      </c>
      <c r="D37" s="145">
        <f>'[2]T 6'!D29</f>
        <v>3.62</v>
      </c>
      <c r="E37" s="145">
        <f>'[2]T 6'!E29</f>
        <v>11.19</v>
      </c>
      <c r="F37" s="145">
        <f>'[2]T 6'!F29</f>
        <v>17.93</v>
      </c>
      <c r="G37" s="145">
        <f>'[2]T 6'!G29</f>
        <v>19.260000000000002</v>
      </c>
      <c r="H37" s="93"/>
    </row>
    <row r="38" spans="1:8" x14ac:dyDescent="0.2">
      <c r="A38" s="285" t="str">
        <f>'[2]T 6'!$A$30</f>
        <v>Par sexe</v>
      </c>
      <c r="B38" s="306"/>
      <c r="C38" s="290"/>
      <c r="D38" s="290"/>
      <c r="E38" s="290"/>
      <c r="F38" s="290"/>
      <c r="G38" s="290"/>
      <c r="H38" s="93"/>
    </row>
    <row r="39" spans="1:8" x14ac:dyDescent="0.2">
      <c r="A39" s="111" t="str">
        <f>'[2]T 6'!$A$31</f>
        <v>Homme</v>
      </c>
      <c r="B39" s="112">
        <f>'[2]T 6'!B$30</f>
        <v>223</v>
      </c>
      <c r="C39" s="138">
        <f>'[2]T 6'!C$30</f>
        <v>43.88</v>
      </c>
      <c r="D39" s="138">
        <f>'[2]T 6'!D$30</f>
        <v>10</v>
      </c>
      <c r="E39" s="138">
        <f>'[2]T 6'!E$30</f>
        <v>18.399999999999999</v>
      </c>
      <c r="F39" s="138">
        <f>'[2]T 6'!F$30</f>
        <v>13.86</v>
      </c>
      <c r="G39" s="138">
        <f>'[2]T 6'!G$30</f>
        <v>24.87</v>
      </c>
      <c r="H39" s="93"/>
    </row>
    <row r="40" spans="1:8" x14ac:dyDescent="0.2">
      <c r="A40" s="108" t="str">
        <f>'[2]T 6'!$A$32</f>
        <v>Femme</v>
      </c>
      <c r="B40" s="96">
        <f>'[2]T 6'!B$32</f>
        <v>236</v>
      </c>
      <c r="C40" s="145">
        <f>'[2]T 6'!C$32</f>
        <v>42.27</v>
      </c>
      <c r="D40" s="145">
        <f>'[2]T 6'!D$32</f>
        <v>4</v>
      </c>
      <c r="E40" s="145">
        <f>'[2]T 6'!E$32</f>
        <v>11.64</v>
      </c>
      <c r="F40" s="145">
        <f>'[2]T 6'!F$32</f>
        <v>30.13</v>
      </c>
      <c r="G40" s="145">
        <f>'[2]T 6'!G$32</f>
        <v>19.72</v>
      </c>
      <c r="H40" s="93"/>
    </row>
    <row r="41" spans="1:8" x14ac:dyDescent="0.2">
      <c r="A41" s="285" t="str">
        <f>'[2]T 6'!$A$34</f>
        <v>Par catégorie d'âge</v>
      </c>
      <c r="B41" s="306"/>
      <c r="C41" s="290"/>
      <c r="D41" s="290"/>
      <c r="E41" s="290"/>
      <c r="F41" s="290"/>
      <c r="G41" s="290"/>
      <c r="H41" s="93"/>
    </row>
    <row r="42" spans="1:8" x14ac:dyDescent="0.2">
      <c r="A42" s="111" t="str">
        <f>'[2]T 6'!$A35</f>
        <v>&lt;20</v>
      </c>
      <c r="B42" s="112">
        <f>'[2]T 6'!B$34</f>
        <v>8</v>
      </c>
      <c r="C42" s="138">
        <f>'[2]T 6'!C$34</f>
        <v>14.29</v>
      </c>
      <c r="D42" s="138">
        <f>'[2]T 6'!D$34</f>
        <v>25</v>
      </c>
      <c r="E42" s="138">
        <f>'[2]T 6'!E$34</f>
        <v>87.5</v>
      </c>
      <c r="F42" s="138">
        <f>'[2]T 6'!F$34</f>
        <v>0</v>
      </c>
      <c r="G42" s="138">
        <f>'[2]T 6'!G$34</f>
        <v>75</v>
      </c>
      <c r="H42" s="93"/>
    </row>
    <row r="43" spans="1:8" x14ac:dyDescent="0.2">
      <c r="A43" s="111" t="str">
        <f>'[2]T 6'!$A36</f>
        <v>20-29</v>
      </c>
      <c r="B43" s="96">
        <f>'[2]T 6'!B36</f>
        <v>47</v>
      </c>
      <c r="C43" s="145">
        <f>'[2]T 6'!C36</f>
        <v>33.33</v>
      </c>
      <c r="D43" s="145">
        <f>'[2]T 6'!D36</f>
        <v>7.32</v>
      </c>
      <c r="E43" s="145">
        <f>'[2]T 6'!E36</f>
        <v>27.27</v>
      </c>
      <c r="F43" s="145">
        <f>'[2]T 6'!F36</f>
        <v>10.87</v>
      </c>
      <c r="G43" s="145">
        <f>'[2]T 6'!G36</f>
        <v>23.81</v>
      </c>
      <c r="H43" s="93"/>
    </row>
    <row r="44" spans="1:8" x14ac:dyDescent="0.2">
      <c r="A44" s="111" t="str">
        <f>'[2]T 6'!$A37</f>
        <v>30-39</v>
      </c>
      <c r="B44" s="96">
        <f>'[2]T 6'!B37</f>
        <v>115</v>
      </c>
      <c r="C44" s="145">
        <f>'[2]T 6'!C37</f>
        <v>43.69</v>
      </c>
      <c r="D44" s="145">
        <f>'[2]T 6'!D37</f>
        <v>6.6</v>
      </c>
      <c r="E44" s="145">
        <f>'[2]T 6'!E37</f>
        <v>18.920000000000002</v>
      </c>
      <c r="F44" s="145">
        <f>'[2]T 6'!F37</f>
        <v>31.48</v>
      </c>
      <c r="G44" s="145">
        <f>'[2]T 6'!G37</f>
        <v>15.89</v>
      </c>
      <c r="H44" s="93"/>
    </row>
    <row r="45" spans="1:8" x14ac:dyDescent="0.2">
      <c r="A45" s="111" t="str">
        <f>'[2]T 6'!$A38</f>
        <v>40+</v>
      </c>
      <c r="B45" s="96">
        <f>'[2]T 6'!B38</f>
        <v>285</v>
      </c>
      <c r="C45" s="145">
        <f>'[2]T 6'!C38</f>
        <v>45.86</v>
      </c>
      <c r="D45" s="145">
        <f>'[2]T 6'!D38</f>
        <v>6.32</v>
      </c>
      <c r="E45" s="145">
        <f>'[2]T 6'!E38</f>
        <v>9.39</v>
      </c>
      <c r="F45" s="145">
        <f>'[2]T 6'!F38</f>
        <v>21.89</v>
      </c>
      <c r="G45" s="145">
        <f>'[2]T 6'!G38</f>
        <v>23.17</v>
      </c>
      <c r="H45" s="93"/>
    </row>
    <row r="46" spans="1:8" x14ac:dyDescent="0.2">
      <c r="A46" s="285" t="str">
        <f>'[2]T 6'!$A$40</f>
        <v>Par niveau d'instruction</v>
      </c>
      <c r="B46" s="306"/>
      <c r="C46" s="290"/>
      <c r="D46" s="290"/>
      <c r="E46" s="290"/>
      <c r="F46" s="290"/>
      <c r="G46" s="290"/>
      <c r="H46" s="93"/>
    </row>
    <row r="47" spans="1:8" x14ac:dyDescent="0.2">
      <c r="A47" s="111" t="str">
        <f>'[2]T 6'!$A$41</f>
        <v>Aucun ou primaire</v>
      </c>
      <c r="B47" s="112">
        <f>'[2]T 6'!B$40</f>
        <v>91</v>
      </c>
      <c r="C47" s="138">
        <f>'[2]T 6'!C$40</f>
        <v>41.77</v>
      </c>
      <c r="D47" s="138">
        <f>'[2]T 6'!D$40</f>
        <v>17.07</v>
      </c>
      <c r="E47" s="138">
        <f>'[2]T 6'!E$40</f>
        <v>28.09</v>
      </c>
      <c r="F47" s="138">
        <f>'[2]T 6'!F$40</f>
        <v>12.94</v>
      </c>
      <c r="G47" s="146"/>
      <c r="H47" s="93"/>
    </row>
    <row r="48" spans="1:8" x14ac:dyDescent="0.2">
      <c r="A48" s="108" t="str">
        <f>'[2]T 6'!$A$42</f>
        <v>Secondaire</v>
      </c>
      <c r="B48" s="96">
        <f>'[2]T 6'!B42</f>
        <v>219</v>
      </c>
      <c r="C48" s="145">
        <f>'[2]T 6'!C42</f>
        <v>45.63</v>
      </c>
      <c r="D48" s="145">
        <f>'[2]T 6'!D42</f>
        <v>5.83</v>
      </c>
      <c r="E48" s="145">
        <f>'[2]T 6'!E42</f>
        <v>12.44</v>
      </c>
      <c r="F48" s="145">
        <f>'[2]T 6'!F42</f>
        <v>21.9</v>
      </c>
      <c r="G48" s="147"/>
      <c r="H48" s="93"/>
    </row>
    <row r="49" spans="1:8" x14ac:dyDescent="0.2">
      <c r="A49" s="108" t="str">
        <f>'[2]T 6'!$A$43</f>
        <v>Supérieur</v>
      </c>
      <c r="B49" s="96">
        <f>'[2]T 6'!B43</f>
        <v>91</v>
      </c>
      <c r="C49" s="145">
        <f>'[2]T 6'!C43</f>
        <v>35.799999999999997</v>
      </c>
      <c r="D49" s="145">
        <f>'[2]T 6'!D43</f>
        <v>1.18</v>
      </c>
      <c r="E49" s="145">
        <f>'[2]T 6'!E43</f>
        <v>8.0500000000000007</v>
      </c>
      <c r="F49" s="145">
        <f>'[2]T 6'!F43</f>
        <v>35.71</v>
      </c>
      <c r="G49" s="147"/>
      <c r="H49" s="93"/>
    </row>
    <row r="50" spans="1:8" x14ac:dyDescent="0.2">
      <c r="A50" s="285" t="str">
        <f>'[2]T 6'!$A$45</f>
        <v>Par historique de traitement</v>
      </c>
      <c r="B50" s="306"/>
      <c r="C50" s="290"/>
      <c r="D50" s="290"/>
      <c r="E50" s="290"/>
      <c r="F50" s="290"/>
      <c r="G50" s="290"/>
      <c r="H50" s="93"/>
    </row>
    <row r="51" spans="1:8" x14ac:dyDescent="0.2">
      <c r="A51" s="111" t="str">
        <f>'[2]T 6'!$A$46</f>
        <v>Traitements précédents</v>
      </c>
      <c r="B51" s="112">
        <f>'[2]T 6'!B$45</f>
        <v>327</v>
      </c>
      <c r="C51" s="138">
        <f>'[2]T 6'!C$45</f>
        <v>44.64</v>
      </c>
      <c r="D51" s="138">
        <f>'[2]T 6'!D$45</f>
        <v>7.09</v>
      </c>
      <c r="E51" s="138">
        <f>'[2]T 6'!E$45</f>
        <v>15.14</v>
      </c>
      <c r="F51" s="138">
        <f>'[2]T 6'!F$45</f>
        <v>21.64</v>
      </c>
      <c r="G51" s="138">
        <f>'[2]T 6'!G$45</f>
        <v>25.26</v>
      </c>
      <c r="H51" s="93"/>
    </row>
    <row r="52" spans="1:8" x14ac:dyDescent="0.2">
      <c r="A52" s="108" t="str">
        <f>'[2]T 6'!$A$47</f>
        <v>Premier traitement</v>
      </c>
      <c r="B52" s="96">
        <f>'[2]T 6'!B$47</f>
        <v>123</v>
      </c>
      <c r="C52" s="145">
        <f>'[2]T 6'!C$47</f>
        <v>40.340000000000003</v>
      </c>
      <c r="D52" s="145">
        <f>'[2]T 6'!D$47</f>
        <v>4.96</v>
      </c>
      <c r="E52" s="145">
        <f>'[2]T 6'!E$47</f>
        <v>14.17</v>
      </c>
      <c r="F52" s="145">
        <f>'[2]T 6'!F$47</f>
        <v>23.33</v>
      </c>
      <c r="G52" s="145">
        <f>'[2]T 6'!G$47</f>
        <v>15.45</v>
      </c>
      <c r="H52" s="93"/>
    </row>
    <row r="53" spans="1:8" x14ac:dyDescent="0.2">
      <c r="A53" s="285" t="str">
        <f>'[2]T 6'!$A$49</f>
        <v>Par substance spécifique</v>
      </c>
      <c r="B53" s="306"/>
      <c r="C53" s="290"/>
      <c r="D53" s="290"/>
      <c r="E53" s="290"/>
      <c r="F53" s="290"/>
      <c r="G53" s="290"/>
      <c r="H53" s="93"/>
    </row>
    <row r="54" spans="1:8" x14ac:dyDescent="0.2">
      <c r="A54" s="111" t="str">
        <f>'[2]T 6'!$A$68</f>
        <v>Barbiturique</v>
      </c>
      <c r="B54" s="112">
        <f>'[2]T 6'!$B68</f>
        <v>7</v>
      </c>
      <c r="C54" s="138">
        <f>'[2]T 6'!C68</f>
        <v>57.14</v>
      </c>
      <c r="D54" s="138">
        <f>'[2]T 6'!D68</f>
        <v>14.29</v>
      </c>
      <c r="E54" s="138">
        <f>'[2]T 6'!E68</f>
        <v>14.29</v>
      </c>
      <c r="F54" s="138">
        <f>'[2]T 6'!F68</f>
        <v>14.29</v>
      </c>
      <c r="G54" s="113">
        <f>'[2]T 6'!G68</f>
        <v>28.57</v>
      </c>
      <c r="H54" s="93"/>
    </row>
    <row r="55" spans="1:8" x14ac:dyDescent="0.2">
      <c r="A55" s="111" t="str">
        <f>'[2]T 6'!$A$69</f>
        <v>Benzodiazépine</v>
      </c>
      <c r="B55" s="112">
        <f>'[2]T 6'!$B69</f>
        <v>408</v>
      </c>
      <c r="C55" s="138">
        <f>'[2]T 6'!C69</f>
        <v>43.13</v>
      </c>
      <c r="D55" s="138">
        <f>'[2]T 6'!D69</f>
        <v>7.14</v>
      </c>
      <c r="E55" s="138">
        <f>'[2]T 6'!E69</f>
        <v>14.14</v>
      </c>
      <c r="F55" s="138">
        <f>'[2]T 6'!F69</f>
        <v>21.73</v>
      </c>
      <c r="G55" s="113">
        <f>'[2]T 6'!G69</f>
        <v>22.13</v>
      </c>
      <c r="H55" s="93"/>
    </row>
    <row r="56" spans="1:8" x14ac:dyDescent="0.2">
      <c r="A56" s="111" t="str">
        <f>'[2]T 6'!$A$70</f>
        <v>GHB/GBL</v>
      </c>
      <c r="B56" s="112">
        <f>'[2]T 6'!$B70</f>
        <v>0</v>
      </c>
      <c r="C56" s="138">
        <f>'[2]T 6'!C70</f>
        <v>0</v>
      </c>
      <c r="D56" s="138">
        <f>'[2]T 6'!D70</f>
        <v>0</v>
      </c>
      <c r="E56" s="138">
        <f>'[2]T 6'!E70</f>
        <v>0</v>
      </c>
      <c r="F56" s="138">
        <f>'[2]T 6'!F70</f>
        <v>0</v>
      </c>
      <c r="G56" s="113">
        <f>'[2]T 6'!G70</f>
        <v>0</v>
      </c>
      <c r="H56" s="93"/>
    </row>
    <row r="57" spans="1:8" x14ac:dyDescent="0.2">
      <c r="A57" s="111" t="str">
        <f>'[2]T 6'!$A$71</f>
        <v>Autre hypnotique</v>
      </c>
      <c r="B57" s="112">
        <f>'[2]T 6'!$B71</f>
        <v>0</v>
      </c>
      <c r="C57" s="138">
        <f>'[2]T 6'!C71</f>
        <v>0</v>
      </c>
      <c r="D57" s="138">
        <f>'[2]T 6'!D71</f>
        <v>0</v>
      </c>
      <c r="E57" s="138">
        <f>'[2]T 6'!E71</f>
        <v>0</v>
      </c>
      <c r="F57" s="138">
        <f>'[2]T 6'!F71</f>
        <v>0</v>
      </c>
      <c r="G57" s="113">
        <f>'[2]T 6'!G71</f>
        <v>0</v>
      </c>
      <c r="H57" s="93"/>
    </row>
    <row r="58" spans="1:8" x14ac:dyDescent="0.2">
      <c r="A58" s="111" t="str">
        <f>'[2]T 6'!$A$67</f>
        <v>Hypnotiques ou sédatifs non-spécifiés</v>
      </c>
      <c r="B58" s="112">
        <f>'[2]T 6'!$B67</f>
        <v>46</v>
      </c>
      <c r="C58" s="138">
        <f>'[2]T 6'!C67</f>
        <v>42.5</v>
      </c>
      <c r="D58" s="138">
        <f>'[2]T 6'!D67</f>
        <v>2.38</v>
      </c>
      <c r="E58" s="138">
        <f>'[2]T 6'!E67</f>
        <v>20.93</v>
      </c>
      <c r="F58" s="138">
        <f>'[2]T 6'!F67</f>
        <v>29.55</v>
      </c>
      <c r="G58" s="113">
        <f>'[2]T 6'!G67</f>
        <v>22.73</v>
      </c>
      <c r="H58" s="93"/>
    </row>
    <row r="59" spans="1:8" x14ac:dyDescent="0.2">
      <c r="A59" s="140"/>
      <c r="B59" s="140"/>
      <c r="C59" s="185"/>
      <c r="D59" s="185"/>
      <c r="E59" s="185"/>
      <c r="F59" s="185"/>
      <c r="G59" s="185"/>
      <c r="H59" s="93"/>
    </row>
    <row r="60" spans="1:8" x14ac:dyDescent="0.2">
      <c r="A60" s="774" t="s">
        <v>3</v>
      </c>
      <c r="B60" s="774"/>
      <c r="C60" s="774"/>
      <c r="D60" s="774"/>
      <c r="E60" s="93"/>
      <c r="F60" s="93"/>
      <c r="G60" s="93"/>
      <c r="H60" s="93"/>
    </row>
    <row r="61" spans="1:8" x14ac:dyDescent="0.2">
      <c r="A61" s="93"/>
      <c r="B61" s="93"/>
      <c r="C61" s="93"/>
      <c r="D61" s="93"/>
      <c r="E61" s="93"/>
      <c r="F61" s="93"/>
      <c r="G61" s="93"/>
      <c r="H61" s="93"/>
    </row>
  </sheetData>
  <mergeCells count="2">
    <mergeCell ref="A60:D60"/>
    <mergeCell ref="A2:A3"/>
  </mergeCells>
  <pageMargins left="0.7" right="0.7" top="0.75" bottom="0.75" header="0.3" footer="0.3"/>
  <pageSetup paperSize="28" scale="4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zoomScaleNormal="100" workbookViewId="0">
      <pane ySplit="9" topLeftCell="A10" activePane="bottomLeft" state="frozen"/>
      <selection sqref="A1:XFD1048576"/>
      <selection pane="bottomLeft" activeCell="C13" sqref="C13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5.42578125" style="3" customWidth="1"/>
    <col min="4" max="8" width="10.7109375" style="3" customWidth="1"/>
    <col min="9" max="16384" width="8.85546875" style="3"/>
  </cols>
  <sheetData>
    <row r="1" spans="1:11" ht="22.5" customHeight="1" x14ac:dyDescent="0.2">
      <c r="A1" s="123" t="str">
        <f>'[2]T 7'!$A$1:$I$1</f>
        <v>Tableau 7.3. Indicateurs relatifs au traitement des patients en traitement pour les hypnotiques, Belgique, 2021</v>
      </c>
      <c r="B1" s="123"/>
      <c r="C1" s="93"/>
      <c r="D1" s="93"/>
      <c r="E1" s="93"/>
      <c r="F1" s="93"/>
      <c r="G1" s="93"/>
      <c r="H1" s="93"/>
      <c r="I1" s="93"/>
    </row>
    <row r="2" spans="1:11" ht="14.45" customHeight="1" x14ac:dyDescent="0.2">
      <c r="A2" s="93"/>
      <c r="B2" s="741" t="str">
        <f>'[1]T 31'!$B$4:$C$4</f>
        <v>Nombre d'épisodes de traitement</v>
      </c>
      <c r="C2" s="752" t="str">
        <f>'[1]T 34'!$C$4</f>
        <v>Proportion d'épisodes de patients en traitement pour la première fois</v>
      </c>
      <c r="D2" s="752" t="str">
        <f>'[1]T 35'!$C$4</f>
        <v>Age moyen lors du premier traitement</v>
      </c>
      <c r="E2" s="754"/>
      <c r="F2" s="755" t="str">
        <f>'[1]T 36'!$B$4</f>
        <v>Origine du renvoi en traitement</v>
      </c>
      <c r="G2" s="756"/>
      <c r="H2" s="756"/>
      <c r="I2" s="755" t="str">
        <f>'[1]T 34'!$D$4</f>
        <v>Type de programme de traitement</v>
      </c>
      <c r="J2" s="756"/>
      <c r="K2" s="756"/>
    </row>
    <row r="3" spans="1:11" ht="35.25" customHeight="1" x14ac:dyDescent="0.2">
      <c r="A3" s="93"/>
      <c r="B3" s="742"/>
      <c r="C3" s="753"/>
      <c r="D3" s="753"/>
      <c r="E3" s="742"/>
      <c r="F3" s="153" t="str">
        <f>'[1]T 36'!$B$5</f>
        <v>Individuel/entourage</v>
      </c>
      <c r="G3" s="153" t="str">
        <f>'[1]T 36'!$C$5</f>
        <v>Médical/social</v>
      </c>
      <c r="H3" s="153" t="str">
        <f>'[1]T 36'!$D$5</f>
        <v>Judiciaire</v>
      </c>
      <c r="I3" s="153" t="str">
        <f>'[1]T 34'!$D$5</f>
        <v>Ambulatoire</v>
      </c>
      <c r="J3" s="153" t="str">
        <f>'[1]T 34'!$E$5</f>
        <v>Résidentiel non-hospitalier</v>
      </c>
      <c r="K3" s="153" t="str">
        <f>'[1]T 34'!$F$5</f>
        <v>Hôpital</v>
      </c>
    </row>
    <row r="4" spans="1:11" x14ac:dyDescent="0.2">
      <c r="A4" s="93"/>
      <c r="B4" s="76" t="s">
        <v>2</v>
      </c>
      <c r="C4" s="90" t="s">
        <v>0</v>
      </c>
      <c r="D4" s="90" t="str">
        <f>'[1]T 35'!$C$5</f>
        <v>Moyenne</v>
      </c>
      <c r="E4" s="90" t="str">
        <f>'[1]T 35'!$D$5</f>
        <v>Ecart-type</v>
      </c>
      <c r="F4" s="90" t="s">
        <v>0</v>
      </c>
      <c r="G4" s="76" t="s">
        <v>0</v>
      </c>
      <c r="H4" s="76" t="s">
        <v>0</v>
      </c>
      <c r="I4" s="76" t="s">
        <v>0</v>
      </c>
      <c r="J4" s="76" t="s">
        <v>0</v>
      </c>
      <c r="K4" s="76" t="s">
        <v>0</v>
      </c>
    </row>
    <row r="5" spans="1:11" s="517" customFormat="1" x14ac:dyDescent="0.2">
      <c r="A5" s="69" t="str">
        <f>'[1]T 36'!$A$7</f>
        <v>Par type d'épisode</v>
      </c>
      <c r="B5" s="69"/>
      <c r="C5" s="154"/>
      <c r="D5" s="156"/>
      <c r="E5" s="94"/>
      <c r="F5" s="156"/>
      <c r="G5" s="94"/>
      <c r="H5" s="94"/>
      <c r="I5" s="69"/>
      <c r="J5" s="69"/>
      <c r="K5" s="154"/>
    </row>
    <row r="6" spans="1:11" ht="22.5" customHeight="1" x14ac:dyDescent="0.2">
      <c r="A6" s="123"/>
      <c r="B6" s="123"/>
      <c r="C6" s="93"/>
      <c r="D6" s="93"/>
      <c r="E6" s="93"/>
      <c r="F6" s="93"/>
      <c r="G6" s="93"/>
      <c r="H6" s="93"/>
      <c r="I6" s="93"/>
    </row>
    <row r="7" spans="1:11" ht="14.45" customHeight="1" x14ac:dyDescent="0.2">
      <c r="A7" s="93"/>
      <c r="B7" s="837" t="str">
        <f>'[2]T 7'!$B$3</f>
        <v>Nombre de patients différents identifiables</v>
      </c>
      <c r="C7" s="837" t="str">
        <f>'[2]T 7'!$C$3</f>
        <v>Proportion de patients en traitement pour la première fois</v>
      </c>
      <c r="D7" s="839" t="str">
        <f>'[2]T 11'!$C$3</f>
        <v>Age moyen lors du premier traitement</v>
      </c>
      <c r="E7" s="837"/>
      <c r="F7" s="841" t="str">
        <f>'[2]T 9'!$B$3</f>
        <v>Origine du renvoi en traitement</v>
      </c>
      <c r="G7" s="827"/>
      <c r="H7" s="827"/>
      <c r="I7" s="93"/>
    </row>
    <row r="8" spans="1:11" ht="22.5" x14ac:dyDescent="0.2">
      <c r="A8" s="93"/>
      <c r="B8" s="838"/>
      <c r="C8" s="838"/>
      <c r="D8" s="840"/>
      <c r="E8" s="838"/>
      <c r="F8" s="310" t="str">
        <f>'[2]T 9'!$B$4</f>
        <v>Individuel/entourage</v>
      </c>
      <c r="G8" s="311" t="str">
        <f>'[2]T 9'!$C$4</f>
        <v>Médical/social</v>
      </c>
      <c r="H8" s="311" t="str">
        <f>'[2]T 9'!$D$4</f>
        <v>Judiciaire</v>
      </c>
      <c r="I8" s="93"/>
    </row>
    <row r="9" spans="1:11" x14ac:dyDescent="0.2">
      <c r="A9" s="93"/>
      <c r="B9" s="283" t="s">
        <v>2</v>
      </c>
      <c r="C9" s="352" t="s">
        <v>0</v>
      </c>
      <c r="D9" s="283" t="str">
        <f>'[2]T 11'!$C$4</f>
        <v>Moyenne</v>
      </c>
      <c r="E9" s="283" t="str">
        <f>'[2]T 11'!$D$4</f>
        <v>Ecart-type</v>
      </c>
      <c r="F9" s="283" t="s">
        <v>0</v>
      </c>
      <c r="G9" s="283" t="s">
        <v>0</v>
      </c>
      <c r="H9" s="283" t="s">
        <v>0</v>
      </c>
      <c r="I9" s="93"/>
    </row>
    <row r="10" spans="1:11" x14ac:dyDescent="0.2">
      <c r="A10" s="285">
        <f>'[2]T 7'!$A$5</f>
        <v>0</v>
      </c>
      <c r="B10" s="285"/>
      <c r="C10" s="353"/>
      <c r="D10" s="355"/>
      <c r="E10" s="356"/>
      <c r="F10" s="312"/>
      <c r="G10" s="312"/>
      <c r="H10" s="312"/>
      <c r="I10" s="93"/>
    </row>
    <row r="11" spans="1:11" x14ac:dyDescent="0.2">
      <c r="A11" s="95" t="str">
        <f>'[2]T 7'!$A6</f>
        <v>Par année d'enregistrement</v>
      </c>
      <c r="B11" s="96" t="str">
        <f>'[2]T 7'!$B$5</f>
        <v>N</v>
      </c>
      <c r="C11" s="259" t="str">
        <f>'[2]T 7'!$C5</f>
        <v>%</v>
      </c>
      <c r="D11" s="220">
        <f>'[2]T 8'!$C$5</f>
        <v>46.07</v>
      </c>
      <c r="E11" s="265">
        <f>'[2]T 8'!$D$5</f>
        <v>14.68</v>
      </c>
      <c r="F11" s="97">
        <f>'[2]T 9'!B$6</f>
        <v>56.09</v>
      </c>
      <c r="G11" s="97">
        <f>'[2]T 9'!C$6</f>
        <v>39.57</v>
      </c>
      <c r="H11" s="97">
        <f>'[2]T 9'!D$6</f>
        <v>4.3499999999999996</v>
      </c>
      <c r="I11" s="93"/>
    </row>
    <row r="12" spans="1:11" x14ac:dyDescent="0.2">
      <c r="A12" s="95">
        <f>'[2]T 7'!$A7</f>
        <v>2015</v>
      </c>
      <c r="B12" s="96">
        <f>'[2]T 7'!$B7</f>
        <v>0</v>
      </c>
      <c r="C12" s="259">
        <f>'[2]T 7'!$C7</f>
        <v>0</v>
      </c>
      <c r="D12" s="220">
        <f>'[2]T 8'!$C7</f>
        <v>44.71</v>
      </c>
      <c r="E12" s="265">
        <f>'[2]T 8'!$D7</f>
        <v>13.26</v>
      </c>
      <c r="F12" s="97">
        <f>'[2]T 9'!B8</f>
        <v>61.35</v>
      </c>
      <c r="G12" s="97">
        <f>'[2]T 9'!C8</f>
        <v>34.299999999999997</v>
      </c>
      <c r="H12" s="97">
        <f>'[2]T 9'!D8</f>
        <v>4.3499999999999996</v>
      </c>
      <c r="I12" s="93"/>
    </row>
    <row r="13" spans="1:11" x14ac:dyDescent="0.2">
      <c r="A13" s="95">
        <f>'[2]T 7'!$A8</f>
        <v>2016</v>
      </c>
      <c r="B13" s="96">
        <f>'[2]T 7'!$B8</f>
        <v>294</v>
      </c>
      <c r="C13" s="259">
        <f>'[2]T 7'!$C8</f>
        <v>26.57</v>
      </c>
      <c r="D13" s="220">
        <f>'[2]T 8'!$C8</f>
        <v>44.93</v>
      </c>
      <c r="E13" s="265">
        <f>'[2]T 8'!$D8</f>
        <v>11.93</v>
      </c>
      <c r="F13" s="97">
        <f>'[2]T 9'!B9</f>
        <v>62.57</v>
      </c>
      <c r="G13" s="97">
        <f>'[2]T 9'!C9</f>
        <v>34.22</v>
      </c>
      <c r="H13" s="97">
        <f>'[2]T 9'!D9</f>
        <v>3.21</v>
      </c>
      <c r="I13" s="93"/>
    </row>
    <row r="14" spans="1:11" ht="12" thickBot="1" x14ac:dyDescent="0.25">
      <c r="A14" s="185"/>
      <c r="B14" s="142"/>
      <c r="C14" s="536"/>
      <c r="D14" s="537"/>
      <c r="E14" s="538"/>
      <c r="F14" s="275"/>
      <c r="G14" s="275"/>
      <c r="H14" s="275"/>
      <c r="I14" s="93"/>
    </row>
    <row r="15" spans="1:11" ht="12.75" thickTop="1" thickBot="1" x14ac:dyDescent="0.25">
      <c r="A15" s="98" t="str">
        <f>IF(A16="Per provincie/gewest","Anonieme episodes, 2017","Episodes anonymes, 2017")</f>
        <v>Episodes anonymes, 2017</v>
      </c>
      <c r="B15" s="99" t="e">
        <f>#REF!</f>
        <v>#REF!</v>
      </c>
      <c r="C15" s="260" t="e">
        <f>#REF!</f>
        <v>#REF!</v>
      </c>
      <c r="D15" s="228" t="e">
        <f>#REF!</f>
        <v>#REF!</v>
      </c>
      <c r="E15" s="266" t="e">
        <f>#REF!</f>
        <v>#REF!</v>
      </c>
      <c r="F15" s="100" t="e">
        <f>#REF!</f>
        <v>#REF!</v>
      </c>
      <c r="G15" s="100" t="e">
        <f>#REF!</f>
        <v>#REF!</v>
      </c>
      <c r="H15" s="101" t="e">
        <f>#REF!</f>
        <v>#REF!</v>
      </c>
      <c r="I15" s="93"/>
    </row>
    <row r="16" spans="1:11" ht="12" thickTop="1" x14ac:dyDescent="0.2">
      <c r="A16" s="285">
        <f>'[2]T 10'!$A$5</f>
        <v>0</v>
      </c>
      <c r="B16" s="306"/>
      <c r="C16" s="354"/>
      <c r="D16" s="346"/>
      <c r="E16" s="347"/>
      <c r="F16" s="289"/>
      <c r="G16" s="289"/>
      <c r="H16" s="289"/>
      <c r="I16" s="93"/>
    </row>
    <row r="17" spans="1:9" x14ac:dyDescent="0.2">
      <c r="A17" s="294" t="str">
        <f>'[2]T 10'!$A$7</f>
        <v>TOTAL BELGIQUE</v>
      </c>
      <c r="B17" s="308">
        <f>'[2]T 10'!B7</f>
        <v>0</v>
      </c>
      <c r="C17" s="338">
        <f>'[2]T 10'!C7</f>
        <v>0</v>
      </c>
      <c r="D17" s="348">
        <f>'[2]T 11'!C7</f>
        <v>47.17</v>
      </c>
      <c r="E17" s="349">
        <f>'[2]T 11'!D7</f>
        <v>15.67</v>
      </c>
      <c r="F17" s="296">
        <f>'[2]T 12'!B8</f>
        <v>59.79</v>
      </c>
      <c r="G17" s="296">
        <f>'[2]T 12'!C8</f>
        <v>32.74</v>
      </c>
      <c r="H17" s="296">
        <f>'[2]T 12'!D8</f>
        <v>7.47</v>
      </c>
      <c r="I17" s="93"/>
    </row>
    <row r="18" spans="1:9" x14ac:dyDescent="0.2">
      <c r="A18" s="108" t="str">
        <f>'[2]T 10'!$A8</f>
        <v>TOTAL FLANDRE</v>
      </c>
      <c r="B18" s="103">
        <f>'[2]T 10'!B8</f>
        <v>421</v>
      </c>
      <c r="C18" s="261">
        <f>'[2]T 10'!C8</f>
        <v>24.46</v>
      </c>
      <c r="D18" s="223">
        <f>'[2]T 11'!C8</f>
        <v>46.43</v>
      </c>
      <c r="E18" s="267">
        <f>'[2]T 11'!D8</f>
        <v>14.73</v>
      </c>
      <c r="F18" s="104">
        <f>'[2]T 12'!B9</f>
        <v>48.15</v>
      </c>
      <c r="G18" s="104">
        <f>'[2]T 12'!C9</f>
        <v>35.19</v>
      </c>
      <c r="H18" s="104">
        <f>'[2]T 12'!D9</f>
        <v>16.670000000000002</v>
      </c>
      <c r="I18" s="93"/>
    </row>
    <row r="19" spans="1:9" x14ac:dyDescent="0.2">
      <c r="A19" s="108" t="str">
        <f>'[2]T 10'!$A9</f>
        <v>Anvers</v>
      </c>
      <c r="B19" s="103">
        <f>'[2]T 10'!B9</f>
        <v>90</v>
      </c>
      <c r="C19" s="261">
        <f>'[2]T 10'!C9</f>
        <v>20</v>
      </c>
      <c r="D19" s="223">
        <f>'[2]T 11'!C9</f>
        <v>43.6</v>
      </c>
      <c r="E19" s="267">
        <f>'[2]T 11'!D9</f>
        <v>13.87</v>
      </c>
      <c r="F19" s="104">
        <f>'[2]T 12'!B10</f>
        <v>58.62</v>
      </c>
      <c r="G19" s="104">
        <f>'[2]T 12'!C10</f>
        <v>27.59</v>
      </c>
      <c r="H19" s="104">
        <f>'[2]T 12'!D10</f>
        <v>13.79</v>
      </c>
      <c r="I19" s="93"/>
    </row>
    <row r="20" spans="1:9" x14ac:dyDescent="0.2">
      <c r="A20" s="108" t="str">
        <f>'[2]T 10'!$A10</f>
        <v>Brabant flamand</v>
      </c>
      <c r="B20" s="103">
        <f>'[2]T 10'!B10</f>
        <v>51</v>
      </c>
      <c r="C20" s="261">
        <f>'[2]T 10'!C10</f>
        <v>20</v>
      </c>
      <c r="D20" s="223">
        <f>'[2]T 11'!C10</f>
        <v>47.46</v>
      </c>
      <c r="E20" s="267">
        <f>'[2]T 11'!D10</f>
        <v>15.25</v>
      </c>
      <c r="F20" s="104">
        <f>'[2]T 12'!B11</f>
        <v>59.09</v>
      </c>
      <c r="G20" s="104">
        <f>'[2]T 12'!C11</f>
        <v>40.909999999999997</v>
      </c>
      <c r="H20" s="104">
        <f>'[2]T 12'!D11</f>
        <v>0</v>
      </c>
      <c r="I20" s="93"/>
    </row>
    <row r="21" spans="1:9" x14ac:dyDescent="0.2">
      <c r="A21" s="108" t="str">
        <f>'[2]T 10'!$A11</f>
        <v>Flandre occidentale</v>
      </c>
      <c r="B21" s="103">
        <f>'[2]T 10'!B11</f>
        <v>97</v>
      </c>
      <c r="C21" s="261">
        <f>'[2]T 10'!C11</f>
        <v>29.17</v>
      </c>
      <c r="D21" s="223">
        <f>'[2]T 11'!C11</f>
        <v>42.87</v>
      </c>
      <c r="E21" s="267">
        <f>'[2]T 11'!D11</f>
        <v>17.02</v>
      </c>
      <c r="F21" s="104">
        <f>'[2]T 12'!B12</f>
        <v>83.64</v>
      </c>
      <c r="G21" s="104">
        <f>'[2]T 12'!C12</f>
        <v>16.36</v>
      </c>
      <c r="H21" s="104">
        <f>'[2]T 12'!D12</f>
        <v>0</v>
      </c>
      <c r="I21" s="93"/>
    </row>
    <row r="22" spans="1:9" x14ac:dyDescent="0.2">
      <c r="A22" s="108" t="str">
        <f>'[2]T 10'!$A12</f>
        <v>Flandre orientale</v>
      </c>
      <c r="B22" s="103">
        <f>'[2]T 10'!B12</f>
        <v>76</v>
      </c>
      <c r="C22" s="261">
        <f>'[2]T 10'!C12</f>
        <v>25</v>
      </c>
      <c r="D22" s="223">
        <f>'[2]T 11'!C12</f>
        <v>51.63</v>
      </c>
      <c r="E22" s="267">
        <f>'[2]T 11'!D12</f>
        <v>16.62</v>
      </c>
      <c r="F22" s="104">
        <f>'[2]T 12'!B13</f>
        <v>49.09</v>
      </c>
      <c r="G22" s="104">
        <f>'[2]T 12'!C13</f>
        <v>36.36</v>
      </c>
      <c r="H22" s="104">
        <f>'[2]T 12'!D13</f>
        <v>14.55</v>
      </c>
      <c r="I22" s="93"/>
    </row>
    <row r="23" spans="1:9" x14ac:dyDescent="0.2">
      <c r="A23" s="294" t="str">
        <f>'[2]T 10'!$A$13</f>
        <v>Limbourg</v>
      </c>
      <c r="B23" s="308">
        <f>'[2]T 10'!B13</f>
        <v>107</v>
      </c>
      <c r="C23" s="338">
        <f>'[2]T 10'!C13</f>
        <v>25.71</v>
      </c>
      <c r="D23" s="348">
        <f>'[2]T 11'!C13</f>
        <v>45.93</v>
      </c>
      <c r="E23" s="349">
        <f>'[2]T 11'!D13</f>
        <v>12.4</v>
      </c>
      <c r="F23" s="296">
        <f>'[2]T 12'!B14</f>
        <v>61.04</v>
      </c>
      <c r="G23" s="296">
        <f>'[2]T 12'!C14</f>
        <v>33.770000000000003</v>
      </c>
      <c r="H23" s="296">
        <f>'[2]T 12'!D14</f>
        <v>5.19</v>
      </c>
      <c r="I23" s="93"/>
    </row>
    <row r="24" spans="1:9" x14ac:dyDescent="0.2">
      <c r="A24" s="108" t="str">
        <f>'[2]T 10'!$A14</f>
        <v>TOTAL WALLONIE</v>
      </c>
      <c r="B24" s="103">
        <f>'[2]T 10'!B14</f>
        <v>81</v>
      </c>
      <c r="C24" s="261">
        <f>'[2]T 10'!C14</f>
        <v>37.97</v>
      </c>
      <c r="D24" s="223">
        <f>'[2]T 11'!C14</f>
        <v>44</v>
      </c>
      <c r="E24" s="267">
        <f>'[2]T 11'!D14</f>
        <v>15.79</v>
      </c>
      <c r="F24" s="104">
        <f>'[2]T 12'!B15</f>
        <v>70.83</v>
      </c>
      <c r="G24" s="104">
        <f>'[2]T 12'!C15</f>
        <v>29.17</v>
      </c>
      <c r="H24" s="104">
        <f>'[2]T 12'!D15</f>
        <v>0</v>
      </c>
      <c r="I24" s="93"/>
    </row>
    <row r="25" spans="1:9" x14ac:dyDescent="0.2">
      <c r="A25" s="108" t="str">
        <f>'[2]T 10'!$A15</f>
        <v>Liège</v>
      </c>
      <c r="B25" s="103">
        <f>'[2]T 10'!B15</f>
        <v>25</v>
      </c>
      <c r="C25" s="261">
        <f>'[2]T 10'!C15</f>
        <v>41.67</v>
      </c>
      <c r="D25" s="223">
        <f>'[2]T 11'!C15</f>
        <v>43.44</v>
      </c>
      <c r="E25" s="267">
        <f>'[2]T 11'!D15</f>
        <v>8.11</v>
      </c>
      <c r="F25" s="104">
        <f>'[2]T 12'!B16</f>
        <v>50</v>
      </c>
      <c r="G25" s="104">
        <f>'[2]T 12'!C16</f>
        <v>35.71</v>
      </c>
      <c r="H25" s="104">
        <f>'[2]T 12'!D16</f>
        <v>14.29</v>
      </c>
      <c r="I25" s="93"/>
    </row>
    <row r="26" spans="1:9" x14ac:dyDescent="0.2">
      <c r="A26" s="108" t="str">
        <f>'[2]T 10'!$A16</f>
        <v>Hainaut</v>
      </c>
      <c r="B26" s="103">
        <f>'[2]T 10'!B16</f>
        <v>30</v>
      </c>
      <c r="C26" s="261">
        <f>'[2]T 10'!C16</f>
        <v>34.479999999999997</v>
      </c>
      <c r="D26" s="223">
        <f>'[2]T 11'!C16</f>
        <v>0</v>
      </c>
      <c r="E26" s="267">
        <f>'[2]T 11'!D16</f>
        <v>0</v>
      </c>
      <c r="F26" s="104">
        <f>'[2]T 12'!B17</f>
        <v>100</v>
      </c>
      <c r="G26" s="104">
        <f>'[2]T 12'!C17</f>
        <v>0</v>
      </c>
      <c r="H26" s="104">
        <f>'[2]T 12'!D17</f>
        <v>0</v>
      </c>
      <c r="I26" s="93"/>
    </row>
    <row r="27" spans="1:9" x14ac:dyDescent="0.2">
      <c r="A27" s="108" t="str">
        <f>'[2]T 10'!$A17</f>
        <v>Luxembourg</v>
      </c>
      <c r="B27" s="103">
        <f>'[2]T 10'!B17</f>
        <v>2</v>
      </c>
      <c r="C27" s="261">
        <f>'[2]T 10'!C17</f>
        <v>0</v>
      </c>
      <c r="D27" s="223">
        <f>'[2]T 11'!C17</f>
        <v>50.13</v>
      </c>
      <c r="E27" s="267">
        <f>'[2]T 11'!D17</f>
        <v>13.45</v>
      </c>
      <c r="F27" s="104">
        <f>'[2]T 12'!B18</f>
        <v>68.42</v>
      </c>
      <c r="G27" s="104">
        <f>'[2]T 12'!C18</f>
        <v>31.58</v>
      </c>
      <c r="H27" s="104">
        <f>'[2]T 12'!D18</f>
        <v>0</v>
      </c>
      <c r="I27" s="93"/>
    </row>
    <row r="28" spans="1:9" x14ac:dyDescent="0.2">
      <c r="A28" s="108" t="str">
        <f>'[2]T 10'!$A18</f>
        <v>Namur</v>
      </c>
      <c r="B28" s="103">
        <f>'[2]T 10'!B18</f>
        <v>19</v>
      </c>
      <c r="C28" s="261">
        <f>'[2]T 10'!C18</f>
        <v>42.11</v>
      </c>
      <c r="D28" s="223">
        <f>'[2]T 11'!C18</f>
        <v>50</v>
      </c>
      <c r="E28" s="267">
        <f>'[2]T 11'!D18</f>
        <v>1.41</v>
      </c>
      <c r="F28" s="104">
        <f>'[2]T 12'!B19</f>
        <v>40</v>
      </c>
      <c r="G28" s="104">
        <f>'[2]T 12'!C19</f>
        <v>60</v>
      </c>
      <c r="H28" s="104">
        <f>'[2]T 12'!D19</f>
        <v>0</v>
      </c>
      <c r="I28" s="93"/>
    </row>
    <row r="29" spans="1:9" x14ac:dyDescent="0.2">
      <c r="A29" s="298" t="str">
        <f>'[2]T 10'!$A$19</f>
        <v>Brabant wallon</v>
      </c>
      <c r="B29" s="308">
        <f>'[2]T 10'!B19</f>
        <v>5</v>
      </c>
      <c r="C29" s="338">
        <f>'[2]T 10'!C19</f>
        <v>40</v>
      </c>
      <c r="D29" s="348">
        <f>'[2]T 11'!C19</f>
        <v>44.75</v>
      </c>
      <c r="E29" s="349">
        <f>'[2]T 11'!D19</f>
        <v>21.87</v>
      </c>
      <c r="F29" s="296">
        <f>'[2]T 12'!B20</f>
        <v>66.67</v>
      </c>
      <c r="G29" s="296">
        <f>'[2]T 12'!C20</f>
        <v>33.33</v>
      </c>
      <c r="H29" s="296">
        <f>'[2]T 12'!D20</f>
        <v>0</v>
      </c>
      <c r="I29" s="93"/>
    </row>
    <row r="30" spans="1:9" x14ac:dyDescent="0.2">
      <c r="A30" s="285" t="str">
        <f>'[2]T 10'!$A$20</f>
        <v>TOTAL BRUXELLES</v>
      </c>
      <c r="B30" s="306"/>
      <c r="C30" s="354"/>
      <c r="D30" s="346"/>
      <c r="E30" s="347"/>
      <c r="F30" s="289"/>
      <c r="G30" s="289"/>
      <c r="H30" s="289"/>
      <c r="I30" s="93"/>
    </row>
    <row r="31" spans="1:9" x14ac:dyDescent="0.2">
      <c r="A31" s="299" t="str">
        <f>'[2]T 10'!$A$21</f>
        <v>Par type d'unité</v>
      </c>
      <c r="B31" s="309">
        <f>'[2]T 10'!B$20</f>
        <v>68</v>
      </c>
      <c r="C31" s="339">
        <f>'[2]T 10'!C$20</f>
        <v>25.4</v>
      </c>
      <c r="D31" s="350">
        <f>'[2]T 11'!C$20</f>
        <v>45.04</v>
      </c>
      <c r="E31" s="351">
        <f>'[2]T 11'!D$20</f>
        <v>16.170000000000002</v>
      </c>
      <c r="F31" s="301">
        <f>'[2]T 12'!B$21</f>
        <v>51.76</v>
      </c>
      <c r="G31" s="301">
        <f>'[2]T 12'!C$21</f>
        <v>38.82</v>
      </c>
      <c r="H31" s="301">
        <f>'[2]T 12'!D$21</f>
        <v>9.41</v>
      </c>
      <c r="I31" s="93"/>
    </row>
    <row r="32" spans="1:9" x14ac:dyDescent="0.2">
      <c r="A32" s="108" t="str">
        <f>'[2]T 10'!$A22</f>
        <v>Total Ambulatoire</v>
      </c>
      <c r="B32" s="96">
        <f>'[2]T 10'!B22</f>
        <v>0</v>
      </c>
      <c r="C32" s="259">
        <f>'[2]T 10'!C22</f>
        <v>0</v>
      </c>
      <c r="D32" s="220">
        <f>'[2]T 11'!C22</f>
        <v>38.1</v>
      </c>
      <c r="E32" s="265">
        <f>'[2]T 11'!D22</f>
        <v>12.57</v>
      </c>
      <c r="F32" s="97">
        <f>'[2]T 12'!B23</f>
        <v>60.78</v>
      </c>
      <c r="G32" s="97">
        <f>'[2]T 12'!C23</f>
        <v>33.33</v>
      </c>
      <c r="H32" s="97">
        <f>'[2]T 12'!D23</f>
        <v>5.88</v>
      </c>
      <c r="I32" s="93"/>
    </row>
    <row r="33" spans="1:9" x14ac:dyDescent="0.2">
      <c r="A33" s="108" t="str">
        <f>'[2]T 10'!$A23</f>
        <v>Consultations ambulatoires</v>
      </c>
      <c r="B33" s="96">
        <f>'[2]T 10'!B23</f>
        <v>83</v>
      </c>
      <c r="C33" s="259">
        <f>'[2]T 10'!C23</f>
        <v>22.89</v>
      </c>
      <c r="D33" s="220">
        <f>'[2]T 11'!C23</f>
        <v>42</v>
      </c>
      <c r="E33" s="265">
        <f>'[2]T 11'!D23</f>
        <v>15.64</v>
      </c>
      <c r="F33" s="97">
        <f>'[2]T 12'!B24</f>
        <v>61.9</v>
      </c>
      <c r="G33" s="97">
        <f>'[2]T 12'!C24</f>
        <v>33.33</v>
      </c>
      <c r="H33" s="97">
        <f>'[2]T 12'!D24</f>
        <v>4.76</v>
      </c>
      <c r="I33" s="93"/>
    </row>
    <row r="34" spans="1:9" x14ac:dyDescent="0.2">
      <c r="A34" s="108" t="str">
        <f>'[2]T 10'!$A24</f>
        <v>Centre de jour</v>
      </c>
      <c r="B34" s="96">
        <f>'[2]T 10'!B24</f>
        <v>27</v>
      </c>
      <c r="C34" s="259">
        <f>'[2]T 10'!C24</f>
        <v>20.83</v>
      </c>
      <c r="D34" s="220">
        <f>'[2]T 11'!C24</f>
        <v>52.45</v>
      </c>
      <c r="E34" s="265">
        <f>'[2]T 11'!D24</f>
        <v>17.32</v>
      </c>
      <c r="F34" s="97">
        <f>'[2]T 12'!B25</f>
        <v>0</v>
      </c>
      <c r="G34" s="97">
        <f>'[2]T 12'!C25</f>
        <v>69.23</v>
      </c>
      <c r="H34" s="97">
        <f>'[2]T 12'!D25</f>
        <v>30.77</v>
      </c>
      <c r="I34" s="93"/>
    </row>
    <row r="35" spans="1:9" x14ac:dyDescent="0.2">
      <c r="A35" s="294" t="str">
        <f>'[2]T 10'!$A$25</f>
        <v>Service de Santé Mentale</v>
      </c>
      <c r="B35" s="308">
        <f>'[2]T 10'!B25</f>
        <v>50</v>
      </c>
      <c r="C35" s="338">
        <f>'[2]T 10'!C25</f>
        <v>26</v>
      </c>
      <c r="D35" s="348">
        <f>'[2]T 11'!C25</f>
        <v>47.05</v>
      </c>
      <c r="E35" s="349">
        <f>'[2]T 11'!D25</f>
        <v>15.45</v>
      </c>
      <c r="F35" s="296">
        <f>'[2]T 12'!B26</f>
        <v>63.36</v>
      </c>
      <c r="G35" s="296">
        <f>'[2]T 12'!C26</f>
        <v>31.53</v>
      </c>
      <c r="H35" s="296">
        <f>'[2]T 12'!D26</f>
        <v>5.1100000000000003</v>
      </c>
      <c r="I35" s="93"/>
    </row>
    <row r="36" spans="1:9" x14ac:dyDescent="0.2">
      <c r="A36" s="108" t="str">
        <f>'[2]T 10'!$A26</f>
        <v>Total Résidentiel</v>
      </c>
      <c r="B36" s="96">
        <f>'[2]T 10'!B26</f>
        <v>410</v>
      </c>
      <c r="C36" s="259">
        <f>'[2]T 10'!C26</f>
        <v>27.61</v>
      </c>
      <c r="D36" s="220">
        <f>'[2]T 11'!C26</f>
        <v>25</v>
      </c>
      <c r="E36" s="265">
        <f>'[2]T 11'!D26</f>
        <v>7.07</v>
      </c>
      <c r="F36" s="97">
        <f>'[2]T 12'!B27</f>
        <v>46.67</v>
      </c>
      <c r="G36" s="97">
        <f>'[2]T 12'!C27</f>
        <v>40</v>
      </c>
      <c r="H36" s="97">
        <f>'[2]T 12'!D27</f>
        <v>13.33</v>
      </c>
      <c r="I36" s="93"/>
    </row>
    <row r="37" spans="1:9" x14ac:dyDescent="0.2">
      <c r="A37" s="108" t="str">
        <f>'[2]T 10'!$A27</f>
        <v>Unité de crise</v>
      </c>
      <c r="B37" s="96">
        <f>'[2]T 10'!B27</f>
        <v>33</v>
      </c>
      <c r="C37" s="259">
        <f>'[2]T 10'!C27</f>
        <v>12.5</v>
      </c>
      <c r="D37" s="220">
        <f>'[2]T 11'!C27</f>
        <v>0</v>
      </c>
      <c r="E37" s="265">
        <f>'[2]T 11'!D27</f>
        <v>0</v>
      </c>
      <c r="F37" s="97">
        <f>'[2]T 12'!B28</f>
        <v>66.67</v>
      </c>
      <c r="G37" s="97">
        <f>'[2]T 12'!C28</f>
        <v>0</v>
      </c>
      <c r="H37" s="97">
        <f>'[2]T 12'!D28</f>
        <v>33.33</v>
      </c>
      <c r="I37" s="93"/>
    </row>
    <row r="38" spans="1:9" x14ac:dyDescent="0.2">
      <c r="A38" s="108" t="str">
        <f>'[2]T 10'!$A28</f>
        <v>Communauté thérapeutique</v>
      </c>
      <c r="B38" s="96">
        <f>'[2]T 10'!B28</f>
        <v>6</v>
      </c>
      <c r="C38" s="259">
        <f>'[2]T 10'!C28</f>
        <v>0</v>
      </c>
      <c r="D38" s="220">
        <f>'[2]T 11'!C28</f>
        <v>47.69</v>
      </c>
      <c r="E38" s="265">
        <f>'[2]T 11'!D28</f>
        <v>17.13</v>
      </c>
      <c r="F38" s="97">
        <f>'[2]T 12'!B29</f>
        <v>65.290000000000006</v>
      </c>
      <c r="G38" s="97">
        <f>'[2]T 12'!C29</f>
        <v>34.71</v>
      </c>
      <c r="H38" s="97">
        <f>'[2]T 12'!D29</f>
        <v>0</v>
      </c>
      <c r="I38" s="93"/>
    </row>
    <row r="39" spans="1:9" x14ac:dyDescent="0.2">
      <c r="A39" s="108" t="str">
        <f>'[2]T 10'!$A29</f>
        <v>Hôpital général</v>
      </c>
      <c r="B39" s="96">
        <f>'[2]T 10'!B29</f>
        <v>202</v>
      </c>
      <c r="C39" s="259">
        <f>'[2]T 10'!C29</f>
        <v>30.65</v>
      </c>
      <c r="D39" s="220">
        <f>'[2]T 11'!C29</f>
        <v>47.28</v>
      </c>
      <c r="E39" s="265">
        <f>'[2]T 11'!D29</f>
        <v>12.44</v>
      </c>
      <c r="F39" s="97">
        <f>'[2]T 12'!B30</f>
        <v>62.76</v>
      </c>
      <c r="G39" s="97">
        <f>'[2]T 12'!C30</f>
        <v>27.59</v>
      </c>
      <c r="H39" s="97">
        <f>'[2]T 12'!D30</f>
        <v>9.66</v>
      </c>
      <c r="I39" s="93"/>
    </row>
    <row r="40" spans="1:9" x14ac:dyDescent="0.2">
      <c r="A40" s="285" t="str">
        <f>'[2]T 10'!$A$30</f>
        <v>Hôpital psychiatrique</v>
      </c>
      <c r="B40" s="306"/>
      <c r="C40" s="354"/>
      <c r="D40" s="346"/>
      <c r="E40" s="347"/>
      <c r="F40" s="289"/>
      <c r="G40" s="289"/>
      <c r="H40" s="289"/>
      <c r="I40" s="93"/>
    </row>
    <row r="41" spans="1:9" x14ac:dyDescent="0.2">
      <c r="A41" s="111" t="str">
        <f>'[2]T 10'!$A$31</f>
        <v>Par sexe</v>
      </c>
      <c r="B41" s="112">
        <f>'[2]T 10'!B$30</f>
        <v>169</v>
      </c>
      <c r="C41" s="263">
        <f>'[2]T 10'!C$30</f>
        <v>27.88</v>
      </c>
      <c r="D41" s="226">
        <f>'[2]T 11'!C$30</f>
        <v>43.77</v>
      </c>
      <c r="E41" s="269">
        <f>'[2]T 11'!D$30</f>
        <v>15.9</v>
      </c>
      <c r="F41" s="113">
        <f>'[2]T 12'!B$31</f>
        <v>58.82</v>
      </c>
      <c r="G41" s="113">
        <f>'[2]T 12'!C$31</f>
        <v>31.37</v>
      </c>
      <c r="H41" s="113">
        <f>'[2]T 12'!D$31</f>
        <v>9.8000000000000007</v>
      </c>
      <c r="I41" s="93"/>
    </row>
    <row r="42" spans="1:9" x14ac:dyDescent="0.2">
      <c r="A42" s="108" t="str">
        <f>'[2]T 10'!$A$32</f>
        <v>Homme</v>
      </c>
      <c r="B42" s="96">
        <f>'[2]T 10'!B$32</f>
        <v>0</v>
      </c>
      <c r="C42" s="259">
        <f>'[2]T 10'!C$32</f>
        <v>0</v>
      </c>
      <c r="D42" s="220">
        <f>'[2]T 11'!C$32</f>
        <v>48.84</v>
      </c>
      <c r="E42" s="265">
        <f>'[2]T 11'!D$32</f>
        <v>15.03</v>
      </c>
      <c r="F42" s="97">
        <f>'[2]T 12'!B$33</f>
        <v>63.21</v>
      </c>
      <c r="G42" s="97">
        <f>'[2]T 12'!C$33</f>
        <v>34.43</v>
      </c>
      <c r="H42" s="97">
        <f>'[2]T 12'!D$33</f>
        <v>2.36</v>
      </c>
      <c r="I42" s="93"/>
    </row>
    <row r="43" spans="1:9" x14ac:dyDescent="0.2">
      <c r="A43" s="285" t="str">
        <f>'[2]T 10'!$A$34</f>
        <v>Inconnu</v>
      </c>
      <c r="B43" s="306"/>
      <c r="C43" s="354"/>
      <c r="D43" s="346"/>
      <c r="E43" s="347"/>
      <c r="F43" s="289"/>
      <c r="G43" s="289"/>
      <c r="H43" s="289"/>
      <c r="I43" s="93"/>
    </row>
    <row r="44" spans="1:9" x14ac:dyDescent="0.2">
      <c r="A44" s="111" t="str">
        <f>'[2]T 10'!$A$35</f>
        <v>Par catégorie d'âge</v>
      </c>
      <c r="B44" s="112">
        <f>'[2]T 10'!B$34</f>
        <v>2</v>
      </c>
      <c r="C44" s="263">
        <f>'[2]T 10'!C$34</f>
        <v>0</v>
      </c>
      <c r="D44" s="227"/>
      <c r="E44" s="270"/>
      <c r="F44" s="113">
        <f>'[2]T 12'!B$35</f>
        <v>33.33</v>
      </c>
      <c r="G44" s="113">
        <f>'[2]T 12'!C$35</f>
        <v>66.67</v>
      </c>
      <c r="H44" s="113">
        <f>'[2]T 12'!D$35</f>
        <v>0</v>
      </c>
      <c r="I44" s="93"/>
    </row>
    <row r="45" spans="1:9" x14ac:dyDescent="0.2">
      <c r="A45" s="108" t="str">
        <f>'[2]T 10'!$A$36</f>
        <v>&lt;20</v>
      </c>
      <c r="B45" s="96">
        <f>'[2]T 10'!B36</f>
        <v>0</v>
      </c>
      <c r="C45" s="259">
        <f>'[2]T 10'!C36</f>
        <v>0</v>
      </c>
      <c r="D45" s="227"/>
      <c r="E45" s="270"/>
      <c r="F45" s="97">
        <f>'[2]T 12'!B37</f>
        <v>60.47</v>
      </c>
      <c r="G45" s="97">
        <f>'[2]T 12'!C37</f>
        <v>34.880000000000003</v>
      </c>
      <c r="H45" s="97">
        <f>'[2]T 12'!D37</f>
        <v>4.6500000000000004</v>
      </c>
      <c r="I45" s="93"/>
    </row>
    <row r="46" spans="1:9" x14ac:dyDescent="0.2">
      <c r="A46" s="108" t="str">
        <f>'[2]T 10'!$A$37</f>
        <v>20-29</v>
      </c>
      <c r="B46" s="96">
        <f>'[2]T 10'!B37</f>
        <v>68</v>
      </c>
      <c r="C46" s="259">
        <f>'[2]T 10'!C37</f>
        <v>25.37</v>
      </c>
      <c r="D46" s="227"/>
      <c r="E46" s="270"/>
      <c r="F46" s="97">
        <f>'[2]T 12'!B38</f>
        <v>63.73</v>
      </c>
      <c r="G46" s="97">
        <f>'[2]T 12'!C38</f>
        <v>25.49</v>
      </c>
      <c r="H46" s="97">
        <f>'[2]T 12'!D38</f>
        <v>10.78</v>
      </c>
      <c r="I46" s="93"/>
    </row>
    <row r="47" spans="1:9" x14ac:dyDescent="0.2">
      <c r="A47" s="216" t="str">
        <f>'[2]T 10'!$A$38</f>
        <v>30-39</v>
      </c>
      <c r="B47" s="96">
        <f>'[2]T 10'!B38</f>
        <v>175</v>
      </c>
      <c r="C47" s="259">
        <f>'[2]T 10'!C38</f>
        <v>20.23</v>
      </c>
      <c r="D47" s="227"/>
      <c r="E47" s="270"/>
      <c r="F47" s="97">
        <f>'[2]T 12'!B39</f>
        <v>61.69</v>
      </c>
      <c r="G47" s="97">
        <f>'[2]T 12'!C39</f>
        <v>34.1</v>
      </c>
      <c r="H47" s="97">
        <f>'[2]T 12'!D39</f>
        <v>4.21</v>
      </c>
      <c r="I47" s="93"/>
    </row>
    <row r="48" spans="1:9" x14ac:dyDescent="0.2">
      <c r="A48" s="285" t="str">
        <f>'[2]T 10'!$A$40</f>
        <v>Inconnu</v>
      </c>
      <c r="B48" s="306"/>
      <c r="C48" s="354"/>
      <c r="D48" s="346"/>
      <c r="E48" s="347"/>
      <c r="F48" s="289"/>
      <c r="G48" s="289"/>
      <c r="H48" s="289"/>
      <c r="I48" s="93"/>
    </row>
    <row r="49" spans="1:9" x14ac:dyDescent="0.2">
      <c r="A49" s="111" t="str">
        <f>'[2]T 10'!$A$41</f>
        <v>Par niveau d'instruction</v>
      </c>
      <c r="B49" s="112">
        <f>'[2]T 10'!B$40</f>
        <v>6</v>
      </c>
      <c r="C49" s="263">
        <f>'[2]T 10'!C$40</f>
        <v>16.670000000000002</v>
      </c>
      <c r="D49" s="226">
        <f>'[2]T 11'!C$40</f>
        <v>42.88</v>
      </c>
      <c r="E49" s="269">
        <f>'[2]T 11'!D$40</f>
        <v>19.829999999999998</v>
      </c>
      <c r="F49" s="113">
        <f>'[2]T 12'!B$41</f>
        <v>54.02</v>
      </c>
      <c r="G49" s="113">
        <f>'[2]T 12'!C$41</f>
        <v>42.53</v>
      </c>
      <c r="H49" s="113">
        <f>'[2]T 12'!D$41</f>
        <v>3.45</v>
      </c>
      <c r="I49" s="93"/>
    </row>
    <row r="50" spans="1:9" x14ac:dyDescent="0.2">
      <c r="A50" s="108" t="str">
        <f>'[2]T 10'!$A$42</f>
        <v>Aucun ou primaire</v>
      </c>
      <c r="B50" s="96">
        <f>'[2]T 10'!B42</f>
        <v>0</v>
      </c>
      <c r="C50" s="259">
        <f>'[2]T 10'!C42</f>
        <v>0</v>
      </c>
      <c r="D50" s="220">
        <f>'[2]T 11'!C42</f>
        <v>48.04</v>
      </c>
      <c r="E50" s="265">
        <f>'[2]T 11'!D42</f>
        <v>15.8</v>
      </c>
      <c r="F50" s="97">
        <f>'[2]T 12'!B43</f>
        <v>64.36</v>
      </c>
      <c r="G50" s="97">
        <f>'[2]T 12'!C43</f>
        <v>28.22</v>
      </c>
      <c r="H50" s="97">
        <f>'[2]T 12'!D43</f>
        <v>7.43</v>
      </c>
      <c r="I50" s="93"/>
    </row>
    <row r="51" spans="1:9" x14ac:dyDescent="0.2">
      <c r="A51" s="216" t="str">
        <f>'[2]T 10'!$A$43</f>
        <v>Secondaire</v>
      </c>
      <c r="B51" s="96">
        <f>'[2]T 10'!B43</f>
        <v>275</v>
      </c>
      <c r="C51" s="259">
        <f>'[2]T 10'!C43</f>
        <v>29.04</v>
      </c>
      <c r="D51" s="220">
        <f>'[2]T 11'!C43</f>
        <v>45.71</v>
      </c>
      <c r="E51" s="265">
        <f>'[2]T 11'!D43</f>
        <v>11.94</v>
      </c>
      <c r="F51" s="97">
        <f>'[2]T 12'!B44</f>
        <v>71.760000000000005</v>
      </c>
      <c r="G51" s="97">
        <f>'[2]T 12'!C44</f>
        <v>27.06</v>
      </c>
      <c r="H51" s="97">
        <f>'[2]T 12'!D44</f>
        <v>1.18</v>
      </c>
      <c r="I51" s="93"/>
    </row>
    <row r="52" spans="1:9" x14ac:dyDescent="0.2">
      <c r="A52" s="285" t="str">
        <f>'[2]T 10'!$A$45</f>
        <v>Autre/Inconnu</v>
      </c>
      <c r="B52" s="306"/>
      <c r="C52" s="354"/>
      <c r="D52" s="346"/>
      <c r="E52" s="347"/>
      <c r="F52" s="289"/>
      <c r="G52" s="289"/>
      <c r="H52" s="289"/>
      <c r="I52" s="93"/>
    </row>
    <row r="53" spans="1:9" x14ac:dyDescent="0.2">
      <c r="A53" s="111" t="str">
        <f>'[2]T 10'!$A$46</f>
        <v>Par historique de traitement</v>
      </c>
      <c r="B53" s="115">
        <f>'[2]T 10'!$B$45</f>
        <v>78</v>
      </c>
      <c r="C53" s="264"/>
      <c r="D53" s="227"/>
      <c r="E53" s="270"/>
      <c r="F53" s="113">
        <f>'[2]T 12'!B$46</f>
        <v>59.59</v>
      </c>
      <c r="G53" s="113">
        <f>'[2]T 12'!C$46</f>
        <v>33.22</v>
      </c>
      <c r="H53" s="113">
        <f>'[2]T 12'!D$46</f>
        <v>7.19</v>
      </c>
      <c r="I53" s="93"/>
    </row>
    <row r="54" spans="1:9" x14ac:dyDescent="0.2">
      <c r="A54" s="216" t="str">
        <f>'[2]T 10'!$A$47</f>
        <v>Traitements précédents</v>
      </c>
      <c r="B54" s="115">
        <f>'[2]T 10'!$B$47</f>
        <v>0</v>
      </c>
      <c r="C54" s="264"/>
      <c r="D54" s="227"/>
      <c r="E54" s="270"/>
      <c r="F54" s="97">
        <f>'[2]T 12'!B$48</f>
        <v>62.07</v>
      </c>
      <c r="G54" s="97">
        <f>'[2]T 12'!C$48</f>
        <v>35.340000000000003</v>
      </c>
      <c r="H54" s="97">
        <f>'[2]T 12'!D$48</f>
        <v>2.59</v>
      </c>
      <c r="I54" s="93"/>
    </row>
    <row r="55" spans="1:9" x14ac:dyDescent="0.2">
      <c r="A55" s="285" t="str">
        <f>'[2]T 10'!$A$49</f>
        <v>Inconnu</v>
      </c>
      <c r="B55" s="306"/>
      <c r="C55" s="354"/>
      <c r="D55" s="346"/>
      <c r="E55" s="347"/>
      <c r="F55" s="289"/>
      <c r="G55" s="289"/>
      <c r="H55" s="289"/>
      <c r="I55" s="93"/>
    </row>
    <row r="56" spans="1:9" x14ac:dyDescent="0.2">
      <c r="A56" s="111" t="str">
        <f>'[2]T 10'!$A$68</f>
        <v>Hypnotiques ou sédatifs non-spécifiés</v>
      </c>
      <c r="B56" s="112">
        <f>'[2]T 10'!B68</f>
        <v>46</v>
      </c>
      <c r="C56" s="263">
        <f>'[2]T 10'!C68</f>
        <v>36.36</v>
      </c>
      <c r="D56" s="226">
        <f>'[2]T 11'!C68</f>
        <v>54</v>
      </c>
      <c r="E56" s="269">
        <f>'[2]T 11'!D68</f>
        <v>16.309999999999999</v>
      </c>
      <c r="F56" s="113">
        <f>'[2]T 12'!B69</f>
        <v>83.33</v>
      </c>
      <c r="G56" s="113">
        <f>'[2]T 12'!C69</f>
        <v>16.670000000000002</v>
      </c>
      <c r="H56" s="113">
        <f>'[2]T 12'!D69</f>
        <v>0</v>
      </c>
      <c r="I56" s="93"/>
    </row>
    <row r="57" spans="1:9" x14ac:dyDescent="0.2">
      <c r="A57" s="111" t="str">
        <f>'[2]T 10'!$A$69</f>
        <v>Barbiturique</v>
      </c>
      <c r="B57" s="112">
        <f>'[2]T 10'!B69</f>
        <v>7</v>
      </c>
      <c r="C57" s="263">
        <f>'[2]T 10'!C69</f>
        <v>57.14</v>
      </c>
      <c r="D57" s="226">
        <f>'[2]T 11'!C69</f>
        <v>46.51</v>
      </c>
      <c r="E57" s="269">
        <f>'[2]T 11'!D69</f>
        <v>15.97</v>
      </c>
      <c r="F57" s="113">
        <f>'[2]T 12'!B70</f>
        <v>59.51</v>
      </c>
      <c r="G57" s="113">
        <f>'[2]T 12'!C70</f>
        <v>34.24</v>
      </c>
      <c r="H57" s="113">
        <f>'[2]T 12'!D70</f>
        <v>6.25</v>
      </c>
      <c r="I57" s="93"/>
    </row>
    <row r="58" spans="1:9" x14ac:dyDescent="0.2">
      <c r="A58" s="111" t="str">
        <f>'[2]T 10'!$A$70</f>
        <v>Benzodiazépine</v>
      </c>
      <c r="B58" s="112">
        <f>'[2]T 10'!B70</f>
        <v>408</v>
      </c>
      <c r="C58" s="263">
        <f>'[2]T 10'!C70</f>
        <v>25.81</v>
      </c>
      <c r="D58" s="226">
        <f>'[2]T 11'!C70</f>
        <v>0</v>
      </c>
      <c r="E58" s="269">
        <f>'[2]T 11'!D70</f>
        <v>0</v>
      </c>
      <c r="F58" s="113">
        <f>'[2]T 12'!B71</f>
        <v>0</v>
      </c>
      <c r="G58" s="113">
        <f>'[2]T 12'!C71</f>
        <v>0</v>
      </c>
      <c r="H58" s="113">
        <f>'[2]T 12'!D71</f>
        <v>0</v>
      </c>
      <c r="I58" s="93"/>
    </row>
    <row r="59" spans="1:9" x14ac:dyDescent="0.2">
      <c r="A59" s="111" t="str">
        <f>'[2]T 10'!$A$71</f>
        <v>GHB/GBL</v>
      </c>
      <c r="B59" s="112">
        <f>'[2]T 10'!B71</f>
        <v>102</v>
      </c>
      <c r="C59" s="263">
        <f>'[2]T 10'!C71</f>
        <v>21.57</v>
      </c>
      <c r="D59" s="226">
        <f>'[2]T 11'!C71</f>
        <v>0</v>
      </c>
      <c r="E59" s="269">
        <f>'[2]T 11'!D71</f>
        <v>0</v>
      </c>
      <c r="F59" s="113">
        <f>'[2]T 12'!B72</f>
        <v>0</v>
      </c>
      <c r="G59" s="113">
        <f>'[2]T 12'!C72</f>
        <v>0</v>
      </c>
      <c r="H59" s="113">
        <f>'[2]T 12'!D72</f>
        <v>0</v>
      </c>
      <c r="I59" s="93"/>
    </row>
    <row r="60" spans="1:9" x14ac:dyDescent="0.2">
      <c r="A60" s="111" t="str">
        <f>'[2]T 10'!$A67</f>
        <v>Autre stimulant</v>
      </c>
      <c r="B60" s="112">
        <f>'[2]T 10'!B67</f>
        <v>0</v>
      </c>
      <c r="C60" s="263">
        <f>'[2]T 10'!C67</f>
        <v>0</v>
      </c>
      <c r="D60" s="226">
        <f>'[2]T 11'!C67</f>
        <v>45.63</v>
      </c>
      <c r="E60" s="269">
        <f>'[2]T 11'!D67</f>
        <v>12.91</v>
      </c>
      <c r="F60" s="113">
        <f>'[2]T 12'!B68</f>
        <v>70.45</v>
      </c>
      <c r="G60" s="113">
        <f>'[2]T 12'!C68</f>
        <v>25</v>
      </c>
      <c r="H60" s="113">
        <f>'[2]T 12'!D68</f>
        <v>4.55</v>
      </c>
      <c r="I60" s="93"/>
    </row>
    <row r="61" spans="1:9" x14ac:dyDescent="0.2">
      <c r="A61" s="140"/>
      <c r="B61" s="140"/>
      <c r="C61" s="185"/>
      <c r="D61" s="185"/>
      <c r="E61" s="185"/>
      <c r="F61" s="185"/>
      <c r="G61" s="185"/>
      <c r="H61" s="185"/>
      <c r="I61" s="93"/>
    </row>
    <row r="62" spans="1:9" x14ac:dyDescent="0.2">
      <c r="A62" s="140"/>
      <c r="B62" s="140"/>
      <c r="C62" s="185"/>
      <c r="D62" s="185"/>
      <c r="E62" s="185"/>
      <c r="F62" s="185"/>
      <c r="G62" s="185"/>
      <c r="H62" s="185"/>
      <c r="I62" s="93"/>
    </row>
    <row r="63" spans="1:9" x14ac:dyDescent="0.2">
      <c r="A63" s="774" t="s">
        <v>3</v>
      </c>
      <c r="B63" s="774"/>
      <c r="C63" s="774"/>
      <c r="D63" s="774"/>
      <c r="E63" s="93"/>
      <c r="F63" s="93"/>
      <c r="G63" s="93"/>
      <c r="H63" s="93"/>
      <c r="I63" s="93"/>
    </row>
    <row r="64" spans="1:9" x14ac:dyDescent="0.2">
      <c r="A64" s="93"/>
      <c r="B64" s="93"/>
      <c r="C64" s="93"/>
      <c r="D64" s="93"/>
      <c r="E64" s="93"/>
      <c r="F64" s="93"/>
      <c r="G64" s="93"/>
      <c r="H64" s="93"/>
      <c r="I64" s="93"/>
    </row>
  </sheetData>
  <mergeCells count="10">
    <mergeCell ref="B2:B3"/>
    <mergeCell ref="C2:C3"/>
    <mergeCell ref="D2:E3"/>
    <mergeCell ref="F2:H2"/>
    <mergeCell ref="I2:K2"/>
    <mergeCell ref="B7:B8"/>
    <mergeCell ref="C7:C8"/>
    <mergeCell ref="D7:E8"/>
    <mergeCell ref="F7:H7"/>
    <mergeCell ref="A63:D63"/>
  </mergeCells>
  <pageMargins left="0.7" right="0.7" top="0.75" bottom="0.75" header="0.3" footer="0.3"/>
  <pageSetup paperSize="28" scale="4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zoomScaleNormal="100" workbookViewId="0">
      <pane ySplit="3" topLeftCell="A4" activePane="bottomLeft" state="frozen"/>
      <selection sqref="A1:XFD1048576"/>
      <selection pane="bottomLeft" sqref="A1:XFD1048576"/>
    </sheetView>
  </sheetViews>
  <sheetFormatPr defaultColWidth="8.85546875" defaultRowHeight="11.25" x14ac:dyDescent="0.2"/>
  <cols>
    <col min="1" max="1" width="28.28515625" style="3" customWidth="1"/>
    <col min="2" max="2" width="12.5703125" style="19" customWidth="1"/>
    <col min="3" max="3" width="10.7109375" style="19" customWidth="1"/>
    <col min="4" max="4" width="7.140625" style="19" customWidth="1"/>
    <col min="5" max="5" width="5.5703125" style="19" bestFit="1" customWidth="1"/>
    <col min="6" max="7" width="6.85546875" style="19" bestFit="1" customWidth="1"/>
    <col min="8" max="8" width="7" style="19" bestFit="1" customWidth="1"/>
    <col min="9" max="9" width="8.5703125" style="19" customWidth="1"/>
    <col min="10" max="10" width="7" style="19" customWidth="1"/>
    <col min="11" max="11" width="8.5703125" style="19" customWidth="1"/>
    <col min="12" max="12" width="6.7109375" style="19" customWidth="1"/>
    <col min="13" max="14" width="10.7109375" style="19" customWidth="1"/>
    <col min="15" max="16384" width="8.85546875" style="3"/>
  </cols>
  <sheetData>
    <row r="1" spans="1:15" ht="22.5" customHeight="1" x14ac:dyDescent="0.2">
      <c r="A1" s="123" t="str">
        <f>'[2]T 13'!$A$1:$I$1</f>
        <v>Tableau 7.4. Indicateurs relatifs au profil d'utilisation des patients en traitement pour les hypnotiques, Belgique, 2021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93"/>
    </row>
    <row r="2" spans="1:15" ht="50.45" customHeight="1" x14ac:dyDescent="0.2">
      <c r="A2" s="93"/>
      <c r="B2" s="313" t="str">
        <f>'[2]T 13'!$B$3</f>
        <v>Nombre de patients différents identifiables</v>
      </c>
      <c r="C2" s="837" t="str">
        <f>'[2]T 13'!$C$3</f>
        <v>Nombre moyen de substances problématiques renseignées</v>
      </c>
      <c r="D2" s="828"/>
      <c r="E2" s="840" t="str">
        <f>IF(C3="Gemiddelde","Voornaamste types van substanties combinaties ","Principaux types de combinaisons de substances")</f>
        <v>Principaux types de combinaisons de substances</v>
      </c>
      <c r="F2" s="838"/>
      <c r="G2" s="838"/>
      <c r="H2" s="829"/>
      <c r="I2" s="839" t="str">
        <f>'[2]T 15'!$B$3</f>
        <v>Nombre moyen de jours de consommation de la substance principale par semaine</v>
      </c>
      <c r="J2" s="837"/>
      <c r="K2" s="839" t="str">
        <f>'[2]T 16'!$B$3</f>
        <v>Age moyen lors du premier usage de la substance principale</v>
      </c>
      <c r="L2" s="828"/>
      <c r="M2" s="357" t="str">
        <f>'[2]T 13'!$E$3</f>
        <v>Proportion de patients ayant déjà injecté une substance</v>
      </c>
      <c r="N2" s="360" t="str">
        <f>'[2]T 13'!$F$3</f>
        <v>Proportion d'injecteurs ayant déjà partagé des seringues</v>
      </c>
      <c r="O2" s="93"/>
    </row>
    <row r="3" spans="1:15" s="43" customFormat="1" ht="21" customHeight="1" x14ac:dyDescent="0.25">
      <c r="A3" s="126"/>
      <c r="B3" s="314" t="s">
        <v>2</v>
      </c>
      <c r="C3" s="314" t="str">
        <f>'[2]T 13'!$C$4</f>
        <v>Moyenne</v>
      </c>
      <c r="D3" s="315" t="str">
        <f>'[2]T 13'!$D$4</f>
        <v>Ecart-type</v>
      </c>
      <c r="E3" s="316" t="s">
        <v>4</v>
      </c>
      <c r="F3" s="316" t="s">
        <v>5</v>
      </c>
      <c r="G3" s="314" t="s">
        <v>6</v>
      </c>
      <c r="H3" s="317" t="s">
        <v>7</v>
      </c>
      <c r="I3" s="314" t="str">
        <f>'[2]T 15'!$B$4</f>
        <v>Moyenne</v>
      </c>
      <c r="J3" s="313" t="str">
        <f>'[2]T 15'!$C$4</f>
        <v>Ecart-type</v>
      </c>
      <c r="K3" s="318" t="str">
        <f>'[2]T 21'!$B$4</f>
        <v>Moyenne</v>
      </c>
      <c r="L3" s="315" t="str">
        <f>'[2]T 21'!$C$4</f>
        <v>Ecart-type</v>
      </c>
      <c r="M3" s="319" t="s">
        <v>0</v>
      </c>
      <c r="N3" s="318" t="s">
        <v>0</v>
      </c>
      <c r="O3" s="126"/>
    </row>
    <row r="4" spans="1:15" x14ac:dyDescent="0.2">
      <c r="A4" s="285" t="str">
        <f>'[2]T 13'!$A$5</f>
        <v>Par année d'enregistrement</v>
      </c>
      <c r="B4" s="306"/>
      <c r="C4" s="286"/>
      <c r="D4" s="320"/>
      <c r="E4" s="321"/>
      <c r="F4" s="322"/>
      <c r="G4" s="323"/>
      <c r="H4" s="324"/>
      <c r="I4" s="287"/>
      <c r="J4" s="287"/>
      <c r="K4" s="287"/>
      <c r="L4" s="287"/>
      <c r="M4" s="325"/>
      <c r="N4" s="287"/>
      <c r="O4" s="93"/>
    </row>
    <row r="5" spans="1:15" x14ac:dyDescent="0.2">
      <c r="A5" s="95">
        <f>'[2]T 13'!$A6</f>
        <v>2015</v>
      </c>
      <c r="B5" s="96">
        <f>[2]T!$B$5</f>
        <v>235</v>
      </c>
      <c r="C5" s="97">
        <f>'[2]T 13'!C5</f>
        <v>1.63</v>
      </c>
      <c r="D5" s="97">
        <f>'[2]T 13'!D5</f>
        <v>0.86</v>
      </c>
      <c r="E5" s="127">
        <f>SUMIFS('[2]T 14'!$A6:$IV6,'[2]T 14'!$A$4:$IV$4,"HY-0-0-0-1-0-0-0-0-0")</f>
        <v>0</v>
      </c>
      <c r="F5" s="127">
        <f>SUMIFS('[2]T 14'!$A6:$IV6,'[2]T 14'!$A$4:$IV$4,"HY-0-0-0-1-0-0-0-1-0")
+SUMIFS('[2]T 14'!$A6:$IV6,'[2]T 14'!$A$4:$IV$4,"CO-0-1-1-0-0-0-0-1-0")
+SUMIFS('[2]T 14'!$A6:$IV6,'[2]T 14'!$A$4:$IV$4,"ST-0-0-1-0-0-0-0-1-0")
+SUMIFS('[2]T 14'!$A6:$IV6,'[2]T 14'!$A$4:$IV$4,"ST-0-1-1-0-0-0-0-1-0")</f>
        <v>0</v>
      </c>
      <c r="G5" s="127">
        <f>SUMIFS('[2]T 14'!$A6:$IV6,'[2]T 14'!$A$4:$IV$4,"HY-0-0-1-1-0-0-0-0-0")
+SUMIFS('[2]T 14'!$A6:$IV6,'[2]T 14'!$A$4:$IV$4,"CO-0-1-1-0-0-0-1-0-0")
+SUMIFS('[2]T 14'!$A6:$IV6,'[2]T 14'!$A$4:$IV$4,"ST-0-0-1-0-0-0-1-0-0")
+SUMIFS('[2]T 14'!$A6:$IV6,'[2]T 14'!$A$4:$IV$4,"ST-0-1-1-0-0-0-1-0-0")</f>
        <v>0</v>
      </c>
      <c r="H5" s="127">
        <f>SUMIFS('[2]T 14'!$A6:$IV6,'[2]T 14'!$A$4:$IV$4,"HY-0-0-0-1-0-0-1-0-0")
+SUMIFS('[2]T 14'!$A6:$IV6,'[2]T 14'!$A$4:$IV$4,"CO-0-1-1-0-0-0-1-1-0")
+SUMIFS('[2]T 14'!$A6:$IV6,'[2]T 14'!$A$4:$IV$4,"ST-0-0-1-0-0-0-1-1-0")
+SUMIFS('[2]T 14'!$A6:$IV6,'[2]T 14'!$A$4:$IV$4,"ST-0-1-1-0-0-0-1-1-0")</f>
        <v>0</v>
      </c>
      <c r="I5" s="97">
        <f>'[2]T 15'!B5</f>
        <v>6.05</v>
      </c>
      <c r="J5" s="149">
        <f>'[2]T 15'!C5</f>
        <v>2.17</v>
      </c>
      <c r="K5" s="97">
        <f>'[2]T 16'!B5</f>
        <v>27.46</v>
      </c>
      <c r="L5" s="97">
        <f>'[2]T 16'!C5</f>
        <v>12.08</v>
      </c>
      <c r="M5" s="127">
        <f>'[2]T 13'!E5</f>
        <v>11.71</v>
      </c>
      <c r="N5" s="97">
        <f>'[2]T 13'!F5</f>
        <v>50</v>
      </c>
      <c r="O5" s="93"/>
    </row>
    <row r="6" spans="1:15" x14ac:dyDescent="0.2">
      <c r="A6" s="95">
        <f>'[2]T 13'!$A7</f>
        <v>2016</v>
      </c>
      <c r="B6" s="96">
        <f>[2]T!$B$7</f>
        <v>213</v>
      </c>
      <c r="C6" s="97">
        <f>'[2]T 13'!C7</f>
        <v>1.64</v>
      </c>
      <c r="D6" s="97">
        <f>'[2]T 13'!D7</f>
        <v>0.89</v>
      </c>
      <c r="E6" s="127">
        <f>SUMIFS('[2]T 14'!$A8:$IV8,'[2]T 14'!$A$4:$IV$4,"HY-0-0-0-1-0-0-0-0-0")
+SUMIFS('[2]T 14'!$A8:$IV8,'[2]T 14'!$A$4:$IV$4,"CO-0-1-1-0-0-0-0-0-0")
+SUMIFS('[2]T 14'!$A8:$IV8,'[2]T 14'!$A$4:$IV$4,"ST-0-0-1-0-0-0-0-0-0")
+SUMIFS('[2]T 14'!$A8:$IV8,'[2]T 14'!$A$4:$IV$4,"ST-0-1-1-0-0-0-0-0-0")</f>
        <v>0</v>
      </c>
      <c r="F6" s="127">
        <f>SUMIFS('[2]T 14'!$A8:$IV8,'[2]T 14'!$A$4:$IV$4,"HY-0-0-0-1-0-0-0-1-0")
+SUMIFS('[2]T 14'!$A8:$IV8,'[2]T 14'!$A$4:$IV$4,"CO-0-1-1-0-0-0-0-1-0")
+SUMIFS('[2]T 14'!$A8:$IV8,'[2]T 14'!$A$4:$IV$4,"ST-0-0-1-0-0-0-0-1-0")
+SUMIFS('[2]T 14'!$A8:$IV8,'[2]T 14'!$A$4:$IV$4,"ST-0-1-1-0-0-0-0-1-0")</f>
        <v>0</v>
      </c>
      <c r="G6" s="127">
        <f>SUMIFS('[2]T 14'!$A8:$IV8,'[2]T 14'!$A$4:$IV$4,"HY-0-0-1-1-0-0-0-0-0")
+SUMIFS('[2]T 14'!$A8:$IV8,'[2]T 14'!$A$4:$IV$4,"CO-0-1-1-0-0-0-1-0-0")
+SUMIFS('[2]T 14'!$A8:$IV8,'[2]T 14'!$A$4:$IV$4,"ST-0-0-1-0-0-0-1-0-0")
+SUMIFS('[2]T 14'!$A8:$IV8,'[2]T 14'!$A$4:$IV$4,"ST-0-1-1-0-0-0-1-0-0")</f>
        <v>0</v>
      </c>
      <c r="H6" s="127">
        <f>SUMIFS('[2]T 14'!$A8:$IV8,'[2]T 14'!$A$4:$IV$4,"HY-0-0-0-1-0-0-1-0-0")
+SUMIFS('[2]T 14'!$A8:$IV8,'[2]T 14'!$A$4:$IV$4,"CO-0-1-1-0-0-0-1-1-0")
+SUMIFS('[2]T 14'!$A8:$IV8,'[2]T 14'!$A$4:$IV$4,"ST-0-0-1-0-0-0-1-1-0")
+SUMIFS('[2]T 14'!$A8:$IV8,'[2]T 14'!$A$4:$IV$4,"ST-0-1-1-0-0-0-1-1-0")</f>
        <v>0</v>
      </c>
      <c r="I6" s="97">
        <f>'[2]T 15'!B7</f>
        <v>6.3</v>
      </c>
      <c r="J6" s="149">
        <f>'[2]T 15'!C7</f>
        <v>1.86</v>
      </c>
      <c r="K6" s="97">
        <f>'[2]T 16'!B7</f>
        <v>26.52</v>
      </c>
      <c r="L6" s="97">
        <f>'[2]T 16'!C7</f>
        <v>11.35</v>
      </c>
      <c r="M6" s="127">
        <f>'[2]T 13'!E7</f>
        <v>6.6</v>
      </c>
      <c r="N6" s="97">
        <f>'[2]T 13'!F7</f>
        <v>30</v>
      </c>
      <c r="O6" s="93"/>
    </row>
    <row r="7" spans="1:15" ht="12" thickBot="1" x14ac:dyDescent="0.25">
      <c r="A7" s="95">
        <f>'[2]T 13'!$A8</f>
        <v>2017</v>
      </c>
      <c r="B7" s="96">
        <f>[2]T!$B$8</f>
        <v>191</v>
      </c>
      <c r="C7" s="97">
        <f>'[2]T 13'!C8</f>
        <v>1.66</v>
      </c>
      <c r="D7" s="97">
        <f>'[2]T 13'!D8</f>
        <v>1.1100000000000001</v>
      </c>
      <c r="E7" s="127">
        <f>SUMIFS('[2]T 14'!$A9:$IV9,'[2]T 14'!$A$4:$IV$4,"HY-0-0-0-1-0-0-0-0-0")
+SUMIFS('[2]T 14'!$A9:$IV9,'[2]T 14'!$A$4:$IV$4,"CO-0-1-1-0-0-0-0-0-0")
+SUMIFS('[2]T 14'!$A9:$IV9,'[2]T 14'!$A$4:$IV$4,"ST-0-0-1-0-0-0-0-0-0")
+SUMIFS('[2]T 14'!$A9:$IV9,'[2]T 14'!$A$4:$IV$4,"ST-0-1-1-0-0-0-0-0-0")</f>
        <v>0</v>
      </c>
      <c r="F7" s="127">
        <f>SUMIFS('[2]T 14'!$A9:$IV9,'[2]T 14'!$A$4:$IV$4,"HY-0-0-0-1-0-0-0-1-0")
+SUMIFS('[2]T 14'!$A9:$IV9,'[2]T 14'!$A$4:$IV$4,"CO-0-1-1-0-0-0-0-1-0")
+SUMIFS('[2]T 14'!$A9:$IV9,'[2]T 14'!$A$4:$IV$4,"ST-0-0-1-0-0-0-0-1-0")
+SUMIFS('[2]T 14'!$A9:$IV9,'[2]T 14'!$A$4:$IV$4,"ST-0-1-1-0-0-0-0-1-0")</f>
        <v>0</v>
      </c>
      <c r="G7" s="127">
        <f>SUMIFS('[2]T 14'!$A9:$IV9,'[2]T 14'!$A$4:$IV$4,"HY-0-0-1-1-0-0-0-0-0")
+SUMIFS('[2]T 14'!$A9:$IV9,'[2]T 14'!$A$4:$IV$4,"CO-0-1-1-0-0-0-1-0-0")
+SUMIFS('[2]T 14'!$A9:$IV9,'[2]T 14'!$A$4:$IV$4,"ST-0-0-1-0-0-0-1-0-0")
+SUMIFS('[2]T 14'!$A9:$IV9,'[2]T 14'!$A$4:$IV$4,"ST-0-1-1-0-0-0-1-0-0")</f>
        <v>0</v>
      </c>
      <c r="H7" s="127">
        <f>SUMIFS('[2]T 14'!$A9:$IV9,'[2]T 14'!$A$4:$IV$4,"HY-0-0-0-1-0-0-1-0-0")
+SUMIFS('[2]T 14'!$A9:$IV9,'[2]T 14'!$A$4:$IV$4,"CO-0-1-1-0-0-0-1-1-0")
+SUMIFS('[2]T 14'!$A9:$IV9,'[2]T 14'!$A$4:$IV$4,"ST-0-0-1-0-0-0-1-1-0")
+SUMIFS('[2]T 14'!$A9:$IV9,'[2]T 14'!$A$4:$IV$4,"ST-0-1-1-0-0-0-1-1-0")</f>
        <v>0</v>
      </c>
      <c r="I7" s="97">
        <f>'[2]T 15'!B8</f>
        <v>6.28</v>
      </c>
      <c r="J7" s="149">
        <f>'[2]T 15'!C8</f>
        <v>1.91</v>
      </c>
      <c r="K7" s="97">
        <f>'[2]T 16'!B8</f>
        <v>28.95</v>
      </c>
      <c r="L7" s="97">
        <f>'[2]T 16'!C8</f>
        <v>12.94</v>
      </c>
      <c r="M7" s="127">
        <f>'[2]T 13'!E8</f>
        <v>10.06</v>
      </c>
      <c r="N7" s="97">
        <f>'[2]T 13'!F8</f>
        <v>18.18</v>
      </c>
      <c r="O7" s="93"/>
    </row>
    <row r="8" spans="1:15" ht="12.75" thickTop="1" thickBot="1" x14ac:dyDescent="0.25">
      <c r="A8" s="98" t="str">
        <f>IF(C3="Gemiddelde","Anonieme episodes, 2017","Episodes anonymes, 2017")</f>
        <v>Episodes anonymes, 2017</v>
      </c>
      <c r="B8" s="99" t="e">
        <f>#REF!</f>
        <v>#REF!</v>
      </c>
      <c r="C8" s="100" t="e">
        <f>#REF!</f>
        <v>#REF!</v>
      </c>
      <c r="D8" s="100" t="e">
        <f>#REF!</f>
        <v>#REF!</v>
      </c>
      <c r="E8" s="100" t="e">
        <f>SUMIFS(#REF!,#REF!,"HY-0-0-0-1-0-0-0-0-0")
+SUMIFS(#REF!,#REF!,"CO-0-1-1-0-0-0-0-0-0")
+SUMIFS(#REF!,#REF!,"ST-0-0-1-0-0-0-0-0-0")
+SUMIFS(#REF!,#REF!,"ST-0-1-1-0-0-0-0-0-0")</f>
        <v>#REF!</v>
      </c>
      <c r="F8" s="100" t="e">
        <f>SUMIFS(#REF!,#REF!,"HY-0-0-0-1-0-0-0-1-0")
+SUMIFS(#REF!,#REF!,"CO-0-1-1-0-0-0-0-1-0")
+SUMIFS(#REF!,#REF!,"ST-0-0-1-0-0-0-0-1-0")
+SUMIFS(#REF!,#REF!,"ST-0-1-1-0-0-0-0-1-0")</f>
        <v>#REF!</v>
      </c>
      <c r="G8" s="100" t="e">
        <f>SUMIFS(#REF!,#REF!,"HY-0-0-1-1-0-0-0-0-0")
+SUMIFS(#REF!,#REF!,"CO-0-1-1-0-0-0-1-0-0")
+SUMIFS(#REF!,#REF!,"ST-0-0-1-0-0-0-1-0-0")
+SUMIFS(#REF!,#REF!,"ST-0-1-1-0-0-0-1-0-0")</f>
        <v>#REF!</v>
      </c>
      <c r="H8" s="100" t="e">
        <f>SUMIFS(#REF!,#REF!,"HY-0-0-0-1-0-0-1-0-0")
+SUMIFS(#REF!,#REF!,"CO-0-1-1-0-0-0-1-1-0")
+SUMIFS(#REF!,#REF!,"ST-0-0-1-0-0-0-1-1-0")
+SUMIFS(#REF!,#REF!,"ST-0-1-1-0-0-0-1-1-0")</f>
        <v>#REF!</v>
      </c>
      <c r="I8" s="100" t="e">
        <f>#REF!</f>
        <v>#REF!</v>
      </c>
      <c r="J8" s="100" t="e">
        <f>#REF!</f>
        <v>#REF!</v>
      </c>
      <c r="K8" s="100" t="e">
        <f>#REF!</f>
        <v>#REF!</v>
      </c>
      <c r="L8" s="100" t="e">
        <f>#REF!</f>
        <v>#REF!</v>
      </c>
      <c r="M8" s="100" t="e">
        <f>#REF!</f>
        <v>#REF!</v>
      </c>
      <c r="N8" s="101" t="e">
        <f>#REF!</f>
        <v>#REF!</v>
      </c>
      <c r="O8" s="93"/>
    </row>
    <row r="9" spans="1:15" ht="12" thickTop="1" x14ac:dyDescent="0.2">
      <c r="A9" s="285" t="str">
        <f>'[2]T 18'!$A$5</f>
        <v>Par province/région</v>
      </c>
      <c r="B9" s="306"/>
      <c r="C9" s="291"/>
      <c r="D9" s="291"/>
      <c r="E9" s="326"/>
      <c r="F9" s="323"/>
      <c r="G9" s="323"/>
      <c r="H9" s="323"/>
      <c r="I9" s="289"/>
      <c r="J9" s="323"/>
      <c r="K9" s="289"/>
      <c r="L9" s="291"/>
      <c r="M9" s="326"/>
      <c r="N9" s="289"/>
      <c r="O9" s="93"/>
    </row>
    <row r="10" spans="1:15" x14ac:dyDescent="0.2">
      <c r="A10" s="294" t="str">
        <f>'[2]T 18'!$A$7</f>
        <v>TOTAL FLANDRE</v>
      </c>
      <c r="B10" s="308">
        <f>'[2]T 18'!$B7</f>
        <v>318</v>
      </c>
      <c r="C10" s="296">
        <f>'[2]T 18'!C7</f>
        <v>1.7</v>
      </c>
      <c r="D10" s="296">
        <f>'[2]T 18'!D7</f>
        <v>0.93</v>
      </c>
      <c r="E10" s="296">
        <f>SUMIFS('[2]T 19'!$A8:$IV8,'[2]T 19'!$A$4:$IV$4,"HY-0-0-0-1-0-0-0-0-0")
+SUMIFS('[2]T 19'!$A8:$IV8,'[2]T 19'!$A$4:$IV$4,"CO-0-1-1-0-0-0-0-0-0")
+SUMIFS('[2]T 19'!$A8:$IV8,'[2]T 19'!$A$4:$IV$4,"ST-0-0-1-0-0-0-0-0-0")
+SUMIFS('[2]T 19'!$A8:$IV8,'[2]T 19'!$A$4:$IV$4,"ST-0-1-1-0-0-0-0-0-0")</f>
        <v>0</v>
      </c>
      <c r="F10" s="296">
        <f>SUMIFS('[2]T 19'!$A8:$IV8,'[2]T 19'!$A$4:$IV$4,"HY-0-0-0-1-0-0-0-1-0")
+SUMIFS('[2]T 19'!$A8:$IV8,'[2]T 19'!$A$4:$IV$4,"CO-0-1-1-0-0-0-0-1-0")
+SUMIFS('[2]T 19'!$A8:$IV8,'[2]T 19'!$A$4:$IV$4,"ST-0-0-1-0-0-0-0-1-0")
+SUMIFS('[2]T 19'!$A8:$IV8,'[2]T 19'!$A$4:$IV$4,"ST-0-1-1-0-0-0-0-1-0")</f>
        <v>0</v>
      </c>
      <c r="G10" s="296">
        <f>SUMIFS('[2]T 19'!$A8:$IV8,'[2]T 19'!$A$4:$IV$4,"HY-0-0-1-1-0-0-0-0-0")
+SUMIFS('[2]T 19'!$A8:$IV8,'[2]T 19'!$A$4:$IV$4,"CO-0-1-1-0-0-0-1-0-0")
+SUMIFS('[2]T 19'!$A8:$IV8,'[2]T 19'!$A$4:$IV$4,"ST-0-0-1-0-0-0-1-0-0")
+SUMIFS('[2]T 19'!$A8:$IV8,'[2]T 19'!$A$4:$IV$4,"ST-0-1-1-0-0-0-1-0-0")</f>
        <v>0</v>
      </c>
      <c r="H10" s="296">
        <f>SUMIFS('[2]T 19'!$A8:$IV8,'[2]T 19'!$A$4:$IV$4,"HY-0-0-0-1-0-0-1-0-0")
+SUMIFS('[2]T 19'!$A8:$IV8,'[2]T 19'!$A$4:$IV$4,"CO-0-1-1-0-0-0-1-1-0")
+SUMIFS('[2]T 19'!$A8:$IV8,'[2]T 19'!$A$4:$IV$4,"ST-0-0-1-0-0-0-1-1-0")
+SUMIFS('[2]T 19'!$A8:$IV8,'[2]T 19'!$A$4:$IV$4,"ST-0-1-1-0-0-0-1-1-0")</f>
        <v>0</v>
      </c>
      <c r="I10" s="296">
        <f>'[2]T 20'!B7</f>
        <v>5.87</v>
      </c>
      <c r="J10" s="296">
        <f>'[2]T 20'!C7</f>
        <v>2.38</v>
      </c>
      <c r="K10" s="297">
        <f>'[2]T 21'!B7</f>
        <v>25.73</v>
      </c>
      <c r="L10" s="296">
        <f>'[2]T 21'!C7</f>
        <v>11.05</v>
      </c>
      <c r="M10" s="332">
        <f>'[2]T 18'!E7</f>
        <v>4.4000000000000004</v>
      </c>
      <c r="N10" s="332">
        <f>'[2]T 18'!F7</f>
        <v>33.33</v>
      </c>
      <c r="O10" s="93"/>
    </row>
    <row r="11" spans="1:15" x14ac:dyDescent="0.2">
      <c r="A11" s="108" t="str">
        <f>'[2]T 18'!$A8</f>
        <v>Anvers</v>
      </c>
      <c r="B11" s="103">
        <f>'[2]T 18'!$B8</f>
        <v>68</v>
      </c>
      <c r="C11" s="104">
        <f>'[2]T 18'!C8</f>
        <v>2.06</v>
      </c>
      <c r="D11" s="104">
        <f>'[2]T 18'!D8</f>
        <v>1.2</v>
      </c>
      <c r="E11" s="104">
        <f>SUMIFS('[2]T 19'!$A9:$IV9,'[2]T 19'!$A$4:$IV$4,"HY-0-0-0-1-0-0-0-0-0")
+SUMIFS('[2]T 19'!$A9:$IV9,'[2]T 19'!$A$4:$IV$4,"CO-0-1-1-0-0-0-0-0-0")
+SUMIFS('[2]T 19'!$A9:$IV9,'[2]T 19'!$A$4:$IV$4,"ST-0-0-1-0-0-0-0-0-0")
+SUMIFS('[2]T 19'!$A9:$IV9,'[2]T 19'!$A$4:$IV$4,"ST-0-1-1-0-0-0-0-0-0")</f>
        <v>0</v>
      </c>
      <c r="F11" s="104">
        <f>SUMIFS('[2]T 19'!$A9:$IV9,'[2]T 19'!$A$4:$IV$4,"HY-0-0-0-1-0-0-0-1-0")
+SUMIFS('[2]T 19'!$A9:$IV9,'[2]T 19'!$A$4:$IV$4,"CO-0-1-1-0-0-0-0-1-0")
+SUMIFS('[2]T 19'!$A9:$IV9,'[2]T 19'!$A$4:$IV$4,"ST-0-0-1-0-0-0-0-1-0")
+SUMIFS('[2]T 19'!$A9:$IV9,'[2]T 19'!$A$4:$IV$4,"ST-0-1-1-0-0-0-0-1-0")</f>
        <v>0</v>
      </c>
      <c r="G11" s="104">
        <f>SUMIFS('[2]T 19'!$A9:$IV9,'[2]T 19'!$A$4:$IV$4,"HY-0-0-1-1-0-0-0-0-0")
+SUMIFS('[2]T 19'!$A9:$IV9,'[2]T 19'!$A$4:$IV$4,"CO-0-1-1-0-0-0-1-0-0")
+SUMIFS('[2]T 19'!$A9:$IV9,'[2]T 19'!$A$4:$IV$4,"ST-0-0-1-0-0-0-1-0-0")
+SUMIFS('[2]T 19'!$A9:$IV9,'[2]T 19'!$A$4:$IV$4,"ST-0-1-1-0-0-0-1-0-0")</f>
        <v>0</v>
      </c>
      <c r="H11" s="104">
        <f>SUMIFS('[2]T 19'!$A9:$IV9,'[2]T 19'!$A$4:$IV$4,"HY-0-0-0-1-0-0-1-0-0")
+SUMIFS('[2]T 19'!$A9:$IV9,'[2]T 19'!$A$4:$IV$4,"CO-0-1-1-0-0-0-1-1-0")
+SUMIFS('[2]T 19'!$A9:$IV9,'[2]T 19'!$A$4:$IV$4,"ST-0-0-1-0-0-0-1-1-0")
+SUMIFS('[2]T 19'!$A9:$IV9,'[2]T 19'!$A$4:$IV$4,"ST-0-1-1-0-0-0-1-1-0")</f>
        <v>0</v>
      </c>
      <c r="I11" s="104">
        <f>'[2]T 20'!B8</f>
        <v>5.56</v>
      </c>
      <c r="J11" s="104">
        <f>'[2]T 20'!C8</f>
        <v>2.81</v>
      </c>
      <c r="K11" s="129">
        <f>'[2]T 21'!B8</f>
        <v>24.2</v>
      </c>
      <c r="L11" s="104">
        <f>'[2]T 21'!C8</f>
        <v>11.02</v>
      </c>
      <c r="M11" s="130">
        <f>'[2]T 18'!E8</f>
        <v>11.76</v>
      </c>
      <c r="N11" s="130">
        <f>'[2]T 18'!F8</f>
        <v>33.33</v>
      </c>
      <c r="O11" s="93"/>
    </row>
    <row r="12" spans="1:15" x14ac:dyDescent="0.2">
      <c r="A12" s="108" t="str">
        <f>'[2]T 18'!$A9</f>
        <v>Brabant flamand</v>
      </c>
      <c r="B12" s="103">
        <f>'[2]T 18'!$B9</f>
        <v>29</v>
      </c>
      <c r="C12" s="104">
        <f>'[2]T 18'!C9</f>
        <v>1.93</v>
      </c>
      <c r="D12" s="104">
        <f>'[2]T 18'!D9</f>
        <v>1.03</v>
      </c>
      <c r="E12" s="104">
        <f>SUMIFS('[2]T 19'!$A10:$IV10,'[2]T 19'!$A$4:$IV$4,"HY-0-0-0-1-0-0-0-0-0")
+SUMIFS('[2]T 19'!$A10:$IV10,'[2]T 19'!$A$4:$IV$4,"CO-0-1-1-0-0-0-0-0-0")
+SUMIFS('[2]T 19'!$A10:$IV10,'[2]T 19'!$A$4:$IV$4,"ST-0-0-1-0-0-0-0-0-0")
+SUMIFS('[2]T 19'!$A10:$IV10,'[2]T 19'!$A$4:$IV$4,"ST-0-1-1-0-0-0-0-0-0")</f>
        <v>0</v>
      </c>
      <c r="F12" s="104">
        <f>SUMIFS('[2]T 19'!$A10:$IV10,'[2]T 19'!$A$4:$IV$4,"HY-0-0-0-1-0-0-0-1-0")
+SUMIFS('[2]T 19'!$A10:$IV10,'[2]T 19'!$A$4:$IV$4,"CO-0-1-1-0-0-0-0-1-0")
+SUMIFS('[2]T 19'!$A10:$IV10,'[2]T 19'!$A$4:$IV$4,"ST-0-0-1-0-0-0-0-1-0")
+SUMIFS('[2]T 19'!$A10:$IV10,'[2]T 19'!$A$4:$IV$4,"ST-0-1-1-0-0-0-0-1-0")</f>
        <v>0</v>
      </c>
      <c r="G12" s="104">
        <f>SUMIFS('[2]T 19'!$A10:$IV10,'[2]T 19'!$A$4:$IV$4,"HY-0-0-1-1-0-0-0-0-0")
+SUMIFS('[2]T 19'!$A10:$IV10,'[2]T 19'!$A$4:$IV$4,"CO-0-1-1-0-0-0-1-0-0")
+SUMIFS('[2]T 19'!$A10:$IV10,'[2]T 19'!$A$4:$IV$4,"ST-0-0-1-0-0-0-1-0-0")
+SUMIFS('[2]T 19'!$A10:$IV10,'[2]T 19'!$A$4:$IV$4,"ST-0-1-1-0-0-0-1-0-0")</f>
        <v>0</v>
      </c>
      <c r="H12" s="104">
        <f>SUMIFS('[2]T 19'!$A10:$IV10,'[2]T 19'!$A$4:$IV$4,"HY-0-0-0-1-0-0-1-0-0")
+SUMIFS('[2]T 19'!$A10:$IV10,'[2]T 19'!$A$4:$IV$4,"CO-0-1-1-0-0-0-1-1-0")
+SUMIFS('[2]T 19'!$A10:$IV10,'[2]T 19'!$A$4:$IV$4,"ST-0-0-1-0-0-0-1-1-0")
+SUMIFS('[2]T 19'!$A10:$IV10,'[2]T 19'!$A$4:$IV$4,"ST-0-1-1-0-0-0-1-1-0")</f>
        <v>0</v>
      </c>
      <c r="I12" s="104">
        <f>'[2]T 20'!B9</f>
        <v>4.6500000000000004</v>
      </c>
      <c r="J12" s="104">
        <f>'[2]T 20'!C9</f>
        <v>3.3</v>
      </c>
      <c r="K12" s="129">
        <f>'[2]T 21'!B9</f>
        <v>23.95</v>
      </c>
      <c r="L12" s="104">
        <f>'[2]T 21'!C9</f>
        <v>9.98</v>
      </c>
      <c r="M12" s="130">
        <f>'[2]T 18'!E9</f>
        <v>0</v>
      </c>
      <c r="N12" s="130">
        <f>'[2]T 18'!F9</f>
        <v>0</v>
      </c>
      <c r="O12" s="93"/>
    </row>
    <row r="13" spans="1:15" x14ac:dyDescent="0.2">
      <c r="A13" s="108" t="str">
        <f>'[2]T 18'!$A10</f>
        <v>Flandre occidentale</v>
      </c>
      <c r="B13" s="103">
        <f>'[2]T 18'!$B10</f>
        <v>91</v>
      </c>
      <c r="C13" s="104">
        <f>'[2]T 18'!C10</f>
        <v>1.43</v>
      </c>
      <c r="D13" s="104">
        <f>'[2]T 18'!D10</f>
        <v>0.65</v>
      </c>
      <c r="E13" s="104">
        <f>SUMIFS('[2]T 19'!$A11:$IV11,'[2]T 19'!$A$4:$IV$4,"HY-0-0-0-1-0-0-0-0-0")
+SUMIFS('[2]T 19'!$A11:$IV11,'[2]T 19'!$A$4:$IV$4,"CO-0-1-1-0-0-0-0-0-0")
+SUMIFS('[2]T 19'!$A11:$IV11,'[2]T 19'!$A$4:$IV$4,"ST-0-0-1-0-0-0-0-0-0")
+SUMIFS('[2]T 19'!$A11:$IV11,'[2]T 19'!$A$4:$IV$4,"ST-0-1-1-0-0-0-0-0-0")</f>
        <v>0</v>
      </c>
      <c r="F13" s="104">
        <f>SUMIFS('[2]T 19'!$A11:$IV11,'[2]T 19'!$A$4:$IV$4,"HY-0-0-0-1-0-0-0-1-0")
+SUMIFS('[2]T 19'!$A11:$IV11,'[2]T 19'!$A$4:$IV$4,"CO-0-1-1-0-0-0-0-1-0")
+SUMIFS('[2]T 19'!$A11:$IV11,'[2]T 19'!$A$4:$IV$4,"ST-0-0-1-0-0-0-0-1-0")
+SUMIFS('[2]T 19'!$A11:$IV11,'[2]T 19'!$A$4:$IV$4,"ST-0-1-1-0-0-0-0-1-0")</f>
        <v>0</v>
      </c>
      <c r="G13" s="104">
        <f>SUMIFS('[2]T 19'!$A11:$IV11,'[2]T 19'!$A$4:$IV$4,"HY-0-0-1-1-0-0-0-0-0")
+SUMIFS('[2]T 19'!$A11:$IV11,'[2]T 19'!$A$4:$IV$4,"CO-0-1-1-0-0-0-1-0-0")
+SUMIFS('[2]T 19'!$A11:$IV11,'[2]T 19'!$A$4:$IV$4,"ST-0-0-1-0-0-0-1-0-0")
+SUMIFS('[2]T 19'!$A11:$IV11,'[2]T 19'!$A$4:$IV$4,"ST-0-1-1-0-0-0-1-0-0")</f>
        <v>0</v>
      </c>
      <c r="H13" s="104">
        <f>SUMIFS('[2]T 19'!$A11:$IV11,'[2]T 19'!$A$4:$IV$4,"HY-0-0-0-1-0-0-1-0-0")
+SUMIFS('[2]T 19'!$A11:$IV11,'[2]T 19'!$A$4:$IV$4,"CO-0-1-1-0-0-0-1-1-0")
+SUMIFS('[2]T 19'!$A11:$IV11,'[2]T 19'!$A$4:$IV$4,"ST-0-0-1-0-0-0-1-1-0")
+SUMIFS('[2]T 19'!$A11:$IV11,'[2]T 19'!$A$4:$IV$4,"ST-0-1-1-0-0-0-1-1-0")</f>
        <v>0</v>
      </c>
      <c r="I13" s="104">
        <f>'[2]T 20'!B10</f>
        <v>6.02</v>
      </c>
      <c r="J13" s="104">
        <f>'[2]T 20'!C10</f>
        <v>2.08</v>
      </c>
      <c r="K13" s="129">
        <f>'[2]T 21'!B10</f>
        <v>28.02</v>
      </c>
      <c r="L13" s="104">
        <f>'[2]T 21'!C10</f>
        <v>11.57</v>
      </c>
      <c r="M13" s="130">
        <f>'[2]T 18'!E10</f>
        <v>1.22</v>
      </c>
      <c r="N13" s="130">
        <f>'[2]T 18'!F10</f>
        <v>0</v>
      </c>
      <c r="O13" s="93"/>
    </row>
    <row r="14" spans="1:15" x14ac:dyDescent="0.2">
      <c r="A14" s="108" t="str">
        <f>'[2]T 18'!$A11</f>
        <v>Flandre orientale</v>
      </c>
      <c r="B14" s="103">
        <f>'[2]T 18'!$B11</f>
        <v>57</v>
      </c>
      <c r="C14" s="104">
        <f>'[2]T 18'!C11</f>
        <v>1.75</v>
      </c>
      <c r="D14" s="104">
        <f>'[2]T 18'!D11</f>
        <v>1.04</v>
      </c>
      <c r="E14" s="104">
        <f>SUMIFS('[2]T 19'!$A12:$IV12,'[2]T 19'!$A$4:$IV$4,"HY-0-0-0-1-0-0-0-0-0")
+SUMIFS('[2]T 19'!$A12:$IV12,'[2]T 19'!$A$4:$IV$4,"CO-0-1-1-0-0-0-0-0-0")
+SUMIFS('[2]T 19'!$A12:$IV12,'[2]T 19'!$A$4:$IV$4,"ST-0-0-1-0-0-0-0-0-0")
+SUMIFS('[2]T 19'!$A12:$IV12,'[2]T 19'!$A$4:$IV$4,"ST-0-1-1-0-0-0-0-0-0")</f>
        <v>0</v>
      </c>
      <c r="F14" s="104">
        <f>SUMIFS('[2]T 19'!$A12:$IV12,'[2]T 19'!$A$4:$IV$4,"HY-0-0-0-1-0-0-0-1-0")
+SUMIFS('[2]T 19'!$A12:$IV12,'[2]T 19'!$A$4:$IV$4,"CO-0-1-1-0-0-0-0-1-0")
+SUMIFS('[2]T 19'!$A12:$IV12,'[2]T 19'!$A$4:$IV$4,"ST-0-0-1-0-0-0-0-1-0")
+SUMIFS('[2]T 19'!$A12:$IV12,'[2]T 19'!$A$4:$IV$4,"ST-0-1-1-0-0-0-0-1-0")</f>
        <v>0</v>
      </c>
      <c r="G14" s="104">
        <f>SUMIFS('[2]T 19'!$A12:$IV12,'[2]T 19'!$A$4:$IV$4,"HY-0-0-1-1-0-0-0-0-0")
+SUMIFS('[2]T 19'!$A12:$IV12,'[2]T 19'!$A$4:$IV$4,"CO-0-1-1-0-0-0-1-0-0")
+SUMIFS('[2]T 19'!$A12:$IV12,'[2]T 19'!$A$4:$IV$4,"ST-0-0-1-0-0-0-1-0-0")
+SUMIFS('[2]T 19'!$A12:$IV12,'[2]T 19'!$A$4:$IV$4,"ST-0-1-1-0-0-0-1-0-0")</f>
        <v>0</v>
      </c>
      <c r="H14" s="104">
        <f>SUMIFS('[2]T 19'!$A12:$IV12,'[2]T 19'!$A$4:$IV$4,"HY-0-0-0-1-0-0-1-0-0")
+SUMIFS('[2]T 19'!$A12:$IV12,'[2]T 19'!$A$4:$IV$4,"CO-0-1-1-0-0-0-1-1-0")
+SUMIFS('[2]T 19'!$A12:$IV12,'[2]T 19'!$A$4:$IV$4,"ST-0-0-1-0-0-0-1-1-0")
+SUMIFS('[2]T 19'!$A12:$IV12,'[2]T 19'!$A$4:$IV$4,"ST-0-1-1-0-0-0-1-1-0")</f>
        <v>0</v>
      </c>
      <c r="I14" s="104">
        <f>'[2]T 20'!B11</f>
        <v>6.21</v>
      </c>
      <c r="J14" s="104">
        <f>'[2]T 20'!C11</f>
        <v>2.1</v>
      </c>
      <c r="K14" s="129">
        <f>'[2]T 21'!B11</f>
        <v>24.17</v>
      </c>
      <c r="L14" s="104">
        <f>'[2]T 21'!C11</f>
        <v>9.7899999999999991</v>
      </c>
      <c r="M14" s="130">
        <f>'[2]T 18'!E11</f>
        <v>5.77</v>
      </c>
      <c r="N14" s="130">
        <f>'[2]T 18'!F11</f>
        <v>50</v>
      </c>
      <c r="O14" s="93"/>
    </row>
    <row r="15" spans="1:15" x14ac:dyDescent="0.2">
      <c r="A15" s="108" t="str">
        <f>'[2]T 18'!$A12</f>
        <v>Limbourg</v>
      </c>
      <c r="B15" s="103">
        <f>'[2]T 18'!$B12</f>
        <v>73</v>
      </c>
      <c r="C15" s="104">
        <f>'[2]T 18'!C12</f>
        <v>1.58</v>
      </c>
      <c r="D15" s="104">
        <f>'[2]T 18'!D12</f>
        <v>0.69</v>
      </c>
      <c r="E15" s="104">
        <f>SUMIFS('[2]T 19'!$A13:$IV13,'[2]T 19'!$A$4:$IV$4,"HY-0-0-0-1-0-0-0-0-0")
+SUMIFS('[2]T 19'!$A13:$IV13,'[2]T 19'!$A$4:$IV$4,"CO-0-1-1-0-0-0-0-0-0")
+SUMIFS('[2]T 19'!$A13:$IV13,'[2]T 19'!$A$4:$IV$4,"ST-0-0-1-0-0-0-0-0-0")
+SUMIFS('[2]T 19'!$A13:$IV13,'[2]T 19'!$A$4:$IV$4,"ST-0-1-1-0-0-0-0-0-0")</f>
        <v>0</v>
      </c>
      <c r="F15" s="104">
        <f>SUMIFS('[2]T 19'!$A13:$IV13,'[2]T 19'!$A$4:$IV$4,"HY-0-0-0-1-0-0-0-1-0")
+SUMIFS('[2]T 19'!$A13:$IV13,'[2]T 19'!$A$4:$IV$4,"CO-0-1-1-0-0-0-0-1-0")
+SUMIFS('[2]T 19'!$A13:$IV13,'[2]T 19'!$A$4:$IV$4,"ST-0-0-1-0-0-0-0-1-0")
+SUMIFS('[2]T 19'!$A13:$IV13,'[2]T 19'!$A$4:$IV$4,"ST-0-1-1-0-0-0-0-1-0")</f>
        <v>0</v>
      </c>
      <c r="G15" s="104">
        <f>SUMIFS('[2]T 19'!$A13:$IV13,'[2]T 19'!$A$4:$IV$4,"HY-0-0-1-1-0-0-0-0-0")
+SUMIFS('[2]T 19'!$A13:$IV13,'[2]T 19'!$A$4:$IV$4,"CO-0-1-1-0-0-0-1-0-0")
+SUMIFS('[2]T 19'!$A13:$IV13,'[2]T 19'!$A$4:$IV$4,"ST-0-0-1-0-0-0-1-0-0")
+SUMIFS('[2]T 19'!$A13:$IV13,'[2]T 19'!$A$4:$IV$4,"ST-0-1-1-0-0-0-1-0-0")</f>
        <v>0</v>
      </c>
      <c r="H15" s="104">
        <f>SUMIFS('[2]T 19'!$A13:$IV13,'[2]T 19'!$A$4:$IV$4,"HY-0-0-0-1-0-0-1-0-0")
+SUMIFS('[2]T 19'!$A13:$IV13,'[2]T 19'!$A$4:$IV$4,"CO-0-1-1-0-0-0-1-1-0")
+SUMIFS('[2]T 19'!$A13:$IV13,'[2]T 19'!$A$4:$IV$4,"ST-0-0-1-0-0-0-1-1-0")
+SUMIFS('[2]T 19'!$A13:$IV13,'[2]T 19'!$A$4:$IV$4,"ST-0-1-1-0-0-0-1-1-0")</f>
        <v>0</v>
      </c>
      <c r="I15" s="129">
        <f>'[2]T 20'!B12</f>
        <v>6.14</v>
      </c>
      <c r="J15" s="104">
        <f>'[2]T 20'!C12</f>
        <v>2.0099999999999998</v>
      </c>
      <c r="K15" s="129">
        <f>'[2]T 21'!B12</f>
        <v>26.64</v>
      </c>
      <c r="L15" s="104">
        <f>'[2]T 21'!C12</f>
        <v>11.68</v>
      </c>
      <c r="M15" s="130">
        <f>'[2]T 18'!E12</f>
        <v>3.17</v>
      </c>
      <c r="N15" s="130">
        <f>'[2]T 18'!F12</f>
        <v>0</v>
      </c>
      <c r="O15" s="93"/>
    </row>
    <row r="16" spans="1:15" x14ac:dyDescent="0.2">
      <c r="A16" s="294" t="str">
        <f>'[2]T 18'!$A$13</f>
        <v>TOTAL WALLONIE</v>
      </c>
      <c r="B16" s="308">
        <f>'[2]T 18'!$B13</f>
        <v>80</v>
      </c>
      <c r="C16" s="296">
        <f>'[2]T 18'!C13</f>
        <v>1.51</v>
      </c>
      <c r="D16" s="296">
        <f>'[2]T 18'!D13</f>
        <v>0.91</v>
      </c>
      <c r="E16" s="296">
        <f>SUMIFS('[2]T 19'!$A14:$IV14,'[2]T 19'!$A$4:$IV$4,"HY-0-0-0-1-0-0-0-0-0")
+SUMIFS('[2]T 19'!$A14:$IV14,'[2]T 19'!$A$4:$IV$4,"CO-0-1-1-0-0-0-0-0-0")
+SUMIFS('[2]T 19'!$A14:$IV14,'[2]T 19'!$A$4:$IV$4,"ST-0-0-1-0-0-0-0-0-0")
+SUMIFS('[2]T 19'!$A14:$IV14,'[2]T 19'!$A$4:$IV$4,"ST-0-1-1-0-0-0-0-0-0")</f>
        <v>0</v>
      </c>
      <c r="F16" s="296">
        <f>SUMIFS('[2]T 19'!$A14:$IV14,'[2]T 19'!$A$4:$IV$4,"HY-0-0-0-1-0-0-0-1-0")
+SUMIFS('[2]T 19'!$A14:$IV14,'[2]T 19'!$A$4:$IV$4,"CO-0-1-1-0-0-0-0-1-0")
+SUMIFS('[2]T 19'!$A14:$IV14,'[2]T 19'!$A$4:$IV$4,"ST-0-0-1-0-0-0-0-1-0")
+SUMIFS('[2]T 19'!$A14:$IV14,'[2]T 19'!$A$4:$IV$4,"ST-0-1-1-0-0-0-0-1-0")</f>
        <v>0</v>
      </c>
      <c r="G16" s="296">
        <f>SUMIFS('[2]T 19'!$A14:$IV14,'[2]T 19'!$A$4:$IV$4,"HY-0-0-1-1-0-0-0-0-0")
+SUMIFS('[2]T 19'!$A14:$IV14,'[2]T 19'!$A$4:$IV$4,"CO-0-1-1-0-0-0-1-0-0")
+SUMIFS('[2]T 19'!$A14:$IV14,'[2]T 19'!$A$4:$IV$4,"ST-0-0-1-0-0-0-1-0-0")
+SUMIFS('[2]T 19'!$A14:$IV14,'[2]T 19'!$A$4:$IV$4,"ST-0-1-1-0-0-0-1-0-0")</f>
        <v>0</v>
      </c>
      <c r="H16" s="296">
        <f>SUMIFS('[2]T 19'!$A14:$IV14,'[2]T 19'!$A$4:$IV$4,"HY-0-0-0-1-0-0-1-0-0")
+SUMIFS('[2]T 19'!$A14:$IV14,'[2]T 19'!$A$4:$IV$4,"CO-0-1-1-0-0-0-1-1-0")
+SUMIFS('[2]T 19'!$A14:$IV14,'[2]T 19'!$A$4:$IV$4,"ST-0-0-1-0-0-0-1-1-0")
+SUMIFS('[2]T 19'!$A14:$IV14,'[2]T 19'!$A$4:$IV$4,"ST-0-1-1-0-0-0-1-1-0")</f>
        <v>0</v>
      </c>
      <c r="I16" s="296">
        <f>'[2]T 20'!B13</f>
        <v>6.49</v>
      </c>
      <c r="J16" s="296">
        <f>'[2]T 20'!C13</f>
        <v>1.62</v>
      </c>
      <c r="K16" s="297">
        <f>'[2]T 21'!B13</f>
        <v>31.58</v>
      </c>
      <c r="L16" s="296">
        <f>'[2]T 21'!C13</f>
        <v>14.36</v>
      </c>
      <c r="M16" s="332">
        <f>'[2]T 18'!E13</f>
        <v>2.67</v>
      </c>
      <c r="N16" s="332">
        <f>'[2]T 18'!F13</f>
        <v>100</v>
      </c>
      <c r="O16" s="93"/>
    </row>
    <row r="17" spans="1:15" x14ac:dyDescent="0.2">
      <c r="A17" s="108" t="str">
        <f>'[2]T 18'!$A14</f>
        <v>Liège</v>
      </c>
      <c r="B17" s="103">
        <f>'[2]T 18'!$B14</f>
        <v>25</v>
      </c>
      <c r="C17" s="104">
        <f>'[2]T 18'!C14</f>
        <v>1.88</v>
      </c>
      <c r="D17" s="104">
        <f>'[2]T 18'!D14</f>
        <v>1.2</v>
      </c>
      <c r="E17" s="104">
        <f>SUMIFS('[2]T 19'!$A15:$IV15,'[2]T 19'!$A$4:$IV$4,"HY-0-0-0-1-0-0-0-0-0")
+SUMIFS('[2]T 19'!$A15:$IV15,'[2]T 19'!$A$4:$IV$4,"CO-0-1-1-0-0-0-0-0-0")
+SUMIFS('[2]T 19'!$A15:$IV15,'[2]T 19'!$A$4:$IV$4,"ST-0-0-1-0-0-0-0-0-0")
+SUMIFS('[2]T 19'!$A15:$IV15,'[2]T 19'!$A$4:$IV$4,"ST-0-1-1-0-0-0-0-0-0")</f>
        <v>0</v>
      </c>
      <c r="F17" s="104">
        <f>SUMIFS('[2]T 19'!$A15:$IV15,'[2]T 19'!$A$4:$IV$4,"HY-0-0-0-1-0-0-0-1-0")
+SUMIFS('[2]T 19'!$A15:$IV15,'[2]T 19'!$A$4:$IV$4,"CO-0-1-1-0-0-0-0-1-0")
+SUMIFS('[2]T 19'!$A15:$IV15,'[2]T 19'!$A$4:$IV$4,"ST-0-0-1-0-0-0-0-1-0")
+SUMIFS('[2]T 19'!$A15:$IV15,'[2]T 19'!$A$4:$IV$4,"ST-0-1-1-0-0-0-0-1-0")</f>
        <v>0</v>
      </c>
      <c r="G17" s="104">
        <f>SUMIFS('[2]T 19'!$A15:$IV15,'[2]T 19'!$A$4:$IV$4,"HY-0-0-1-1-0-0-0-0-0")
+SUMIFS('[2]T 19'!$A15:$IV15,'[2]T 19'!$A$4:$IV$4,"CO-0-1-1-0-0-0-1-0-0")
+SUMIFS('[2]T 19'!$A15:$IV15,'[2]T 19'!$A$4:$IV$4,"ST-0-0-1-0-0-0-1-0-0")
+SUMIFS('[2]T 19'!$A15:$IV15,'[2]T 19'!$A$4:$IV$4,"ST-0-1-1-0-0-0-1-0-0")</f>
        <v>0</v>
      </c>
      <c r="H17" s="104">
        <f>SUMIFS('[2]T 19'!$A15:$IV15,'[2]T 19'!$A$4:$IV$4,"HY-0-0-0-1-0-0-1-0-0")
+SUMIFS('[2]T 19'!$A15:$IV15,'[2]T 19'!$A$4:$IV$4,"CO-0-1-1-0-0-0-1-1-0")
+SUMIFS('[2]T 19'!$A15:$IV15,'[2]T 19'!$A$4:$IV$4,"ST-0-0-1-0-0-0-1-1-0")
+SUMIFS('[2]T 19'!$A15:$IV15,'[2]T 19'!$A$4:$IV$4,"ST-0-1-1-0-0-0-1-1-0")</f>
        <v>0</v>
      </c>
      <c r="I17" s="104">
        <f>'[2]T 20'!B14</f>
        <v>7</v>
      </c>
      <c r="J17" s="104">
        <f>'[2]T 20'!C14</f>
        <v>0</v>
      </c>
      <c r="K17" s="129">
        <f>'[2]T 21'!B14</f>
        <v>30.42</v>
      </c>
      <c r="L17" s="104">
        <f>'[2]T 21'!C14</f>
        <v>13.24</v>
      </c>
      <c r="M17" s="130">
        <f>'[2]T 18'!E14</f>
        <v>4.3499999999999996</v>
      </c>
      <c r="N17" s="130">
        <f>'[2]T 18'!F14</f>
        <v>100</v>
      </c>
      <c r="O17" s="93"/>
    </row>
    <row r="18" spans="1:15" x14ac:dyDescent="0.2">
      <c r="A18" s="108" t="str">
        <f>'[2]T 18'!$A15</f>
        <v>Hainaut</v>
      </c>
      <c r="B18" s="103">
        <f>'[2]T 18'!$B15</f>
        <v>29</v>
      </c>
      <c r="C18" s="104">
        <f>'[2]T 18'!C15</f>
        <v>1.48</v>
      </c>
      <c r="D18" s="104">
        <f>'[2]T 18'!D15</f>
        <v>0.87</v>
      </c>
      <c r="E18" s="104">
        <f>SUMIFS('[2]T 19'!$A16:$IV16,'[2]T 19'!$A$4:$IV$4,"HY-0-0-0-1-0-0-0-0-0")
+SUMIFS('[2]T 19'!$A16:$IV16,'[2]T 19'!$A$4:$IV$4,"CO-0-1-1-0-0-0-0-0-0")
+SUMIFS('[2]T 19'!$A16:$IV16,'[2]T 19'!$A$4:$IV$4,"ST-0-0-1-0-0-0-0-0-0")
+SUMIFS('[2]T 19'!$A16:$IV16,'[2]T 19'!$A$4:$IV$4,"ST-0-1-1-0-0-0-0-0-0")</f>
        <v>0</v>
      </c>
      <c r="F18" s="104">
        <f>SUMIFS('[2]T 19'!$A16:$IV16,'[2]T 19'!$A$4:$IV$4,"HY-0-0-0-1-0-0-0-1-0")
+SUMIFS('[2]T 19'!$A16:$IV16,'[2]T 19'!$A$4:$IV$4,"CO-0-1-1-0-0-0-0-1-0")
+SUMIFS('[2]T 19'!$A16:$IV16,'[2]T 19'!$A$4:$IV$4,"ST-0-0-1-0-0-0-0-1-0")
+SUMIFS('[2]T 19'!$A16:$IV16,'[2]T 19'!$A$4:$IV$4,"ST-0-1-1-0-0-0-0-1-0")</f>
        <v>0</v>
      </c>
      <c r="G18" s="104">
        <f>SUMIFS('[2]T 19'!$A16:$IV16,'[2]T 19'!$A$4:$IV$4,"HY-0-0-1-1-0-0-0-0-0")
+SUMIFS('[2]T 19'!$A16:$IV16,'[2]T 19'!$A$4:$IV$4,"CO-0-1-1-0-0-0-1-0-0")
+SUMIFS('[2]T 19'!$A16:$IV16,'[2]T 19'!$A$4:$IV$4,"ST-0-0-1-0-0-0-1-0-0")
+SUMIFS('[2]T 19'!$A16:$IV16,'[2]T 19'!$A$4:$IV$4,"ST-0-1-1-0-0-0-1-0-0")</f>
        <v>0</v>
      </c>
      <c r="H18" s="104">
        <f>SUMIFS('[2]T 19'!$A16:$IV16,'[2]T 19'!$A$4:$IV$4,"HY-0-0-0-1-0-0-1-0-0")
+SUMIFS('[2]T 19'!$A16:$IV16,'[2]T 19'!$A$4:$IV$4,"CO-0-1-1-0-0-0-1-1-0")
+SUMIFS('[2]T 19'!$A16:$IV16,'[2]T 19'!$A$4:$IV$4,"ST-0-0-1-0-0-0-1-1-0")
+SUMIFS('[2]T 19'!$A16:$IV16,'[2]T 19'!$A$4:$IV$4,"ST-0-1-1-0-0-0-1-1-0")</f>
        <v>0</v>
      </c>
      <c r="I18" s="104">
        <f>'[2]T 20'!B15</f>
        <v>6.09</v>
      </c>
      <c r="J18" s="104">
        <f>'[2]T 20'!C15</f>
        <v>2.31</v>
      </c>
      <c r="K18" s="129">
        <f>'[2]T 21'!B15</f>
        <v>27</v>
      </c>
      <c r="L18" s="104">
        <f>'[2]T 21'!C15</f>
        <v>10.87</v>
      </c>
      <c r="M18" s="130">
        <f>'[2]T 18'!E15</f>
        <v>3.7</v>
      </c>
      <c r="N18" s="130">
        <f>'[2]T 18'!F15</f>
        <v>100</v>
      </c>
      <c r="O18" s="93"/>
    </row>
    <row r="19" spans="1:15" x14ac:dyDescent="0.2">
      <c r="A19" s="108" t="str">
        <f>'[2]T 18'!$A16</f>
        <v>Luxembourg</v>
      </c>
      <c r="B19" s="103">
        <f>'[2]T 18'!$B16</f>
        <v>2</v>
      </c>
      <c r="C19" s="104">
        <f>'[2]T 18'!C16</f>
        <v>1</v>
      </c>
      <c r="D19" s="104">
        <f>'[2]T 18'!D16</f>
        <v>0</v>
      </c>
      <c r="E19" s="104">
        <f>SUMIFS('[2]T 19'!$A17:$IV17,'[2]T 19'!$A$4:$IV$4,"HY-0-0-0-1-0-0-0-0-0")
+SUMIFS('[2]T 19'!$A17:$IV17,'[2]T 19'!$A$4:$IV$4,"CO-0-1-1-0-0-0-0-0-0")
+SUMIFS('[2]T 19'!$A17:$IV17,'[2]T 19'!$A$4:$IV$4,"ST-0-0-1-0-0-0-0-0-0")
+SUMIFS('[2]T 19'!$A17:$IV17,'[2]T 19'!$A$4:$IV$4,"ST-0-1-1-0-0-0-0-0-0")</f>
        <v>0</v>
      </c>
      <c r="F19" s="104">
        <f>SUMIFS('[2]T 19'!$A17:$IV17,'[2]T 19'!$A$4:$IV$4,"HY-0-0-0-1-0-0-0-1-0")
+SUMIFS('[2]T 19'!$A17:$IV17,'[2]T 19'!$A$4:$IV$4,"CO-0-1-1-0-0-0-0-1-0")
+SUMIFS('[2]T 19'!$A17:$IV17,'[2]T 19'!$A$4:$IV$4,"ST-0-0-1-0-0-0-0-1-0")
+SUMIFS('[2]T 19'!$A17:$IV17,'[2]T 19'!$A$4:$IV$4,"ST-0-1-1-0-0-0-0-1-0")</f>
        <v>0</v>
      </c>
      <c r="G19" s="104">
        <f>SUMIFS('[2]T 19'!$A17:$IV17,'[2]T 19'!$A$4:$IV$4,"HY-0-0-1-1-0-0-0-0-0")
+SUMIFS('[2]T 19'!$A17:$IV17,'[2]T 19'!$A$4:$IV$4,"CO-0-1-1-0-0-0-1-0-0")
+SUMIFS('[2]T 19'!$A17:$IV17,'[2]T 19'!$A$4:$IV$4,"ST-0-0-1-0-0-0-1-0-0")
+SUMIFS('[2]T 19'!$A17:$IV17,'[2]T 19'!$A$4:$IV$4,"ST-0-1-1-0-0-0-1-0-0")</f>
        <v>0</v>
      </c>
      <c r="H19" s="104">
        <f>SUMIFS('[2]T 19'!$A17:$IV17,'[2]T 19'!$A$4:$IV$4,"HY-0-0-0-1-0-0-1-0-0")
+SUMIFS('[2]T 19'!$A17:$IV17,'[2]T 19'!$A$4:$IV$4,"CO-0-1-1-0-0-0-1-1-0")
+SUMIFS('[2]T 19'!$A17:$IV17,'[2]T 19'!$A$4:$IV$4,"ST-0-0-1-0-0-0-1-1-0")
+SUMIFS('[2]T 19'!$A17:$IV17,'[2]T 19'!$A$4:$IV$4,"ST-0-1-1-0-0-0-1-1-0")</f>
        <v>0</v>
      </c>
      <c r="I19" s="104">
        <f>'[2]T 20'!B16</f>
        <v>6</v>
      </c>
      <c r="J19" s="104">
        <f>'[2]T 20'!C16</f>
        <v>1.41</v>
      </c>
      <c r="K19" s="129">
        <f>'[2]T 21'!B16</f>
        <v>40</v>
      </c>
      <c r="L19" s="104">
        <f>'[2]T 21'!C16</f>
        <v>14.14</v>
      </c>
      <c r="M19" s="130">
        <f>'[2]T 18'!E16</f>
        <v>0</v>
      </c>
      <c r="N19" s="130">
        <f>'[2]T 18'!F16</f>
        <v>0</v>
      </c>
      <c r="O19" s="93"/>
    </row>
    <row r="20" spans="1:15" x14ac:dyDescent="0.2">
      <c r="A20" s="108" t="str">
        <f>'[2]T 18'!$A17</f>
        <v>Namur</v>
      </c>
      <c r="B20" s="103">
        <f>'[2]T 18'!$B17</f>
        <v>19</v>
      </c>
      <c r="C20" s="104">
        <f>'[2]T 18'!C17</f>
        <v>1.21</v>
      </c>
      <c r="D20" s="104">
        <f>'[2]T 18'!D17</f>
        <v>0.42</v>
      </c>
      <c r="E20" s="104">
        <f>SUMIFS('[2]T 19'!$A18:$IV18,'[2]T 19'!$A$4:$IV$4,"HY-0-0-0-1-0-0-0-0-0")
+SUMIFS('[2]T 19'!$A18:$IV18,'[2]T 19'!$A$4:$IV$4,"CO-0-1-1-0-0-0-0-0-0")
+SUMIFS('[2]T 19'!$A18:$IV18,'[2]T 19'!$A$4:$IV$4,"ST-0-0-1-0-0-0-0-0-0")
+SUMIFS('[2]T 19'!$A18:$IV18,'[2]T 19'!$A$4:$IV$4,"ST-0-1-1-0-0-0-0-0-0")</f>
        <v>0</v>
      </c>
      <c r="F20" s="104">
        <f>SUMIFS('[2]T 19'!$A18:$IV18,'[2]T 19'!$A$4:$IV$4,"HY-0-0-0-1-0-0-0-1-0")
+SUMIFS('[2]T 19'!$A18:$IV18,'[2]T 19'!$A$4:$IV$4,"CO-0-1-1-0-0-0-0-1-0")
+SUMIFS('[2]T 19'!$A18:$IV18,'[2]T 19'!$A$4:$IV$4,"ST-0-0-1-0-0-0-0-1-0")
+SUMIFS('[2]T 19'!$A18:$IV18,'[2]T 19'!$A$4:$IV$4,"ST-0-1-1-0-0-0-0-1-0")</f>
        <v>0</v>
      </c>
      <c r="G20" s="104">
        <f>SUMIFS('[2]T 19'!$A18:$IV18,'[2]T 19'!$A$4:$IV$4,"HY-0-0-1-1-0-0-0-0-0")
+SUMIFS('[2]T 19'!$A18:$IV18,'[2]T 19'!$A$4:$IV$4,"CO-0-1-1-0-0-0-1-0-0")
+SUMIFS('[2]T 19'!$A18:$IV18,'[2]T 19'!$A$4:$IV$4,"ST-0-0-1-0-0-0-1-0-0")
+SUMIFS('[2]T 19'!$A18:$IV18,'[2]T 19'!$A$4:$IV$4,"ST-0-1-1-0-0-0-1-0-0")</f>
        <v>0</v>
      </c>
      <c r="H20" s="104">
        <f>SUMIFS('[2]T 19'!$A18:$IV18,'[2]T 19'!$A$4:$IV$4,"HY-0-0-0-1-0-0-1-0-0")
+SUMIFS('[2]T 19'!$A18:$IV18,'[2]T 19'!$A$4:$IV$4,"CO-0-1-1-0-0-0-1-1-0")
+SUMIFS('[2]T 19'!$A18:$IV18,'[2]T 19'!$A$4:$IV$4,"ST-0-0-1-0-0-0-1-1-0")
+SUMIFS('[2]T 19'!$A18:$IV18,'[2]T 19'!$A$4:$IV$4,"ST-0-1-1-0-0-0-1-1-0")</f>
        <v>0</v>
      </c>
      <c r="I20" s="104">
        <f>'[2]T 20'!B17</f>
        <v>6.5</v>
      </c>
      <c r="J20" s="104">
        <f>'[2]T 20'!C17</f>
        <v>1.46</v>
      </c>
      <c r="K20" s="129">
        <f>'[2]T 21'!B17</f>
        <v>37.08</v>
      </c>
      <c r="L20" s="104">
        <f>'[2]T 21'!C17</f>
        <v>18.59</v>
      </c>
      <c r="M20" s="130">
        <f>'[2]T 18'!E17</f>
        <v>0</v>
      </c>
      <c r="N20" s="130">
        <f>'[2]T 18'!F17</f>
        <v>0</v>
      </c>
      <c r="O20" s="93"/>
    </row>
    <row r="21" spans="1:15" x14ac:dyDescent="0.2">
      <c r="A21" s="108" t="str">
        <f>'[2]T 18'!$A18</f>
        <v>Brabant wallon</v>
      </c>
      <c r="B21" s="103">
        <f>'[2]T 18'!$B18</f>
        <v>5</v>
      </c>
      <c r="C21" s="104">
        <f>'[2]T 18'!C18</f>
        <v>1.2</v>
      </c>
      <c r="D21" s="104">
        <f>'[2]T 18'!D18</f>
        <v>0.45</v>
      </c>
      <c r="E21" s="104">
        <f>SUMIFS('[2]T 19'!$A19:$IV19,'[2]T 19'!$A$4:$IV$4,"HY-0-0-0-1-0-0-0-0-0")
+SUMIFS('[2]T 19'!$A19:$IV19,'[2]T 19'!$A$4:$IV$4,"CO-0-1-1-0-0-0-0-0-0")
+SUMIFS('[2]T 19'!$A19:$IV19,'[2]T 19'!$A$4:$IV$4,"ST-0-0-1-0-0-0-0-0-0")
+SUMIFS('[2]T 19'!$A19:$IV19,'[2]T 19'!$A$4:$IV$4,"ST-0-1-1-0-0-0-0-0-0")</f>
        <v>0</v>
      </c>
      <c r="F21" s="104">
        <f>SUMIFS('[2]T 19'!$A19:$IV19,'[2]T 19'!$A$4:$IV$4,"HY-0-0-0-1-0-0-0-1-0")
+SUMIFS('[2]T 19'!$A19:$IV19,'[2]T 19'!$A$4:$IV$4,"CO-0-1-1-0-0-0-0-1-0")
+SUMIFS('[2]T 19'!$A19:$IV19,'[2]T 19'!$A$4:$IV$4,"ST-0-0-1-0-0-0-0-1-0")
+SUMIFS('[2]T 19'!$A19:$IV19,'[2]T 19'!$A$4:$IV$4,"ST-0-1-1-0-0-0-0-1-0")</f>
        <v>0</v>
      </c>
      <c r="G21" s="104">
        <f>SUMIFS('[2]T 19'!$A19:$IV19,'[2]T 19'!$A$4:$IV$4,"HY-0-0-1-1-0-0-0-0-0")
+SUMIFS('[2]T 19'!$A19:$IV19,'[2]T 19'!$A$4:$IV$4,"CO-0-1-1-0-0-0-1-0-0")
+SUMIFS('[2]T 19'!$A19:$IV19,'[2]T 19'!$A$4:$IV$4,"ST-0-0-1-0-0-0-1-0-0")
+SUMIFS('[2]T 19'!$A19:$IV19,'[2]T 19'!$A$4:$IV$4,"ST-0-1-1-0-0-0-1-0-0")</f>
        <v>0</v>
      </c>
      <c r="H21" s="104">
        <f>SUMIFS('[2]T 19'!$A19:$IV19,'[2]T 19'!$A$4:$IV$4,"HY-0-0-0-1-0-0-1-0-0")
+SUMIFS('[2]T 19'!$A19:$IV19,'[2]T 19'!$A$4:$IV$4,"CO-0-1-1-0-0-0-1-1-0")
+SUMIFS('[2]T 19'!$A19:$IV19,'[2]T 19'!$A$4:$IV$4,"ST-0-0-1-0-0-0-1-1-0")
+SUMIFS('[2]T 19'!$A19:$IV19,'[2]T 19'!$A$4:$IV$4,"ST-0-1-1-0-0-0-1-1-0")</f>
        <v>0</v>
      </c>
      <c r="I21" s="104">
        <f>'[2]T 20'!B18</f>
        <v>6.6</v>
      </c>
      <c r="J21" s="104">
        <f>'[2]T 20'!C18</f>
        <v>0.89</v>
      </c>
      <c r="K21" s="129">
        <f>'[2]T 21'!B18</f>
        <v>38.799999999999997</v>
      </c>
      <c r="L21" s="104">
        <f>'[2]T 21'!C18</f>
        <v>17.2</v>
      </c>
      <c r="M21" s="130">
        <f>'[2]T 18'!E18</f>
        <v>0</v>
      </c>
      <c r="N21" s="130">
        <f>'[2]T 18'!F18</f>
        <v>0</v>
      </c>
      <c r="O21" s="93"/>
    </row>
    <row r="22" spans="1:15" x14ac:dyDescent="0.2">
      <c r="A22" s="298" t="str">
        <f>'[2]T 18'!$A$19</f>
        <v>TOTAL BRUXELLES</v>
      </c>
      <c r="B22" s="308">
        <f>'[2]T 18'!$B19</f>
        <v>63</v>
      </c>
      <c r="C22" s="296">
        <f>'[2]T 18'!C19</f>
        <v>1.89</v>
      </c>
      <c r="D22" s="296">
        <f>'[2]T 18'!D19</f>
        <v>1.1200000000000001</v>
      </c>
      <c r="E22" s="296">
        <f>SUMIFS('[2]T 19'!$A20:$IV20,'[2]T 19'!$A$4:$IV$4,"HY-0-0-0-1-0-0-0-0-0")
+SUMIFS('[2]T 19'!$A20:$IV20,'[2]T 19'!$A$4:$IV$4,"CO-0-1-1-0-0-0-0-0-0")
+SUMIFS('[2]T 19'!$A20:$IV20,'[2]T 19'!$A$4:$IV$4,"ST-0-0-1-0-0-0-0-0-0")
+SUMIFS('[2]T 19'!$A20:$IV20,'[2]T 19'!$A$4:$IV$4,"ST-0-1-1-0-0-0-0-0-0")</f>
        <v>0</v>
      </c>
      <c r="F22" s="296">
        <f>SUMIFS('[2]T 19'!$A20:$IV20,'[2]T 19'!$A$4:$IV$4,"HY-0-0-0-1-0-0-0-1-0")
+SUMIFS('[2]T 19'!$A20:$IV20,'[2]T 19'!$A$4:$IV$4,"CO-0-1-1-0-0-0-0-1-0")
+SUMIFS('[2]T 19'!$A20:$IV20,'[2]T 19'!$A$4:$IV$4,"ST-0-0-1-0-0-0-0-1-0")
+SUMIFS('[2]T 19'!$A20:$IV20,'[2]T 19'!$A$4:$IV$4,"ST-0-1-1-0-0-0-0-1-0")</f>
        <v>0</v>
      </c>
      <c r="G22" s="296">
        <f>SUMIFS('[2]T 19'!$A20:$IV20,'[2]T 19'!$A$4:$IV$4,"HY-0-0-1-1-0-0-0-0-0")
+SUMIFS('[2]T 19'!$A20:$IV20,'[2]T 19'!$A$4:$IV$4,"CO-0-1-1-0-0-0-1-0-0")
+SUMIFS('[2]T 19'!$A20:$IV20,'[2]T 19'!$A$4:$IV$4,"ST-0-0-1-0-0-0-1-0-0")
+SUMIFS('[2]T 19'!$A20:$IV20,'[2]T 19'!$A$4:$IV$4,"ST-0-1-1-0-0-0-1-0-0")</f>
        <v>0</v>
      </c>
      <c r="H22" s="296">
        <f>SUMIFS('[2]T 19'!$A20:$IV20,'[2]T 19'!$A$4:$IV$4,"HY-0-0-0-1-0-0-1-0-0")
+SUMIFS('[2]T 19'!$A20:$IV20,'[2]T 19'!$A$4:$IV$4,"CO-0-1-1-0-0-0-1-1-0")
+SUMIFS('[2]T 19'!$A20:$IV20,'[2]T 19'!$A$4:$IV$4,"ST-0-0-1-0-0-0-1-1-0")
+SUMIFS('[2]T 19'!$A20:$IV20,'[2]T 19'!$A$4:$IV$4,"ST-0-1-1-0-0-0-1-1-0")</f>
        <v>0</v>
      </c>
      <c r="I22" s="296">
        <f>'[2]T 20'!B19</f>
        <v>5.81</v>
      </c>
      <c r="J22" s="296">
        <f>'[2]T 20'!C19</f>
        <v>2.4900000000000002</v>
      </c>
      <c r="K22" s="297">
        <f>'[2]T 21'!B19</f>
        <v>28.5</v>
      </c>
      <c r="L22" s="296">
        <f>'[2]T 21'!C19</f>
        <v>16.399999999999999</v>
      </c>
      <c r="M22" s="332">
        <f>'[2]T 18'!E19</f>
        <v>12.96</v>
      </c>
      <c r="N22" s="332">
        <f>'[2]T 18'!F19</f>
        <v>25</v>
      </c>
      <c r="O22" s="93"/>
    </row>
    <row r="23" spans="1:15" x14ac:dyDescent="0.2">
      <c r="A23" s="285" t="str">
        <f>'[2]T 18'!$A$20</f>
        <v>Par type d'unité</v>
      </c>
      <c r="B23" s="306"/>
      <c r="C23" s="291"/>
      <c r="D23" s="291"/>
      <c r="E23" s="326"/>
      <c r="F23" s="323"/>
      <c r="G23" s="323"/>
      <c r="H23" s="323"/>
      <c r="I23" s="289"/>
      <c r="J23" s="323"/>
      <c r="K23" s="289"/>
      <c r="L23" s="291"/>
      <c r="M23" s="326"/>
      <c r="N23" s="289"/>
      <c r="O23" s="93"/>
    </row>
    <row r="24" spans="1:15" x14ac:dyDescent="0.2">
      <c r="A24" s="299" t="str">
        <f>'[2]T 18'!$A$21</f>
        <v>Total Ambulatoire</v>
      </c>
      <c r="B24" s="309">
        <f>'[2]T 18'!$B20</f>
        <v>117</v>
      </c>
      <c r="C24" s="301">
        <f>'[2]T 18'!C$20</f>
        <v>1.8</v>
      </c>
      <c r="D24" s="301">
        <f>'[2]T 18'!D$20</f>
        <v>0.93</v>
      </c>
      <c r="E24" s="296">
        <f>SUMIFS('[2]T 19'!$A21:$IV21,'[2]T 19'!$A$4:$IV$4,"HY-0-0-0-1-0-0-0-0-0")
+SUMIFS('[2]T 19'!$A21:$IV21,'[2]T 19'!$A$4:$IV$4,"CO-0-1-1-0-0-0-0-0-0")
+SUMIFS('[2]T 19'!$A21:$IV21,'[2]T 19'!$A$4:$IV$4,"ST-0-0-1-0-0-0-0-0-0")
+SUMIFS('[2]T 19'!$A21:$IV21,'[2]T 19'!$A$4:$IV$4,"ST-0-1-1-0-0-0-0-0-0")</f>
        <v>0</v>
      </c>
      <c r="F24" s="296">
        <f>SUMIFS('[2]T 19'!$A21:$IV21,'[2]T 19'!$A$4:$IV$4,"HY-0-0-0-1-0-0-0-1-0")
+SUMIFS('[2]T 19'!$A21:$IV21,'[2]T 19'!$A$4:$IV$4,"CO-0-1-1-0-0-0-0-1-0")
+SUMIFS('[2]T 19'!$A21:$IV21,'[2]T 19'!$A$4:$IV$4,"ST-0-0-1-0-0-0-0-1-0")
+SUMIFS('[2]T 19'!$A21:$IV21,'[2]T 19'!$A$4:$IV$4,"ST-0-1-1-0-0-0-0-1-0")</f>
        <v>0</v>
      </c>
      <c r="G24" s="296">
        <f>SUMIFS('[2]T 19'!$A21:$IV21,'[2]T 19'!$A$4:$IV$4,"HY-0-0-1-1-0-0-0-0-0")
+SUMIFS('[2]T 19'!$A21:$IV21,'[2]T 19'!$A$4:$IV$4,"CO-0-1-1-0-0-0-1-0-0")
+SUMIFS('[2]T 19'!$A21:$IV21,'[2]T 19'!$A$4:$IV$4,"ST-0-0-1-0-0-0-1-0-0")
+SUMIFS('[2]T 19'!$A21:$IV21,'[2]T 19'!$A$4:$IV$4,"ST-0-1-1-0-0-0-1-0-0")</f>
        <v>0</v>
      </c>
      <c r="H24" s="296">
        <f>SUMIFS('[2]T 19'!$A21:$IV21,'[2]T 19'!$A$4:$IV$4,"HY-0-0-0-1-0-0-1-0-0")
+SUMIFS('[2]T 19'!$A21:$IV21,'[2]T 19'!$A$4:$IV$4,"CO-0-1-1-0-0-0-1-1-0")
+SUMIFS('[2]T 19'!$A21:$IV21,'[2]T 19'!$A$4:$IV$4,"ST-0-0-1-0-0-0-1-1-0")
+SUMIFS('[2]T 19'!$A21:$IV21,'[2]T 19'!$A$4:$IV$4,"ST-0-1-1-0-0-0-1-1-0")</f>
        <v>0</v>
      </c>
      <c r="I24" s="301">
        <f>'[2]T 20'!B$20</f>
        <v>4.97</v>
      </c>
      <c r="J24" s="301">
        <f>'[2]T 20'!C$20</f>
        <v>3.11</v>
      </c>
      <c r="K24" s="302">
        <f>'[2]T 21'!B$20</f>
        <v>23.49</v>
      </c>
      <c r="L24" s="301">
        <f>'[2]T 21'!C$20</f>
        <v>10.58</v>
      </c>
      <c r="M24" s="333">
        <f>'[2]T 18'!E$20</f>
        <v>9.2799999999999994</v>
      </c>
      <c r="N24" s="333">
        <f>'[2]T 18'!F$20</f>
        <v>20</v>
      </c>
      <c r="O24" s="93"/>
    </row>
    <row r="25" spans="1:15" x14ac:dyDescent="0.2">
      <c r="A25" s="105" t="str">
        <f>'[2]T 18'!$A22</f>
        <v>Consultations ambulatoires</v>
      </c>
      <c r="B25" s="109">
        <f>'[2]T 18'!$B22</f>
        <v>54</v>
      </c>
      <c r="C25" s="104">
        <f>'[2]T 18'!C22</f>
        <v>1.87</v>
      </c>
      <c r="D25" s="104">
        <f>'[2]T 18'!D22</f>
        <v>1.08</v>
      </c>
      <c r="E25" s="104">
        <f>SUMIFS('[2]T 19'!$A23:$IV23,'[2]T 19'!$A$4:$IV$4,"HY-0-0-0-1-0-0-0-0-0")
+SUMIFS('[2]T 19'!$A23:$IV23,'[2]T 19'!$A$4:$IV$4,"CO-0-1-1-0-0-0-0-0-0")
+SUMIFS('[2]T 19'!$A23:$IV23,'[2]T 19'!$A$4:$IV$4,"ST-0-0-1-0-0-0-0-0-0")
+SUMIFS('[2]T 19'!$A23:$IV23,'[2]T 19'!$A$4:$IV$4,"ST-0-1-1-0-0-0-0-0-0")</f>
        <v>0</v>
      </c>
      <c r="F25" s="104">
        <f>SUMIFS('[2]T 19'!$A23:$IV23,'[2]T 19'!$A$4:$IV$4,"HY-0-0-0-1-0-0-0-1-0")
+SUMIFS('[2]T 19'!$A23:$IV23,'[2]T 19'!$A$4:$IV$4,"CO-0-1-1-0-0-0-0-1-0")
+SUMIFS('[2]T 19'!$A23:$IV23,'[2]T 19'!$A$4:$IV$4,"ST-0-0-1-0-0-0-0-1-0")
+SUMIFS('[2]T 19'!$A23:$IV23,'[2]T 19'!$A$4:$IV$4,"ST-0-1-1-0-0-0-0-1-0")</f>
        <v>0</v>
      </c>
      <c r="G25" s="104">
        <f>SUMIFS('[2]T 19'!$A23:$IV23,'[2]T 19'!$A$4:$IV$4,"HY-0-0-1-1-0-0-0-0-0")
+SUMIFS('[2]T 19'!$A23:$IV23,'[2]T 19'!$A$4:$IV$4,"CO-0-1-1-0-0-0-1-0-0")
+SUMIFS('[2]T 19'!$A23:$IV23,'[2]T 19'!$A$4:$IV$4,"ST-0-0-1-0-0-0-1-0-0")
+SUMIFS('[2]T 19'!$A23:$IV23,'[2]T 19'!$A$4:$IV$4,"ST-0-1-1-0-0-0-1-0-0")</f>
        <v>0</v>
      </c>
      <c r="H25" s="104">
        <f>SUMIFS('[2]T 19'!$A23:$IV23,'[2]T 19'!$A$4:$IV$4,"HY-0-0-0-1-0-0-1-0-0")
+SUMIFS('[2]T 19'!$A23:$IV23,'[2]T 19'!$A$4:$IV$4,"CO-0-1-1-0-0-0-1-1-0")
+SUMIFS('[2]T 19'!$A23:$IV23,'[2]T 19'!$A$4:$IV$4,"ST-0-0-1-0-0-0-1-1-0")
+SUMIFS('[2]T 19'!$A23:$IV23,'[2]T 19'!$A$4:$IV$4,"ST-0-1-1-0-0-0-1-1-0")</f>
        <v>0</v>
      </c>
      <c r="I25" s="97">
        <f>'[2]T 20'!B22</f>
        <v>5.67</v>
      </c>
      <c r="J25" s="97">
        <f>'[2]T 20'!C22</f>
        <v>2.63</v>
      </c>
      <c r="K25" s="145">
        <f>'[2]T 21'!B22</f>
        <v>25.63</v>
      </c>
      <c r="L25" s="97">
        <f>'[2]T 21'!C22</f>
        <v>9.84</v>
      </c>
      <c r="M25" s="127">
        <f>'[2]T 18'!E22</f>
        <v>12.5</v>
      </c>
      <c r="N25" s="127">
        <f>'[2]T 18'!F22</f>
        <v>25</v>
      </c>
      <c r="O25" s="93"/>
    </row>
    <row r="26" spans="1:15" x14ac:dyDescent="0.2">
      <c r="A26" s="105" t="str">
        <f>'[2]T 18'!$A23</f>
        <v>Centre de jour</v>
      </c>
      <c r="B26" s="109">
        <f>'[2]T 18'!$B23</f>
        <v>21</v>
      </c>
      <c r="C26" s="104">
        <f>'[2]T 18'!C23</f>
        <v>1.57</v>
      </c>
      <c r="D26" s="104">
        <f>'[2]T 18'!D23</f>
        <v>0.68</v>
      </c>
      <c r="E26" s="104">
        <f>SUMIFS('[2]T 19'!$A24:$IV24,'[2]T 19'!$A$4:$IV$4,"HY-0-0-0-1-0-0-0-0-0")
+SUMIFS('[2]T 19'!$A24:$IV24,'[2]T 19'!$A$4:$IV$4,"CO-0-1-1-0-0-0-0-0-0")
+SUMIFS('[2]T 19'!$A24:$IV24,'[2]T 19'!$A$4:$IV$4,"ST-0-0-1-0-0-0-0-0-0")
+SUMIFS('[2]T 19'!$A24:$IV24,'[2]T 19'!$A$4:$IV$4,"ST-0-1-1-0-0-0-0-0-0")</f>
        <v>0</v>
      </c>
      <c r="F26" s="104">
        <f>SUMIFS('[2]T 19'!$A24:$IV24,'[2]T 19'!$A$4:$IV$4,"HY-0-0-0-1-0-0-0-1-0")
+SUMIFS('[2]T 19'!$A24:$IV24,'[2]T 19'!$A$4:$IV$4,"CO-0-1-1-0-0-0-0-1-0")
+SUMIFS('[2]T 19'!$A24:$IV24,'[2]T 19'!$A$4:$IV$4,"ST-0-0-1-0-0-0-0-1-0")
+SUMIFS('[2]T 19'!$A24:$IV24,'[2]T 19'!$A$4:$IV$4,"ST-0-1-1-0-0-0-0-1-0")</f>
        <v>0</v>
      </c>
      <c r="G26" s="104">
        <f>SUMIFS('[2]T 19'!$A24:$IV24,'[2]T 19'!$A$4:$IV$4,"HY-0-0-1-1-0-0-0-0-0")
+SUMIFS('[2]T 19'!$A24:$IV24,'[2]T 19'!$A$4:$IV$4,"CO-0-1-1-0-0-0-1-0-0")
+SUMIFS('[2]T 19'!$A24:$IV24,'[2]T 19'!$A$4:$IV$4,"ST-0-0-1-0-0-0-1-0-0")
+SUMIFS('[2]T 19'!$A24:$IV24,'[2]T 19'!$A$4:$IV$4,"ST-0-1-1-0-0-0-1-0-0")</f>
        <v>0</v>
      </c>
      <c r="H26" s="104">
        <f>SUMIFS('[2]T 19'!$A24:$IV24,'[2]T 19'!$A$4:$IV$4,"HY-0-0-0-1-0-0-1-0-0")
+SUMIFS('[2]T 19'!$A24:$IV24,'[2]T 19'!$A$4:$IV$4,"CO-0-1-1-0-0-0-1-1-0")
+SUMIFS('[2]T 19'!$A24:$IV24,'[2]T 19'!$A$4:$IV$4,"ST-0-0-1-0-0-0-1-1-0")
+SUMIFS('[2]T 19'!$A24:$IV24,'[2]T 19'!$A$4:$IV$4,"ST-0-1-1-0-0-0-1-1-0")</f>
        <v>0</v>
      </c>
      <c r="I26" s="97">
        <f>'[2]T 20'!B23</f>
        <v>3.64</v>
      </c>
      <c r="J26" s="97">
        <f>'[2]T 20'!C23</f>
        <v>3.51</v>
      </c>
      <c r="K26" s="145">
        <f>'[2]T 21'!B23</f>
        <v>23.33</v>
      </c>
      <c r="L26" s="97">
        <f>'[2]T 21'!C23</f>
        <v>12.61</v>
      </c>
      <c r="M26" s="127">
        <f>'[2]T 18'!E23</f>
        <v>5.56</v>
      </c>
      <c r="N26" s="127">
        <f>'[2]T 18'!F23</f>
        <v>0</v>
      </c>
      <c r="O26" s="93"/>
    </row>
    <row r="27" spans="1:15" x14ac:dyDescent="0.2">
      <c r="A27" s="105" t="str">
        <f>'[2]T 18'!$A24</f>
        <v>Service de Santé Mentale</v>
      </c>
      <c r="B27" s="109">
        <f>'[2]T 18'!$B24</f>
        <v>42</v>
      </c>
      <c r="C27" s="104">
        <f>'[2]T 18'!C24</f>
        <v>1.83</v>
      </c>
      <c r="D27" s="104">
        <f>'[2]T 18'!D24</f>
        <v>0.82</v>
      </c>
      <c r="E27" s="104">
        <f>SUMIFS('[2]T 19'!$A25:$IV25,'[2]T 19'!$A$4:$IV$4,"HY-0-0-0-1-0-0-0-0-0")
+SUMIFS('[2]T 19'!$A25:$IV25,'[2]T 19'!$A$4:$IV$4,"CO-0-1-1-0-0-0-0-0-0")
+SUMIFS('[2]T 19'!$A25:$IV25,'[2]T 19'!$A$4:$IV$4,"ST-0-0-1-0-0-0-0-0-0")
+SUMIFS('[2]T 19'!$A25:$IV25,'[2]T 19'!$A$4:$IV$4,"ST-0-1-1-0-0-0-0-0-0")</f>
        <v>0</v>
      </c>
      <c r="F27" s="104">
        <f>SUMIFS('[2]T 19'!$A25:$IV25,'[2]T 19'!$A$4:$IV$4,"HY-0-0-0-1-0-0-0-1-0")
+SUMIFS('[2]T 19'!$A25:$IV25,'[2]T 19'!$A$4:$IV$4,"CO-0-1-1-0-0-0-0-1-0")
+SUMIFS('[2]T 19'!$A25:$IV25,'[2]T 19'!$A$4:$IV$4,"ST-0-0-1-0-0-0-0-1-0")
+SUMIFS('[2]T 19'!$A25:$IV25,'[2]T 19'!$A$4:$IV$4,"ST-0-1-1-0-0-0-0-1-0")</f>
        <v>0</v>
      </c>
      <c r="G27" s="104">
        <f>SUMIFS('[2]T 19'!$A25:$IV25,'[2]T 19'!$A$4:$IV$4,"HY-0-0-1-1-0-0-0-0-0")
+SUMIFS('[2]T 19'!$A25:$IV25,'[2]T 19'!$A$4:$IV$4,"CO-0-1-1-0-0-0-1-0-0")
+SUMIFS('[2]T 19'!$A25:$IV25,'[2]T 19'!$A$4:$IV$4,"ST-0-0-1-0-0-0-1-0-0")
+SUMIFS('[2]T 19'!$A25:$IV25,'[2]T 19'!$A$4:$IV$4,"ST-0-1-1-0-0-0-1-0-0")</f>
        <v>0</v>
      </c>
      <c r="H27" s="104">
        <f>SUMIFS('[2]T 19'!$A25:$IV25,'[2]T 19'!$A$4:$IV$4,"HY-0-0-0-1-0-0-1-0-0")
+SUMIFS('[2]T 19'!$A25:$IV25,'[2]T 19'!$A$4:$IV$4,"CO-0-1-1-0-0-0-1-1-0")
+SUMIFS('[2]T 19'!$A25:$IV25,'[2]T 19'!$A$4:$IV$4,"ST-0-0-1-0-0-0-1-1-0")
+SUMIFS('[2]T 19'!$A25:$IV25,'[2]T 19'!$A$4:$IV$4,"ST-0-1-1-0-0-0-1-1-0")</f>
        <v>0</v>
      </c>
      <c r="I27" s="97">
        <f>'[2]T 20'!B24</f>
        <v>4.75</v>
      </c>
      <c r="J27" s="97">
        <f>'[2]T 20'!C24</f>
        <v>3.29</v>
      </c>
      <c r="K27" s="145">
        <f>'[2]T 21'!B24</f>
        <v>21.72</v>
      </c>
      <c r="L27" s="97">
        <f>'[2]T 21'!C24</f>
        <v>10.82</v>
      </c>
      <c r="M27" s="127">
        <f>'[2]T 18'!E24</f>
        <v>6.45</v>
      </c>
      <c r="N27" s="127">
        <f>'[2]T 18'!F24</f>
        <v>0</v>
      </c>
      <c r="O27" s="93"/>
    </row>
    <row r="28" spans="1:15" x14ac:dyDescent="0.2">
      <c r="A28" s="299" t="str">
        <f>'[2]T 18'!$A$25</f>
        <v>Total Résidentiel</v>
      </c>
      <c r="B28" s="309">
        <f>'[2]T 18'!$B25</f>
        <v>344</v>
      </c>
      <c r="C28" s="296">
        <f>'[2]T 18'!C25</f>
        <v>1.66</v>
      </c>
      <c r="D28" s="296">
        <f>'[2]T 18'!D25</f>
        <v>0.97</v>
      </c>
      <c r="E28" s="296">
        <f>SUMIFS('[2]T 19'!$A26:$IV26,'[2]T 19'!$A$4:$IV$4,"HY-0-0-0-1-0-0-0-0-0")
+SUMIFS('[2]T 19'!$A26:$IV26,'[2]T 19'!$A$4:$IV$4,"CO-0-1-1-0-0-0-0-0-0")
+SUMIFS('[2]T 19'!$A26:$IV26,'[2]T 19'!$A$4:$IV$4,"ST-0-0-1-0-0-0-0-0-0")
+SUMIFS('[2]T 19'!$A26:$IV26,'[2]T 19'!$A$4:$IV$4,"ST-0-1-1-0-0-0-0-0-0")</f>
        <v>0</v>
      </c>
      <c r="F28" s="296">
        <f>SUMIFS('[2]T 19'!$A26:$IV26,'[2]T 19'!$A$4:$IV$4,"HY-0-0-0-1-0-0-0-1-0")
+SUMIFS('[2]T 19'!$A26:$IV26,'[2]T 19'!$A$4:$IV$4,"CO-0-1-1-0-0-0-0-1-0")
+SUMIFS('[2]T 19'!$A26:$IV26,'[2]T 19'!$A$4:$IV$4,"ST-0-0-1-0-0-0-0-1-0")
+SUMIFS('[2]T 19'!$A26:$IV26,'[2]T 19'!$A$4:$IV$4,"ST-0-1-1-0-0-0-0-1-0")</f>
        <v>0</v>
      </c>
      <c r="G28" s="296">
        <f>SUMIFS('[2]T 19'!$A26:$IV26,'[2]T 19'!$A$4:$IV$4,"HY-0-0-1-1-0-0-0-0-0")
+SUMIFS('[2]T 19'!$A26:$IV26,'[2]T 19'!$A$4:$IV$4,"CO-0-1-1-0-0-0-1-0-0")
+SUMIFS('[2]T 19'!$A26:$IV26,'[2]T 19'!$A$4:$IV$4,"ST-0-0-1-0-0-0-1-0-0")
+SUMIFS('[2]T 19'!$A26:$IV26,'[2]T 19'!$A$4:$IV$4,"ST-0-1-1-0-0-0-1-0-0")</f>
        <v>0</v>
      </c>
      <c r="H28" s="296">
        <f>SUMIFS('[2]T 19'!$A26:$IV26,'[2]T 19'!$A$4:$IV$4,"HY-0-0-0-1-0-0-1-0-0")
+SUMIFS('[2]T 19'!$A26:$IV26,'[2]T 19'!$A$4:$IV$4,"CO-0-1-1-0-0-0-1-1-0")
+SUMIFS('[2]T 19'!$A26:$IV26,'[2]T 19'!$A$4:$IV$4,"ST-0-0-1-0-0-0-1-1-0")
+SUMIFS('[2]T 19'!$A26:$IV26,'[2]T 19'!$A$4:$IV$4,"ST-0-1-1-0-0-0-1-1-0")</f>
        <v>0</v>
      </c>
      <c r="I28" s="296">
        <f>'[2]T 20'!B25</f>
        <v>6.29</v>
      </c>
      <c r="J28" s="296">
        <f>'[2]T 20'!C25</f>
        <v>1.85</v>
      </c>
      <c r="K28" s="297">
        <f>'[2]T 21'!B25</f>
        <v>28.28</v>
      </c>
      <c r="L28" s="296">
        <f>'[2]T 21'!C25</f>
        <v>12.8</v>
      </c>
      <c r="M28" s="332">
        <f>'[2]T 18'!E25</f>
        <v>3.93</v>
      </c>
      <c r="N28" s="332">
        <f>'[2]T 18'!F25</f>
        <v>57.14</v>
      </c>
      <c r="O28" s="93"/>
    </row>
    <row r="29" spans="1:15" x14ac:dyDescent="0.2">
      <c r="A29" s="105" t="str">
        <f>'[2]T 18'!$A26</f>
        <v>Unité de crise</v>
      </c>
      <c r="B29" s="109">
        <f>'[2]T 18'!$B26</f>
        <v>15</v>
      </c>
      <c r="C29" s="104">
        <f>'[2]T 18'!C26</f>
        <v>2.67</v>
      </c>
      <c r="D29" s="104">
        <f>'[2]T 18'!D26</f>
        <v>1.23</v>
      </c>
      <c r="E29" s="104">
        <f>SUMIFS('[2]T 19'!$A27:$IV27,'[2]T 19'!$A$4:$IV$4,"HY-0-0-0-1-0-0-0-0-0")
+SUMIFS('[2]T 19'!$A27:$IV27,'[2]T 19'!$A$4:$IV$4,"CO-0-1-1-0-0-0-0-0-0")
+SUMIFS('[2]T 19'!$A27:$IV27,'[2]T 19'!$A$4:$IV$4,"ST-0-0-1-0-0-0-0-0-0")
+SUMIFS('[2]T 19'!$A27:$IV27,'[2]T 19'!$A$4:$IV$4,"ST-0-1-1-0-0-0-0-0-0")</f>
        <v>0</v>
      </c>
      <c r="F29" s="104">
        <f>SUMIFS('[2]T 19'!$A27:$IV27,'[2]T 19'!$A$4:$IV$4,"HY-0-0-0-1-0-0-0-1-0")
+SUMIFS('[2]T 19'!$A27:$IV27,'[2]T 19'!$A$4:$IV$4,"CO-0-1-1-0-0-0-0-1-0")
+SUMIFS('[2]T 19'!$A27:$IV27,'[2]T 19'!$A$4:$IV$4,"ST-0-0-1-0-0-0-0-1-0")
+SUMIFS('[2]T 19'!$A27:$IV27,'[2]T 19'!$A$4:$IV$4,"ST-0-1-1-0-0-0-0-1-0")</f>
        <v>0</v>
      </c>
      <c r="G29" s="104">
        <f>SUMIFS('[2]T 19'!$A27:$IV27,'[2]T 19'!$A$4:$IV$4,"HY-0-0-1-1-0-0-0-0-0")
+SUMIFS('[2]T 19'!$A27:$IV27,'[2]T 19'!$A$4:$IV$4,"CO-0-1-1-0-0-0-1-0-0")
+SUMIFS('[2]T 19'!$A27:$IV27,'[2]T 19'!$A$4:$IV$4,"ST-0-0-1-0-0-0-1-0-0")
+SUMIFS('[2]T 19'!$A27:$IV27,'[2]T 19'!$A$4:$IV$4,"ST-0-1-1-0-0-0-1-0-0")</f>
        <v>0</v>
      </c>
      <c r="H29" s="104">
        <f>SUMIFS('[2]T 19'!$A27:$IV27,'[2]T 19'!$A$4:$IV$4,"HY-0-0-0-1-0-0-1-0-0")
+SUMIFS('[2]T 19'!$A27:$IV27,'[2]T 19'!$A$4:$IV$4,"CO-0-1-1-0-0-0-1-1-0")
+SUMIFS('[2]T 19'!$A27:$IV27,'[2]T 19'!$A$4:$IV$4,"ST-0-0-1-0-0-0-1-1-0")
+SUMIFS('[2]T 19'!$A27:$IV27,'[2]T 19'!$A$4:$IV$4,"ST-0-1-1-0-0-0-1-1-0")</f>
        <v>0</v>
      </c>
      <c r="I29" s="97">
        <f>'[2]T 20'!B26</f>
        <v>6.4</v>
      </c>
      <c r="J29" s="97">
        <f>'[2]T 20'!C26</f>
        <v>1.9</v>
      </c>
      <c r="K29" s="145">
        <f>'[2]T 21'!B26</f>
        <v>20.5</v>
      </c>
      <c r="L29" s="97">
        <f>'[2]T 21'!C26</f>
        <v>5.74</v>
      </c>
      <c r="M29" s="127">
        <f>'[2]T 18'!E26</f>
        <v>25</v>
      </c>
      <c r="N29" s="127">
        <f>'[2]T 18'!F26</f>
        <v>50</v>
      </c>
      <c r="O29" s="93"/>
    </row>
    <row r="30" spans="1:15" x14ac:dyDescent="0.2">
      <c r="A30" s="105" t="str">
        <f>'[2]T 18'!$A27</f>
        <v>Communauté thérapeutique</v>
      </c>
      <c r="B30" s="109">
        <f>'[2]T 18'!$B27</f>
        <v>3</v>
      </c>
      <c r="C30" s="104">
        <f>'[2]T 18'!C27</f>
        <v>2.67</v>
      </c>
      <c r="D30" s="104">
        <f>'[2]T 18'!D27</f>
        <v>1.53</v>
      </c>
      <c r="E30" s="104">
        <f>SUMIFS('[2]T 19'!$A28:$IV28,'[2]T 19'!$A$4:$IV$4,"HY-0-0-0-1-0-0-0-0-0")
+SUMIFS('[2]T 19'!$A28:$IV28,'[2]T 19'!$A$4:$IV$4,"CO-0-1-1-0-0-0-0-0-0")
+SUMIFS('[2]T 19'!$A28:$IV28,'[2]T 19'!$A$4:$IV$4,"ST-0-0-1-0-0-0-0-0-0")
+SUMIFS('[2]T 19'!$A28:$IV28,'[2]T 19'!$A$4:$IV$4,"ST-0-1-1-0-0-0-0-0-0")</f>
        <v>0</v>
      </c>
      <c r="F30" s="104">
        <f>SUMIFS('[2]T 19'!$A28:$IV28,'[2]T 19'!$A$4:$IV$4,"HY-0-0-0-1-0-0-0-1-0")
+SUMIFS('[2]T 19'!$A28:$IV28,'[2]T 19'!$A$4:$IV$4,"CO-0-1-1-0-0-0-0-1-0")
+SUMIFS('[2]T 19'!$A28:$IV28,'[2]T 19'!$A$4:$IV$4,"ST-0-0-1-0-0-0-0-1-0")
+SUMIFS('[2]T 19'!$A28:$IV28,'[2]T 19'!$A$4:$IV$4,"ST-0-1-1-0-0-0-0-1-0")</f>
        <v>0</v>
      </c>
      <c r="G30" s="104">
        <f>SUMIFS('[2]T 19'!$A28:$IV28,'[2]T 19'!$A$4:$IV$4,"HY-0-0-1-1-0-0-0-0-0")
+SUMIFS('[2]T 19'!$A28:$IV28,'[2]T 19'!$A$4:$IV$4,"CO-0-1-1-0-0-0-1-0-0")
+SUMIFS('[2]T 19'!$A28:$IV28,'[2]T 19'!$A$4:$IV$4,"ST-0-0-1-0-0-0-1-0-0")
+SUMIFS('[2]T 19'!$A28:$IV28,'[2]T 19'!$A$4:$IV$4,"ST-0-1-1-0-0-0-1-0-0")</f>
        <v>0</v>
      </c>
      <c r="H30" s="104">
        <f>SUMIFS('[2]T 19'!$A28:$IV28,'[2]T 19'!$A$4:$IV$4,"HY-0-0-0-1-0-0-1-0-0")
+SUMIFS('[2]T 19'!$A28:$IV28,'[2]T 19'!$A$4:$IV$4,"CO-0-1-1-0-0-0-1-1-0")
+SUMIFS('[2]T 19'!$A28:$IV28,'[2]T 19'!$A$4:$IV$4,"ST-0-0-1-0-0-0-1-1-0")
+SUMIFS('[2]T 19'!$A28:$IV28,'[2]T 19'!$A$4:$IV$4,"ST-0-1-1-0-0-0-1-1-0")</f>
        <v>0</v>
      </c>
      <c r="I30" s="97">
        <f>'[2]T 20'!B27</f>
        <v>0</v>
      </c>
      <c r="J30" s="97">
        <f>'[2]T 20'!C27</f>
        <v>0</v>
      </c>
      <c r="K30" s="145">
        <f>'[2]T 21'!B27</f>
        <v>25.67</v>
      </c>
      <c r="L30" s="97">
        <f>'[2]T 21'!C27</f>
        <v>11.37</v>
      </c>
      <c r="M30" s="127">
        <f>'[2]T 18'!E27</f>
        <v>0</v>
      </c>
      <c r="N30" s="127">
        <f>'[2]T 18'!F27</f>
        <v>0</v>
      </c>
      <c r="O30" s="93"/>
    </row>
    <row r="31" spans="1:15" x14ac:dyDescent="0.2">
      <c r="A31" s="105" t="str">
        <f>'[2]T 18'!$A28</f>
        <v>Hôpital général</v>
      </c>
      <c r="B31" s="109">
        <f>'[2]T 18'!$B28</f>
        <v>178</v>
      </c>
      <c r="C31" s="104">
        <f>'[2]T 18'!C28</f>
        <v>1.51</v>
      </c>
      <c r="D31" s="104">
        <f>'[2]T 18'!D28</f>
        <v>0.78</v>
      </c>
      <c r="E31" s="104">
        <f>SUMIFS('[2]T 19'!$A29:$IV29,'[2]T 19'!$A$4:$IV$4,"HY-0-0-0-1-0-0-0-0-0")
+SUMIFS('[2]T 19'!$A29:$IV29,'[2]T 19'!$A$4:$IV$4,"CO-0-1-1-0-0-0-0-0-0")
+SUMIFS('[2]T 19'!$A29:$IV29,'[2]T 19'!$A$4:$IV$4,"ST-0-0-1-0-0-0-0-0-0")
+SUMIFS('[2]T 19'!$A29:$IV29,'[2]T 19'!$A$4:$IV$4,"ST-0-1-1-0-0-0-0-0-0")</f>
        <v>0</v>
      </c>
      <c r="F31" s="104">
        <f>SUMIFS('[2]T 19'!$A29:$IV29,'[2]T 19'!$A$4:$IV$4,"HY-0-0-0-1-0-0-0-1-0")
+SUMIFS('[2]T 19'!$A29:$IV29,'[2]T 19'!$A$4:$IV$4,"CO-0-1-1-0-0-0-0-1-0")
+SUMIFS('[2]T 19'!$A29:$IV29,'[2]T 19'!$A$4:$IV$4,"ST-0-0-1-0-0-0-0-1-0")
+SUMIFS('[2]T 19'!$A29:$IV29,'[2]T 19'!$A$4:$IV$4,"ST-0-1-1-0-0-0-0-1-0")</f>
        <v>0</v>
      </c>
      <c r="G31" s="104">
        <f>SUMIFS('[2]T 19'!$A29:$IV29,'[2]T 19'!$A$4:$IV$4,"HY-0-0-1-1-0-0-0-0-0")
+SUMIFS('[2]T 19'!$A29:$IV29,'[2]T 19'!$A$4:$IV$4,"CO-0-1-1-0-0-0-1-0-0")
+SUMIFS('[2]T 19'!$A29:$IV29,'[2]T 19'!$A$4:$IV$4,"ST-0-0-1-0-0-0-1-0-0")
+SUMIFS('[2]T 19'!$A29:$IV29,'[2]T 19'!$A$4:$IV$4,"ST-0-1-1-0-0-0-1-0-0")</f>
        <v>0</v>
      </c>
      <c r="H31" s="104">
        <f>SUMIFS('[2]T 19'!$A29:$IV29,'[2]T 19'!$A$4:$IV$4,"HY-0-0-0-1-0-0-1-0-0")
+SUMIFS('[2]T 19'!$A29:$IV29,'[2]T 19'!$A$4:$IV$4,"CO-0-1-1-0-0-0-1-1-0")
+SUMIFS('[2]T 19'!$A29:$IV29,'[2]T 19'!$A$4:$IV$4,"ST-0-0-1-0-0-0-1-1-0")
+SUMIFS('[2]T 19'!$A29:$IV29,'[2]T 19'!$A$4:$IV$4,"ST-0-1-1-0-0-0-1-1-0")</f>
        <v>0</v>
      </c>
      <c r="I31" s="97">
        <f>'[2]T 20'!B28</f>
        <v>6.31</v>
      </c>
      <c r="J31" s="97">
        <f>'[2]T 20'!C28</f>
        <v>1.8</v>
      </c>
      <c r="K31" s="145">
        <f>'[2]T 21'!B28</f>
        <v>27.38</v>
      </c>
      <c r="L31" s="97">
        <f>'[2]T 21'!C28</f>
        <v>12.79</v>
      </c>
      <c r="M31" s="127">
        <f>'[2]T 18'!E28</f>
        <v>2.5499999999999998</v>
      </c>
      <c r="N31" s="127">
        <f>'[2]T 18'!F28</f>
        <v>50</v>
      </c>
      <c r="O31" s="93"/>
    </row>
    <row r="32" spans="1:15" x14ac:dyDescent="0.2">
      <c r="A32" s="105" t="str">
        <f>'[2]T 18'!$A29</f>
        <v>Hôpital psychiatrique</v>
      </c>
      <c r="B32" s="109">
        <f>'[2]T 18'!$B29</f>
        <v>148</v>
      </c>
      <c r="C32" s="104">
        <f>'[2]T 18'!C29</f>
        <v>1.72</v>
      </c>
      <c r="D32" s="104">
        <f>'[2]T 18'!D29</f>
        <v>1.07</v>
      </c>
      <c r="E32" s="104">
        <f>SUMIFS('[2]T 19'!$A30:$IV30,'[2]T 19'!$A$4:$IV$4,"HY-0-0-0-1-0-0-0-0-0")
+SUMIFS('[2]T 19'!$A30:$IV30,'[2]T 19'!$A$4:$IV$4,"CO-0-1-1-0-0-0-0-0-0")
+SUMIFS('[2]T 19'!$A30:$IV30,'[2]T 19'!$A$4:$IV$4,"ST-0-0-1-0-0-0-0-0-0")
+SUMIFS('[2]T 19'!$A30:$IV30,'[2]T 19'!$A$4:$IV$4,"ST-0-1-1-0-0-0-0-0-0")</f>
        <v>0</v>
      </c>
      <c r="F32" s="104">
        <f>SUMIFS('[2]T 19'!$A30:$IV30,'[2]T 19'!$A$4:$IV$4,"HY-0-0-0-1-0-0-0-1-0")
+SUMIFS('[2]T 19'!$A30:$IV30,'[2]T 19'!$A$4:$IV$4,"CO-0-1-1-0-0-0-0-1-0")
+SUMIFS('[2]T 19'!$A30:$IV30,'[2]T 19'!$A$4:$IV$4,"ST-0-0-1-0-0-0-0-1-0")
+SUMIFS('[2]T 19'!$A30:$IV30,'[2]T 19'!$A$4:$IV$4,"ST-0-1-1-0-0-0-0-1-0")</f>
        <v>0</v>
      </c>
      <c r="G32" s="104">
        <f>SUMIFS('[2]T 19'!$A30:$IV30,'[2]T 19'!$A$4:$IV$4,"HY-0-0-1-1-0-0-0-0-0")
+SUMIFS('[2]T 19'!$A30:$IV30,'[2]T 19'!$A$4:$IV$4,"CO-0-1-1-0-0-0-1-0-0")
+SUMIFS('[2]T 19'!$A30:$IV30,'[2]T 19'!$A$4:$IV$4,"ST-0-0-1-0-0-0-1-0-0")
+SUMIFS('[2]T 19'!$A30:$IV30,'[2]T 19'!$A$4:$IV$4,"ST-0-1-1-0-0-0-1-0-0")</f>
        <v>0</v>
      </c>
      <c r="H32" s="104">
        <f>SUMIFS('[2]T 19'!$A30:$IV30,'[2]T 19'!$A$4:$IV$4,"HY-0-0-0-1-0-0-1-0-0")
+SUMIFS('[2]T 19'!$A30:$IV30,'[2]T 19'!$A$4:$IV$4,"CO-0-1-1-0-0-0-1-1-0")
+SUMIFS('[2]T 19'!$A30:$IV30,'[2]T 19'!$A$4:$IV$4,"ST-0-0-1-0-0-0-1-1-0")
+SUMIFS('[2]T 19'!$A30:$IV30,'[2]T 19'!$A$4:$IV$4,"ST-0-1-1-0-0-0-1-1-0")</f>
        <v>0</v>
      </c>
      <c r="I32" s="97">
        <f>'[2]T 20'!B29</f>
        <v>6.4</v>
      </c>
      <c r="J32" s="97">
        <f>'[2]T 20'!C29</f>
        <v>1.71</v>
      </c>
      <c r="K32" s="145">
        <f>'[2]T 21'!B29</f>
        <v>29.5</v>
      </c>
      <c r="L32" s="97">
        <f>'[2]T 21'!C29</f>
        <v>12.96</v>
      </c>
      <c r="M32" s="127">
        <f>'[2]T 18'!E29</f>
        <v>3.76</v>
      </c>
      <c r="N32" s="127">
        <f>'[2]T 18'!F29</f>
        <v>66.67</v>
      </c>
      <c r="O32" s="93"/>
    </row>
    <row r="33" spans="1:15" x14ac:dyDescent="0.2">
      <c r="A33" s="285" t="str">
        <f>'[2]T 18'!$A$30</f>
        <v>Par sexe</v>
      </c>
      <c r="B33" s="306"/>
      <c r="C33" s="291"/>
      <c r="D33" s="291"/>
      <c r="E33" s="326"/>
      <c r="F33" s="323"/>
      <c r="G33" s="323"/>
      <c r="H33" s="323"/>
      <c r="I33" s="289"/>
      <c r="J33" s="323"/>
      <c r="K33" s="289"/>
      <c r="L33" s="291"/>
      <c r="M33" s="326"/>
      <c r="N33" s="289"/>
      <c r="O33" s="93"/>
    </row>
    <row r="34" spans="1:15" x14ac:dyDescent="0.2">
      <c r="A34" s="111" t="str">
        <f>'[2]T 18'!$A$31</f>
        <v>Homme</v>
      </c>
      <c r="B34" s="112">
        <f>'[2]T 18'!$B$30</f>
        <v>223</v>
      </c>
      <c r="C34" s="113">
        <f>'[2]T 18'!C$30</f>
        <v>1.94</v>
      </c>
      <c r="D34" s="113">
        <f>'[2]T 18'!D$30</f>
        <v>1.1200000000000001</v>
      </c>
      <c r="E34" s="104">
        <f>SUMIFS('[2]T 19'!$A31:$IV31,'[2]T 19'!$A$4:$IV$4,"HY-0-0-0-1-0-0-0-0-0")
+SUMIFS('[2]T 19'!$A31:$IV31,'[2]T 19'!$A$4:$IV$4,"CO-0-1-1-0-0-0-0-0-0")
+SUMIFS('[2]T 19'!$A31:$IV31,'[2]T 19'!$A$4:$IV$4,"ST-0-0-1-0-0-0-0-0-0")
+SUMIFS('[2]T 19'!$A31:$IV31,'[2]T 19'!$A$4:$IV$4,"ST-0-1-1-0-0-0-0-0-0")</f>
        <v>0</v>
      </c>
      <c r="F34" s="104">
        <f>SUMIFS('[2]T 19'!$A31:$IV31,'[2]T 19'!$A$4:$IV$4,"HY-0-0-0-1-0-0-0-1-0")
+SUMIFS('[2]T 19'!$A31:$IV31,'[2]T 19'!$A$4:$IV$4,"CO-0-1-1-0-0-0-0-1-0")
+SUMIFS('[2]T 19'!$A31:$IV31,'[2]T 19'!$A$4:$IV$4,"ST-0-0-1-0-0-0-0-1-0")
+SUMIFS('[2]T 19'!$A31:$IV31,'[2]T 19'!$A$4:$IV$4,"ST-0-1-1-0-0-0-0-1-0")</f>
        <v>0</v>
      </c>
      <c r="G34" s="104">
        <f>SUMIFS('[2]T 19'!$A31:$IV31,'[2]T 19'!$A$4:$IV$4,"HY-0-0-1-1-0-0-0-0-0")
+SUMIFS('[2]T 19'!$A31:$IV31,'[2]T 19'!$A$4:$IV$4,"CO-0-1-1-0-0-0-1-0-0")
+SUMIFS('[2]T 19'!$A31:$IV31,'[2]T 19'!$A$4:$IV$4,"ST-0-0-1-0-0-0-1-0-0")
+SUMIFS('[2]T 19'!$A31:$IV31,'[2]T 19'!$A$4:$IV$4,"ST-0-1-1-0-0-0-1-0-0")</f>
        <v>0</v>
      </c>
      <c r="H34" s="104">
        <f>SUMIFS('[2]T 19'!$A31:$IV31,'[2]T 19'!$A$4:$IV$4,"HY-0-0-0-1-0-0-1-0-0")
+SUMIFS('[2]T 19'!$A31:$IV31,'[2]T 19'!$A$4:$IV$4,"CO-0-1-1-0-0-0-1-1-0")
+SUMIFS('[2]T 19'!$A31:$IV31,'[2]T 19'!$A$4:$IV$4,"ST-0-0-1-0-0-0-1-1-0")
+SUMIFS('[2]T 19'!$A31:$IV31,'[2]T 19'!$A$4:$IV$4,"ST-0-1-1-0-0-0-1-1-0")</f>
        <v>0</v>
      </c>
      <c r="I34" s="113">
        <f>'[2]T 20'!B$30</f>
        <v>5.71</v>
      </c>
      <c r="J34" s="113">
        <f>'[2]T 20'!C$30</f>
        <v>2.5</v>
      </c>
      <c r="K34" s="138">
        <f>'[2]T 21'!B$30</f>
        <v>26.5</v>
      </c>
      <c r="L34" s="113">
        <f>'[2]T 21'!C$30</f>
        <v>13.53</v>
      </c>
      <c r="M34" s="139">
        <f>'[2]T 18'!E$30</f>
        <v>6.91</v>
      </c>
      <c r="N34" s="139">
        <f>'[2]T 18'!F$30</f>
        <v>37.5</v>
      </c>
      <c r="O34" s="93"/>
    </row>
    <row r="35" spans="1:15" x14ac:dyDescent="0.2">
      <c r="A35" s="108" t="str">
        <f>'[2]T 18'!$A$32</f>
        <v>Femme</v>
      </c>
      <c r="B35" s="96">
        <f>'[2]T 18'!$B$32</f>
        <v>236</v>
      </c>
      <c r="C35" s="97">
        <f>'[2]T 18'!C$32</f>
        <v>1.46</v>
      </c>
      <c r="D35" s="97">
        <f>'[2]T 18'!D$32</f>
        <v>0.71</v>
      </c>
      <c r="E35" s="104">
        <f>SUMIFS('[2]T 19'!$A33:$IV33,'[2]T 19'!$A$4:$IV$4,"HY-0-0-0-1-0-0-0-0-0")
+SUMIFS('[2]T 19'!$A33:$IV33,'[2]T 19'!$A$4:$IV$4,"CO-0-1-1-0-0-0-0-0-0")
+SUMIFS('[2]T 19'!$A33:$IV33,'[2]T 19'!$A$4:$IV$4,"ST-0-0-1-0-0-0-0-0-0")
+SUMIFS('[2]T 19'!$A33:$IV33,'[2]T 19'!$A$4:$IV$4,"ST-0-1-1-0-0-0-0-0-0")</f>
        <v>0</v>
      </c>
      <c r="F35" s="104">
        <f>SUMIFS('[2]T 19'!$A33:$IV33,'[2]T 19'!$A$4:$IV$4,"HY-0-0-0-1-0-0-0-1-0")
+SUMIFS('[2]T 19'!$A33:$IV33,'[2]T 19'!$A$4:$IV$4,"CO-0-1-1-0-0-0-0-1-0")
+SUMIFS('[2]T 19'!$A33:$IV33,'[2]T 19'!$A$4:$IV$4,"ST-0-0-1-0-0-0-0-1-0")
+SUMIFS('[2]T 19'!$A33:$IV33,'[2]T 19'!$A$4:$IV$4,"ST-0-1-1-0-0-0-0-1-0")</f>
        <v>0</v>
      </c>
      <c r="G35" s="104">
        <f>SUMIFS('[2]T 19'!$A33:$IV33,'[2]T 19'!$A$4:$IV$4,"HY-0-0-1-1-0-0-0-0-0")
+SUMIFS('[2]T 19'!$A33:$IV33,'[2]T 19'!$A$4:$IV$4,"CO-0-1-1-0-0-0-1-0-0")
+SUMIFS('[2]T 19'!$A33:$IV33,'[2]T 19'!$A$4:$IV$4,"ST-0-0-1-0-0-0-1-0-0")
+SUMIFS('[2]T 19'!$A33:$IV33,'[2]T 19'!$A$4:$IV$4,"ST-0-1-1-0-0-0-1-0-0")</f>
        <v>0</v>
      </c>
      <c r="H35" s="104">
        <f>SUMIFS('[2]T 19'!$A33:$IV33,'[2]T 19'!$A$4:$IV$4,"HY-0-0-0-1-0-0-1-0-0")
+SUMIFS('[2]T 19'!$A33:$IV33,'[2]T 19'!$A$4:$IV$4,"CO-0-1-1-0-0-0-1-1-0")
+SUMIFS('[2]T 19'!$A33:$IV33,'[2]T 19'!$A$4:$IV$4,"ST-0-0-1-0-0-0-1-1-0")
+SUMIFS('[2]T 19'!$A33:$IV33,'[2]T 19'!$A$4:$IV$4,"ST-0-1-1-0-0-0-1-1-0")</f>
        <v>0</v>
      </c>
      <c r="I35" s="97">
        <f>'[2]T 20'!B32</f>
        <v>6.2</v>
      </c>
      <c r="J35" s="97">
        <f>'[2]T 20'!C32</f>
        <v>2.0699999999999998</v>
      </c>
      <c r="K35" s="145">
        <f>'[2]T 21'!B$32</f>
        <v>27.95</v>
      </c>
      <c r="L35" s="97">
        <f>'[2]T 21'!C$32</f>
        <v>11.36</v>
      </c>
      <c r="M35" s="127">
        <f>'[2]T 18'!E$32</f>
        <v>3.77</v>
      </c>
      <c r="N35" s="127">
        <f>'[2]T 18'!F$32</f>
        <v>50</v>
      </c>
      <c r="O35" s="93"/>
    </row>
    <row r="36" spans="1:15" x14ac:dyDescent="0.2">
      <c r="A36" s="285" t="str">
        <f>'[2]T 18'!$A$34</f>
        <v>Par catégorie d'âge</v>
      </c>
      <c r="B36" s="306"/>
      <c r="C36" s="291"/>
      <c r="D36" s="291"/>
      <c r="E36" s="326"/>
      <c r="F36" s="323"/>
      <c r="G36" s="323"/>
      <c r="H36" s="323"/>
      <c r="I36" s="289"/>
      <c r="J36" s="323"/>
      <c r="K36" s="289"/>
      <c r="L36" s="291"/>
      <c r="M36" s="326"/>
      <c r="N36" s="289"/>
      <c r="O36" s="93"/>
    </row>
    <row r="37" spans="1:15" x14ac:dyDescent="0.2">
      <c r="A37" s="111" t="str">
        <f>'[2]T 18'!$A$35</f>
        <v>&lt;20</v>
      </c>
      <c r="B37" s="112">
        <f>'[2]T 18'!$B$34</f>
        <v>8</v>
      </c>
      <c r="C37" s="113">
        <f>'[2]T 18'!C$34</f>
        <v>2.25</v>
      </c>
      <c r="D37" s="113">
        <f>'[2]T 18'!D$34</f>
        <v>1.28</v>
      </c>
      <c r="E37" s="104">
        <f>SUMIFS('[2]T 19'!$A35:$IV35,'[2]T 19'!$A$4:$IV$4,"HY-0-0-0-1-0-0-0-0-0")
+SUMIFS('[2]T 19'!$A35:$IV35,'[2]T 19'!$A$4:$IV$4,"CO-0-1-1-0-0-0-0-0-0")
+SUMIFS('[2]T 19'!$A35:$IV35,'[2]T 19'!$A$4:$IV$4,"ST-0-0-1-0-0-0-0-0-0")
+SUMIFS('[2]T 19'!$A35:$IV35,'[2]T 19'!$A$4:$IV$4,"ST-0-1-1-0-0-0-0-0-0")</f>
        <v>0</v>
      </c>
      <c r="F37" s="104">
        <f>SUMIFS('[2]T 19'!$A35:$IV35,'[2]T 19'!$A$4:$IV$4,"HY-0-0-0-1-0-0-0-1-0")
+SUMIFS('[2]T 19'!$A35:$IV35,'[2]T 19'!$A$4:$IV$4,"CO-0-1-1-0-0-0-0-1-0")
+SUMIFS('[2]T 19'!$A35:$IV35,'[2]T 19'!$A$4:$IV$4,"ST-0-0-1-0-0-0-0-1-0")
+SUMIFS('[2]T 19'!$A35:$IV35,'[2]T 19'!$A$4:$IV$4,"ST-0-1-1-0-0-0-0-1-0")</f>
        <v>0</v>
      </c>
      <c r="G37" s="104">
        <f>SUMIFS('[2]T 19'!$A35:$IV35,'[2]T 19'!$A$4:$IV$4,"HY-0-0-1-1-0-0-0-0-0")
+SUMIFS('[2]T 19'!$A35:$IV35,'[2]T 19'!$A$4:$IV$4,"CO-0-1-1-0-0-0-1-0-0")
+SUMIFS('[2]T 19'!$A35:$IV35,'[2]T 19'!$A$4:$IV$4,"ST-0-0-1-0-0-0-1-0-0")
+SUMIFS('[2]T 19'!$A35:$IV35,'[2]T 19'!$A$4:$IV$4,"ST-0-1-1-0-0-0-1-0-0")</f>
        <v>0</v>
      </c>
      <c r="H37" s="104">
        <f>SUMIFS('[2]T 19'!$A35:$IV35,'[2]T 19'!$A$4:$IV$4,"HY-0-0-0-1-0-0-1-0-0")
+SUMIFS('[2]T 19'!$A35:$IV35,'[2]T 19'!$A$4:$IV$4,"CO-0-1-1-0-0-0-1-1-0")
+SUMIFS('[2]T 19'!$A35:$IV35,'[2]T 19'!$A$4:$IV$4,"ST-0-0-1-0-0-0-1-1-0")
+SUMIFS('[2]T 19'!$A35:$IV35,'[2]T 19'!$A$4:$IV$4,"ST-0-1-1-0-0-0-1-1-0")</f>
        <v>0</v>
      </c>
      <c r="I37" s="113">
        <f>'[2]T 20'!B$34</f>
        <v>3.19</v>
      </c>
      <c r="J37" s="113">
        <f>'[2]T 20'!C$34</f>
        <v>3.25</v>
      </c>
      <c r="K37" s="132"/>
      <c r="L37" s="132"/>
      <c r="M37" s="139">
        <f>'[2]T 18'!E$34</f>
        <v>14.29</v>
      </c>
      <c r="N37" s="139">
        <f>'[2]T 18'!F$34</f>
        <v>0</v>
      </c>
      <c r="O37" s="93"/>
    </row>
    <row r="38" spans="1:15" x14ac:dyDescent="0.2">
      <c r="A38" s="108" t="str">
        <f>'[2]T 18'!$A36</f>
        <v>20-29</v>
      </c>
      <c r="B38" s="112">
        <f>'[2]T 18'!$B36</f>
        <v>47</v>
      </c>
      <c r="C38" s="97">
        <f>'[2]T 18'!C36</f>
        <v>1.98</v>
      </c>
      <c r="D38" s="97">
        <f>'[2]T 18'!D36</f>
        <v>1.34</v>
      </c>
      <c r="E38" s="104">
        <f>SUMIFS('[2]T 19'!$A37:$IV37,'[2]T 19'!$A$4:$IV$4,"HY-0-0-0-1-0-0-0-0-0")
+SUMIFS('[2]T 19'!$A37:$IV37,'[2]T 19'!$A$4:$IV$4,"CO-0-1-1-0-0-0-0-0-0")
+SUMIFS('[2]T 19'!$A37:$IV37,'[2]T 19'!$A$4:$IV$4,"ST-0-0-1-0-0-0-0-0-0")
+SUMIFS('[2]T 19'!$A37:$IV37,'[2]T 19'!$A$4:$IV$4,"ST-0-1-1-0-0-0-0-0-0")</f>
        <v>0</v>
      </c>
      <c r="F38" s="104">
        <f>SUMIFS('[2]T 19'!$A37:$IV37,'[2]T 19'!$A$4:$IV$4,"HY-0-0-0-1-0-0-0-1-0")
+SUMIFS('[2]T 19'!$A37:$IV37,'[2]T 19'!$A$4:$IV$4,"CO-0-1-1-0-0-0-0-1-0")
+SUMIFS('[2]T 19'!$A37:$IV37,'[2]T 19'!$A$4:$IV$4,"ST-0-0-1-0-0-0-0-1-0")
+SUMIFS('[2]T 19'!$A37:$IV37,'[2]T 19'!$A$4:$IV$4,"ST-0-1-1-0-0-0-0-1-0")</f>
        <v>0</v>
      </c>
      <c r="G38" s="104">
        <f>SUMIFS('[2]T 19'!$A37:$IV37,'[2]T 19'!$A$4:$IV$4,"HY-0-0-1-1-0-0-0-0-0")
+SUMIFS('[2]T 19'!$A37:$IV37,'[2]T 19'!$A$4:$IV$4,"CO-0-1-1-0-0-0-1-0-0")
+SUMIFS('[2]T 19'!$A37:$IV37,'[2]T 19'!$A$4:$IV$4,"ST-0-0-1-0-0-0-1-0-0")
+SUMIFS('[2]T 19'!$A37:$IV37,'[2]T 19'!$A$4:$IV$4,"ST-0-1-1-0-0-0-1-0-0")</f>
        <v>0</v>
      </c>
      <c r="H38" s="104">
        <f>SUMIFS('[2]T 19'!$A37:$IV37,'[2]T 19'!$A$4:$IV$4,"HY-0-0-0-1-0-0-1-0-0")
+SUMIFS('[2]T 19'!$A37:$IV37,'[2]T 19'!$A$4:$IV$4,"CO-0-1-1-0-0-0-1-1-0")
+SUMIFS('[2]T 19'!$A37:$IV37,'[2]T 19'!$A$4:$IV$4,"ST-0-0-1-0-0-0-1-1-0")
+SUMIFS('[2]T 19'!$A37:$IV37,'[2]T 19'!$A$4:$IV$4,"ST-0-1-1-0-0-0-1-1-0")</f>
        <v>0</v>
      </c>
      <c r="I38" s="97">
        <f>'[2]T 20'!B36</f>
        <v>5.59</v>
      </c>
      <c r="J38" s="97">
        <f>'[2]T 20'!C36</f>
        <v>2.6</v>
      </c>
      <c r="K38" s="132"/>
      <c r="L38" s="132"/>
      <c r="M38" s="127">
        <f>'[2]T 18'!E36</f>
        <v>0</v>
      </c>
      <c r="N38" s="127">
        <f>'[2]T 18'!F36</f>
        <v>0</v>
      </c>
      <c r="O38" s="93"/>
    </row>
    <row r="39" spans="1:15" x14ac:dyDescent="0.2">
      <c r="A39" s="108" t="str">
        <f>'[2]T 18'!$A37</f>
        <v>30-39</v>
      </c>
      <c r="B39" s="112">
        <f>'[2]T 18'!$B37</f>
        <v>115</v>
      </c>
      <c r="C39" s="97">
        <f>'[2]T 18'!C37</f>
        <v>1.99</v>
      </c>
      <c r="D39" s="97">
        <f>'[2]T 18'!D37</f>
        <v>1.1399999999999999</v>
      </c>
      <c r="E39" s="104">
        <f>SUMIFS('[2]T 19'!$A38:$IV38,'[2]T 19'!$A$4:$IV$4,"HY-0-0-0-1-0-0-0-0-0")
+SUMIFS('[2]T 19'!$A38:$IV38,'[2]T 19'!$A$4:$IV$4,"CO-0-1-1-0-0-0-0-0-0")
+SUMIFS('[2]T 19'!$A38:$IV38,'[2]T 19'!$A$4:$IV$4,"ST-0-0-1-0-0-0-0-0-0")
+SUMIFS('[2]T 19'!$A38:$IV38,'[2]T 19'!$A$4:$IV$4,"ST-0-1-1-0-0-0-0-0-0")</f>
        <v>0</v>
      </c>
      <c r="F39" s="104">
        <f>SUMIFS('[2]T 19'!$A38:$IV38,'[2]T 19'!$A$4:$IV$4,"HY-0-0-0-1-0-0-0-1-0")
+SUMIFS('[2]T 19'!$A38:$IV38,'[2]T 19'!$A$4:$IV$4,"CO-0-1-1-0-0-0-0-1-0")
+SUMIFS('[2]T 19'!$A38:$IV38,'[2]T 19'!$A$4:$IV$4,"ST-0-0-1-0-0-0-0-1-0")
+SUMIFS('[2]T 19'!$A38:$IV38,'[2]T 19'!$A$4:$IV$4,"ST-0-1-1-0-0-0-0-1-0")</f>
        <v>0</v>
      </c>
      <c r="G39" s="104">
        <f>SUMIFS('[2]T 19'!$A38:$IV38,'[2]T 19'!$A$4:$IV$4,"HY-0-0-1-1-0-0-0-0-0")
+SUMIFS('[2]T 19'!$A38:$IV38,'[2]T 19'!$A$4:$IV$4,"CO-0-1-1-0-0-0-1-0-0")
+SUMIFS('[2]T 19'!$A38:$IV38,'[2]T 19'!$A$4:$IV$4,"ST-0-0-1-0-0-0-1-0-0")
+SUMIFS('[2]T 19'!$A38:$IV38,'[2]T 19'!$A$4:$IV$4,"ST-0-1-1-0-0-0-1-0-0")</f>
        <v>0</v>
      </c>
      <c r="H39" s="104">
        <f>SUMIFS('[2]T 19'!$A38:$IV38,'[2]T 19'!$A$4:$IV$4,"HY-0-0-0-1-0-0-1-0-0")
+SUMIFS('[2]T 19'!$A38:$IV38,'[2]T 19'!$A$4:$IV$4,"CO-0-1-1-0-0-0-1-1-0")
+SUMIFS('[2]T 19'!$A38:$IV38,'[2]T 19'!$A$4:$IV$4,"ST-0-0-1-0-0-0-1-1-0")
+SUMIFS('[2]T 19'!$A38:$IV38,'[2]T 19'!$A$4:$IV$4,"ST-0-1-1-0-0-0-1-1-0")</f>
        <v>0</v>
      </c>
      <c r="I39" s="97">
        <f>'[2]T 20'!B37</f>
        <v>5.61</v>
      </c>
      <c r="J39" s="97">
        <f>'[2]T 20'!C37</f>
        <v>2.54</v>
      </c>
      <c r="K39" s="132"/>
      <c r="L39" s="132"/>
      <c r="M39" s="127">
        <f>'[2]T 18'!E37</f>
        <v>8.82</v>
      </c>
      <c r="N39" s="127">
        <f>'[2]T 18'!F37</f>
        <v>50</v>
      </c>
      <c r="O39" s="93"/>
    </row>
    <row r="40" spans="1:15" x14ac:dyDescent="0.2">
      <c r="A40" s="108" t="str">
        <f>'[2]T 18'!$A38</f>
        <v>40+</v>
      </c>
      <c r="B40" s="112">
        <f>'[2]T 18'!$B38</f>
        <v>285</v>
      </c>
      <c r="C40" s="97">
        <f>'[2]T 18'!C38</f>
        <v>1.52</v>
      </c>
      <c r="D40" s="97">
        <f>'[2]T 18'!D38</f>
        <v>0.74</v>
      </c>
      <c r="E40" s="104">
        <f>SUMIFS('[2]T 19'!$A39:$IV39,'[2]T 19'!$A$4:$IV$4,"HY-0-0-0-1-0-0-0-0-0")
+SUMIFS('[2]T 19'!$A39:$IV39,'[2]T 19'!$A$4:$IV$4,"CO-0-1-1-0-0-0-0-0-0")
+SUMIFS('[2]T 19'!$A39:$IV39,'[2]T 19'!$A$4:$IV$4,"ST-0-0-1-0-0-0-0-0-0")
+SUMIFS('[2]T 19'!$A39:$IV39,'[2]T 19'!$A$4:$IV$4,"ST-0-1-1-0-0-0-0-0-0")</f>
        <v>0</v>
      </c>
      <c r="F40" s="104">
        <f>SUMIFS('[2]T 19'!$A39:$IV39,'[2]T 19'!$A$4:$IV$4,"HY-0-0-0-1-0-0-0-1-0")
+SUMIFS('[2]T 19'!$A39:$IV39,'[2]T 19'!$A$4:$IV$4,"CO-0-1-1-0-0-0-0-1-0")
+SUMIFS('[2]T 19'!$A39:$IV39,'[2]T 19'!$A$4:$IV$4,"ST-0-0-1-0-0-0-0-1-0")
+SUMIFS('[2]T 19'!$A39:$IV39,'[2]T 19'!$A$4:$IV$4,"ST-0-1-1-0-0-0-0-1-0")</f>
        <v>0</v>
      </c>
      <c r="G40" s="104">
        <f>SUMIFS('[2]T 19'!$A39:$IV39,'[2]T 19'!$A$4:$IV$4,"HY-0-0-1-1-0-0-0-0-0")
+SUMIFS('[2]T 19'!$A39:$IV39,'[2]T 19'!$A$4:$IV$4,"CO-0-1-1-0-0-0-1-0-0")
+SUMIFS('[2]T 19'!$A39:$IV39,'[2]T 19'!$A$4:$IV$4,"ST-0-0-1-0-0-0-1-0-0")
+SUMIFS('[2]T 19'!$A39:$IV39,'[2]T 19'!$A$4:$IV$4,"ST-0-1-1-0-0-0-1-0-0")</f>
        <v>0</v>
      </c>
      <c r="H40" s="104">
        <f>SUMIFS('[2]T 19'!$A39:$IV39,'[2]T 19'!$A$4:$IV$4,"HY-0-0-0-1-0-0-1-0-0")
+SUMIFS('[2]T 19'!$A39:$IV39,'[2]T 19'!$A$4:$IV$4,"CO-0-1-1-0-0-0-1-1-0")
+SUMIFS('[2]T 19'!$A39:$IV39,'[2]T 19'!$A$4:$IV$4,"ST-0-0-1-0-0-0-1-1-0")
+SUMIFS('[2]T 19'!$A39:$IV39,'[2]T 19'!$A$4:$IV$4,"ST-0-1-1-0-0-0-1-1-0")</f>
        <v>0</v>
      </c>
      <c r="I40" s="97">
        <f>'[2]T 20'!B38</f>
        <v>6.32</v>
      </c>
      <c r="J40" s="97">
        <f>'[2]T 20'!C38</f>
        <v>1.95</v>
      </c>
      <c r="K40" s="132"/>
      <c r="L40" s="132"/>
      <c r="M40" s="127">
        <f>'[2]T 18'!E38</f>
        <v>4.45</v>
      </c>
      <c r="N40" s="127">
        <f>'[2]T 18'!F38</f>
        <v>33.33</v>
      </c>
      <c r="O40" s="93"/>
    </row>
    <row r="41" spans="1:15" x14ac:dyDescent="0.2">
      <c r="A41" s="327" t="str">
        <f>'[2]T 18'!$A$40</f>
        <v>Par niveau d'instruction</v>
      </c>
      <c r="B41" s="328"/>
      <c r="C41" s="329"/>
      <c r="D41" s="329"/>
      <c r="E41" s="330"/>
      <c r="F41" s="331"/>
      <c r="G41" s="331"/>
      <c r="H41" s="331"/>
      <c r="I41" s="329"/>
      <c r="J41" s="331"/>
      <c r="K41" s="329"/>
      <c r="L41" s="329"/>
      <c r="M41" s="330"/>
      <c r="N41" s="329"/>
      <c r="O41" s="93"/>
    </row>
    <row r="42" spans="1:15" x14ac:dyDescent="0.2">
      <c r="A42" s="111" t="str">
        <f>'[2]T 18'!$A$41</f>
        <v>Aucun ou primaire</v>
      </c>
      <c r="B42" s="112">
        <f>'[2]T 18'!$B$40</f>
        <v>91</v>
      </c>
      <c r="C42" s="113">
        <f>'[2]T 18'!C$40</f>
        <v>1.82</v>
      </c>
      <c r="D42" s="113">
        <f>'[2]T 18'!D$40</f>
        <v>1.0900000000000001</v>
      </c>
      <c r="E42" s="104">
        <f>SUMIFS('[2]T 19'!$A41:$IV41,'[2]T 19'!$A$4:$IV$4,"HY-0-0-0-1-0-0-0-0-0")
+SUMIFS('[2]T 19'!$A41:$IV41,'[2]T 19'!$A$4:$IV$4,"CO-0-1-1-0-0-0-0-0-0")
+SUMIFS('[2]T 19'!$A41:$IV41,'[2]T 19'!$A$4:$IV$4,"ST-0-0-1-0-0-0-0-0-0")
+SUMIFS('[2]T 19'!$A41:$IV41,'[2]T 19'!$A$4:$IV$4,"ST-0-1-1-0-0-0-0-0-0")</f>
        <v>0</v>
      </c>
      <c r="F42" s="104">
        <f>SUMIFS('[2]T 19'!$A41:$IV41,'[2]T 19'!$A$4:$IV$4,"HY-0-0-0-1-0-0-0-1-0")
+SUMIFS('[2]T 19'!$A41:$IV41,'[2]T 19'!$A$4:$IV$4,"CO-0-1-1-0-0-0-0-1-0")
+SUMIFS('[2]T 19'!$A41:$IV41,'[2]T 19'!$A$4:$IV$4,"ST-0-0-1-0-0-0-0-1-0")
+SUMIFS('[2]T 19'!$A41:$IV41,'[2]T 19'!$A$4:$IV$4,"ST-0-1-1-0-0-0-0-1-0")</f>
        <v>0</v>
      </c>
      <c r="G42" s="104">
        <f>SUMIFS('[2]T 19'!$A41:$IV41,'[2]T 19'!$A$4:$IV$4,"HY-0-0-1-1-0-0-0-0-0")
+SUMIFS('[2]T 19'!$A41:$IV41,'[2]T 19'!$A$4:$IV$4,"CO-0-1-1-0-0-0-1-0-0")
+SUMIFS('[2]T 19'!$A41:$IV41,'[2]T 19'!$A$4:$IV$4,"ST-0-0-1-0-0-0-1-0-0")
+SUMIFS('[2]T 19'!$A41:$IV41,'[2]T 19'!$A$4:$IV$4,"ST-0-1-1-0-0-0-1-0-0")</f>
        <v>0</v>
      </c>
      <c r="H42" s="104">
        <f>SUMIFS('[2]T 19'!$A41:$IV41,'[2]T 19'!$A$4:$IV$4,"HY-0-0-0-1-0-0-1-0-0")
+SUMIFS('[2]T 19'!$A41:$IV41,'[2]T 19'!$A$4:$IV$4,"CO-0-1-1-0-0-0-1-1-0")
+SUMIFS('[2]T 19'!$A41:$IV41,'[2]T 19'!$A$4:$IV$4,"ST-0-0-1-0-0-0-1-1-0")
+SUMIFS('[2]T 19'!$A41:$IV41,'[2]T 19'!$A$4:$IV$4,"ST-0-1-1-0-0-0-1-1-0")</f>
        <v>0</v>
      </c>
      <c r="I42" s="113">
        <f>'[2]T 20'!B$40</f>
        <v>6.02</v>
      </c>
      <c r="J42" s="113">
        <f>'[2]T 20'!C$40</f>
        <v>2.2400000000000002</v>
      </c>
      <c r="K42" s="138">
        <f>'[2]T 21'!B$40</f>
        <v>25.98</v>
      </c>
      <c r="L42" s="113">
        <f>'[2]T 21'!C$40</f>
        <v>11.77</v>
      </c>
      <c r="M42" s="139">
        <f>'[2]T 18'!E$40</f>
        <v>7.41</v>
      </c>
      <c r="N42" s="139">
        <f>'[2]T 18'!F$40</f>
        <v>66.67</v>
      </c>
      <c r="O42" s="93"/>
    </row>
    <row r="43" spans="1:15" x14ac:dyDescent="0.2">
      <c r="A43" s="111" t="str">
        <f>'[2]T 18'!$A$42</f>
        <v>Secondaire</v>
      </c>
      <c r="B43" s="112">
        <f>'[2]T 18'!$B$42</f>
        <v>219</v>
      </c>
      <c r="C43" s="97">
        <f>'[2]T 18'!C42</f>
        <v>1.68</v>
      </c>
      <c r="D43" s="97">
        <f>'[2]T 18'!D42</f>
        <v>0.96</v>
      </c>
      <c r="E43" s="104">
        <f>SUMIFS('[2]T 19'!$A43:$IV43,'[2]T 19'!$A$4:$IV$4,"HY-0-0-0-1-0-0-0-0-0")
+SUMIFS('[2]T 19'!$A43:$IV43,'[2]T 19'!$A$4:$IV$4,"CO-0-1-1-0-0-0-0-0-0")
+SUMIFS('[2]T 19'!$A43:$IV43,'[2]T 19'!$A$4:$IV$4,"ST-0-0-1-0-0-0-0-0-0")
+SUMIFS('[2]T 19'!$A43:$IV43,'[2]T 19'!$A$4:$IV$4,"ST-0-1-1-0-0-0-0-0-0")</f>
        <v>0</v>
      </c>
      <c r="F43" s="104">
        <f>SUMIFS('[2]T 19'!$A43:$IV43,'[2]T 19'!$A$4:$IV$4,"HY-0-0-0-1-0-0-0-1-0")
+SUMIFS('[2]T 19'!$A43:$IV43,'[2]T 19'!$A$4:$IV$4,"CO-0-1-1-0-0-0-0-1-0")
+SUMIFS('[2]T 19'!$A43:$IV43,'[2]T 19'!$A$4:$IV$4,"ST-0-0-1-0-0-0-0-1-0")
+SUMIFS('[2]T 19'!$A43:$IV43,'[2]T 19'!$A$4:$IV$4,"ST-0-1-1-0-0-0-0-1-0")</f>
        <v>0</v>
      </c>
      <c r="G43" s="104">
        <f>SUMIFS('[2]T 19'!$A43:$IV43,'[2]T 19'!$A$4:$IV$4,"HY-0-0-1-1-0-0-0-0-0")
+SUMIFS('[2]T 19'!$A43:$IV43,'[2]T 19'!$A$4:$IV$4,"CO-0-1-1-0-0-0-1-0-0")
+SUMIFS('[2]T 19'!$A43:$IV43,'[2]T 19'!$A$4:$IV$4,"ST-0-0-1-0-0-0-1-0-0")
+SUMIFS('[2]T 19'!$A43:$IV43,'[2]T 19'!$A$4:$IV$4,"ST-0-1-1-0-0-0-1-0-0")</f>
        <v>0</v>
      </c>
      <c r="H43" s="104">
        <f>SUMIFS('[2]T 19'!$A43:$IV43,'[2]T 19'!$A$4:$IV$4,"HY-0-0-0-1-0-0-1-0-0")
+SUMIFS('[2]T 19'!$A43:$IV43,'[2]T 19'!$A$4:$IV$4,"CO-0-1-1-0-0-0-1-1-0")
+SUMIFS('[2]T 19'!$A43:$IV43,'[2]T 19'!$A$4:$IV$4,"ST-0-0-1-0-0-0-1-1-0")
+SUMIFS('[2]T 19'!$A43:$IV43,'[2]T 19'!$A$4:$IV$4,"ST-0-1-1-0-0-0-1-1-0")</f>
        <v>0</v>
      </c>
      <c r="I43" s="97">
        <f>'[2]T 20'!B42</f>
        <v>5.97</v>
      </c>
      <c r="J43" s="97">
        <f>'[2]T 20'!C42</f>
        <v>2.27</v>
      </c>
      <c r="K43" s="145">
        <f>'[2]T 21'!B42</f>
        <v>26.65</v>
      </c>
      <c r="L43" s="97">
        <f>'[2]T 21'!C42</f>
        <v>12.8</v>
      </c>
      <c r="M43" s="127">
        <f>'[2]T 18'!E42</f>
        <v>5.47</v>
      </c>
      <c r="N43" s="127">
        <f>'[2]T 18'!F42</f>
        <v>20</v>
      </c>
      <c r="O43" s="93"/>
    </row>
    <row r="44" spans="1:15" x14ac:dyDescent="0.2">
      <c r="A44" s="111" t="str">
        <f>'[2]T 18'!$A$43</f>
        <v>Supérieur</v>
      </c>
      <c r="B44" s="112">
        <f>'[2]T 18'!$B$43</f>
        <v>91</v>
      </c>
      <c r="C44" s="97">
        <f>'[2]T 18'!C43</f>
        <v>1.43</v>
      </c>
      <c r="D44" s="97">
        <f>'[2]T 18'!D43</f>
        <v>0.6</v>
      </c>
      <c r="E44" s="104">
        <f>SUMIFS('[2]T 19'!$A44:$IV44,'[2]T 19'!$A$4:$IV$4,"HY-0-0-0-1-0-0-0-0-0")
+SUMIFS('[2]T 19'!$A44:$IV44,'[2]T 19'!$A$4:$IV$4,"CO-0-1-1-0-0-0-0-0-0")
+SUMIFS('[2]T 19'!$A44:$IV44,'[2]T 19'!$A$4:$IV$4,"ST-0-0-1-0-0-0-0-0-0")
+SUMIFS('[2]T 19'!$A44:$IV44,'[2]T 19'!$A$4:$IV$4,"ST-0-1-1-0-0-0-0-0-0")</f>
        <v>0</v>
      </c>
      <c r="F44" s="104">
        <f>SUMIFS('[2]T 19'!$A44:$IV44,'[2]T 19'!$A$4:$IV$4,"HY-0-0-0-1-0-0-0-1-0")
+SUMIFS('[2]T 19'!$A44:$IV44,'[2]T 19'!$A$4:$IV$4,"CO-0-1-1-0-0-0-0-1-0")
+SUMIFS('[2]T 19'!$A44:$IV44,'[2]T 19'!$A$4:$IV$4,"ST-0-0-1-0-0-0-0-1-0")
+SUMIFS('[2]T 19'!$A44:$IV44,'[2]T 19'!$A$4:$IV$4,"ST-0-1-1-0-0-0-0-1-0")</f>
        <v>0</v>
      </c>
      <c r="G44" s="104">
        <f>SUMIFS('[2]T 19'!$A44:$IV44,'[2]T 19'!$A$4:$IV$4,"HY-0-0-1-1-0-0-0-0-0")
+SUMIFS('[2]T 19'!$A44:$IV44,'[2]T 19'!$A$4:$IV$4,"CO-0-1-1-0-0-0-1-0-0")
+SUMIFS('[2]T 19'!$A44:$IV44,'[2]T 19'!$A$4:$IV$4,"ST-0-0-1-0-0-0-1-0-0")
+SUMIFS('[2]T 19'!$A44:$IV44,'[2]T 19'!$A$4:$IV$4,"ST-0-1-1-0-0-0-1-0-0")</f>
        <v>0</v>
      </c>
      <c r="H44" s="104">
        <f>SUMIFS('[2]T 19'!$A44:$IV44,'[2]T 19'!$A$4:$IV$4,"HY-0-0-0-1-0-0-1-0-0")
+SUMIFS('[2]T 19'!$A44:$IV44,'[2]T 19'!$A$4:$IV$4,"CO-0-1-1-0-0-0-1-1-0")
+SUMIFS('[2]T 19'!$A44:$IV44,'[2]T 19'!$A$4:$IV$4,"ST-0-0-1-0-0-0-1-1-0")
+SUMIFS('[2]T 19'!$A44:$IV44,'[2]T 19'!$A$4:$IV$4,"ST-0-1-1-0-0-0-1-1-0")</f>
        <v>0</v>
      </c>
      <c r="I44" s="97">
        <f>'[2]T 20'!B43</f>
        <v>6.2</v>
      </c>
      <c r="J44" s="97">
        <f>'[2]T 20'!C43</f>
        <v>2.13</v>
      </c>
      <c r="K44" s="145">
        <f>'[2]T 21'!B43</f>
        <v>31.37</v>
      </c>
      <c r="L44" s="97">
        <f>'[2]T 21'!C43</f>
        <v>12.9</v>
      </c>
      <c r="M44" s="127">
        <f>'[2]T 18'!E43</f>
        <v>1.23</v>
      </c>
      <c r="N44" s="127">
        <f>'[2]T 18'!F43</f>
        <v>0</v>
      </c>
      <c r="O44" s="93"/>
    </row>
    <row r="45" spans="1:15" x14ac:dyDescent="0.2">
      <c r="A45" s="285" t="str">
        <f>'[2]T 18'!$A$45</f>
        <v>Par historique de traitement</v>
      </c>
      <c r="B45" s="306"/>
      <c r="C45" s="291"/>
      <c r="D45" s="291"/>
      <c r="E45" s="326"/>
      <c r="F45" s="323"/>
      <c r="G45" s="323"/>
      <c r="H45" s="323"/>
      <c r="I45" s="289"/>
      <c r="J45" s="323"/>
      <c r="K45" s="289"/>
      <c r="L45" s="291"/>
      <c r="M45" s="326"/>
      <c r="N45" s="289"/>
      <c r="O45" s="93"/>
    </row>
    <row r="46" spans="1:15" x14ac:dyDescent="0.2">
      <c r="A46" s="111" t="str">
        <f>'[2]T 18'!$A$46</f>
        <v>Traitements précédents</v>
      </c>
      <c r="B46" s="112">
        <f>'[2]T 18'!$B$45</f>
        <v>327</v>
      </c>
      <c r="C46" s="113">
        <f>'[2]T 18'!C$45</f>
        <v>1.79</v>
      </c>
      <c r="D46" s="113">
        <f>'[2]T 18'!D$45</f>
        <v>0.98</v>
      </c>
      <c r="E46" s="104">
        <f>SUMIFS('[2]T 19'!$A46:$IV46,'[2]T 19'!$A$4:$IV$4,"HY-0-0-0-1-0-0-0-0-0")
+SUMIFS('[2]T 19'!$A46:$IV46,'[2]T 19'!$A$4:$IV$4,"CO-0-1-1-0-0-0-0-0-0")
+SUMIFS('[2]T 19'!$A46:$IV46,'[2]T 19'!$A$4:$IV$4,"ST-0-0-1-0-0-0-0-0-0")
+SUMIFS('[2]T 19'!$A46:$IV46,'[2]T 19'!$A$4:$IV$4,"ST-0-1-1-0-0-0-0-0-0")</f>
        <v>0</v>
      </c>
      <c r="F46" s="104">
        <f>SUMIFS('[2]T 19'!$A46:$IV46,'[2]T 19'!$A$4:$IV$4,"HY-0-0-0-1-0-0-0-1-0")
+SUMIFS('[2]T 19'!$A46:$IV46,'[2]T 19'!$A$4:$IV$4,"CO-0-1-1-0-0-0-0-1-0")
+SUMIFS('[2]T 19'!$A46:$IV46,'[2]T 19'!$A$4:$IV$4,"ST-0-0-1-0-0-0-0-1-0")
+SUMIFS('[2]T 19'!$A46:$IV46,'[2]T 19'!$A$4:$IV$4,"ST-0-1-1-0-0-0-0-1-0")</f>
        <v>0</v>
      </c>
      <c r="G46" s="104">
        <f>SUMIFS('[2]T 19'!$A46:$IV46,'[2]T 19'!$A$4:$IV$4,"HY-0-0-1-1-0-0-0-0-0")
+SUMIFS('[2]T 19'!$A46:$IV46,'[2]T 19'!$A$4:$IV$4,"CO-0-1-1-0-0-0-1-0-0")
+SUMIFS('[2]T 19'!$A46:$IV46,'[2]T 19'!$A$4:$IV$4,"ST-0-0-1-0-0-0-1-0-0")
+SUMIFS('[2]T 19'!$A46:$IV46,'[2]T 19'!$A$4:$IV$4,"ST-0-1-1-0-0-0-1-0-0")</f>
        <v>0</v>
      </c>
      <c r="H46" s="104">
        <f>SUMIFS('[2]T 19'!$A46:$IV46,'[2]T 19'!$A$4:$IV$4,"HY-0-0-0-1-0-0-1-0-0")
+SUMIFS('[2]T 19'!$A46:$IV46,'[2]T 19'!$A$4:$IV$4,"CO-0-1-1-0-0-0-1-1-0")
+SUMIFS('[2]T 19'!$A46:$IV46,'[2]T 19'!$A$4:$IV$4,"ST-0-0-1-0-0-0-1-1-0")
+SUMIFS('[2]T 19'!$A46:$IV46,'[2]T 19'!$A$4:$IV$4,"ST-0-1-1-0-0-0-1-1-0")</f>
        <v>0</v>
      </c>
      <c r="I46" s="113">
        <f>'[2]T 20'!B$44</f>
        <v>5.57</v>
      </c>
      <c r="J46" s="113">
        <f>'[2]T 20'!C$44</f>
        <v>2.67</v>
      </c>
      <c r="K46" s="138">
        <f>'[2]T 21'!B$44</f>
        <v>24.77</v>
      </c>
      <c r="L46" s="113">
        <f>'[2]T 21'!C$44</f>
        <v>10.220000000000001</v>
      </c>
      <c r="M46" s="139">
        <f>'[2]T 18'!E$45</f>
        <v>7.42</v>
      </c>
      <c r="N46" s="139">
        <f>'[2]T 18'!F$45</f>
        <v>41.67</v>
      </c>
      <c r="O46" s="93"/>
    </row>
    <row r="47" spans="1:15" x14ac:dyDescent="0.2">
      <c r="A47" s="108" t="str">
        <f>'[2]T 18'!$A$47</f>
        <v>Premier traitement</v>
      </c>
      <c r="B47" s="112">
        <f>'[2]T 18'!$B$47</f>
        <v>123</v>
      </c>
      <c r="C47" s="113">
        <f>'[2]T 18'!C$47</f>
        <v>1.46</v>
      </c>
      <c r="D47" s="113">
        <f>'[2]T 18'!D$47</f>
        <v>0.88</v>
      </c>
      <c r="E47" s="104">
        <f>SUMIFS('[2]T 19'!$A48:$IV48,'[2]T 19'!$A$4:$IV$4,"HY-0-0-0-1-0-0-0-0-0")
+SUMIFS('[2]T 19'!$A48:$IV48,'[2]T 19'!$A$4:$IV$4,"CO-0-1-1-0-0-0-0-0-0")
+SUMIFS('[2]T 19'!$A48:$IV48,'[2]T 19'!$A$4:$IV$4,"ST-0-0-1-0-0-0-0-0-0")
+SUMIFS('[2]T 19'!$A48:$IV48,'[2]T 19'!$A$4:$IV$4,"ST-0-1-1-0-0-0-0-0-0")</f>
        <v>0</v>
      </c>
      <c r="F47" s="104">
        <f>SUMIFS('[2]T 19'!$A48:$IV48,'[2]T 19'!$A$4:$IV$4,"HY-0-0-0-1-0-0-0-1-0")
+SUMIFS('[2]T 19'!$A48:$IV48,'[2]T 19'!$A$4:$IV$4,"CO-0-1-1-0-0-0-0-1-0")
+SUMIFS('[2]T 19'!$A48:$IV48,'[2]T 19'!$A$4:$IV$4,"ST-0-0-1-0-0-0-0-1-0")
+SUMIFS('[2]T 19'!$A48:$IV48,'[2]T 19'!$A$4:$IV$4,"ST-0-1-1-0-0-0-0-1-0")</f>
        <v>0</v>
      </c>
      <c r="G47" s="104">
        <f>SUMIFS('[2]T 19'!$A48:$IV48,'[2]T 19'!$A$4:$IV$4,"HY-0-0-1-1-0-0-0-0-0")
+SUMIFS('[2]T 19'!$A48:$IV48,'[2]T 19'!$A$4:$IV$4,"CO-0-1-1-0-0-0-1-0-0")
+SUMIFS('[2]T 19'!$A48:$IV48,'[2]T 19'!$A$4:$IV$4,"ST-0-0-1-0-0-0-1-0-0")
+SUMIFS('[2]T 19'!$A48:$IV48,'[2]T 19'!$A$4:$IV$4,"ST-0-1-1-0-0-0-1-0-0")</f>
        <v>0</v>
      </c>
      <c r="H47" s="104">
        <f>SUMIFS('[2]T 19'!$A48:$IV48,'[2]T 19'!$A$4:$IV$4,"HY-0-0-0-1-0-0-1-0-0")
+SUMIFS('[2]T 19'!$A48:$IV48,'[2]T 19'!$A$4:$IV$4,"CO-0-1-1-0-0-0-1-1-0")
+SUMIFS('[2]T 19'!$A48:$IV48,'[2]T 19'!$A$4:$IV$4,"ST-0-0-1-0-0-0-1-1-0")
+SUMIFS('[2]T 19'!$A48:$IV48,'[2]T 19'!$A$4:$IV$4,"ST-0-1-1-0-0-0-1-1-0")</f>
        <v>0</v>
      </c>
      <c r="I47" s="97">
        <f>'[2]T 20'!B$47</f>
        <v>6.32</v>
      </c>
      <c r="J47" s="97">
        <f>'[2]T 20'!C$47</f>
        <v>1.81</v>
      </c>
      <c r="K47" s="145">
        <f>'[2]T 21'!B47</f>
        <v>33.58</v>
      </c>
      <c r="L47" s="97">
        <f>'[2]T 21'!C47</f>
        <v>14.92</v>
      </c>
      <c r="M47" s="127">
        <f>'[2]T 18'!E$47</f>
        <v>0</v>
      </c>
      <c r="N47" s="127">
        <f>'[2]T 18'!F$47</f>
        <v>0</v>
      </c>
      <c r="O47" s="93"/>
    </row>
    <row r="48" spans="1:15" x14ac:dyDescent="0.2">
      <c r="A48" s="285" t="str">
        <f>'[2]T 18'!$A$49</f>
        <v>Par substance spécifique</v>
      </c>
      <c r="B48" s="306"/>
      <c r="C48" s="291"/>
      <c r="D48" s="291"/>
      <c r="E48" s="326"/>
      <c r="F48" s="323"/>
      <c r="G48" s="323"/>
      <c r="H48" s="323"/>
      <c r="I48" s="289"/>
      <c r="J48" s="323"/>
      <c r="K48" s="289"/>
      <c r="L48" s="291"/>
      <c r="M48" s="326"/>
      <c r="N48" s="289"/>
      <c r="O48" s="93"/>
    </row>
    <row r="49" spans="1:15" x14ac:dyDescent="0.2">
      <c r="A49" s="111" t="str">
        <f>'[2]T 18'!$A68</f>
        <v>Barbiturique</v>
      </c>
      <c r="B49" s="112">
        <f>'[2]T 18'!$B68</f>
        <v>7</v>
      </c>
      <c r="C49" s="113">
        <f>'[2]T 18'!C68</f>
        <v>1.43</v>
      </c>
      <c r="D49" s="113">
        <f>'[2]T 18'!D68</f>
        <v>0.53</v>
      </c>
      <c r="E49" s="104">
        <f>SUMIFS('[2]T 19'!$A69:$IV69,'[2]T 19'!$A$4:$IV$4,"HY-0-0-0-1-0-0-0-0-0")
+SUMIFS('[2]T 19'!$A69:$IV69,'[2]T 19'!$A$4:$IV$4,"CO-0-1-1-0-0-0-0-0-0")
+SUMIFS('[2]T 19'!$A69:$IV69,'[2]T 19'!$A$4:$IV$4,"ST-0-0-1-0-0-0-0-0-0")
+SUMIFS('[2]T 19'!$A69:$IV69,'[2]T 19'!$A$4:$IV$4,"ST-0-1-1-0-0-0-0-0-0")</f>
        <v>0</v>
      </c>
      <c r="F49" s="104">
        <f>SUMIFS('[2]T 19'!$A69:$IV69,'[2]T 19'!$A$4:$IV$4,"HY-0-0-0-1-0-0-0-1-0")
+SUMIFS('[2]T 19'!$A69:$IV69,'[2]T 19'!$A$4:$IV$4,"CO-0-1-1-0-0-0-0-1-0")
+SUMIFS('[2]T 19'!$A69:$IV69,'[2]T 19'!$A$4:$IV$4,"ST-0-0-1-0-0-0-0-1-0")
+SUMIFS('[2]T 19'!$A69:$IV69,'[2]T 19'!$A$4:$IV$4,"ST-0-1-1-0-0-0-0-1-0")</f>
        <v>0</v>
      </c>
      <c r="G49" s="104">
        <f>SUMIFS('[2]T 19'!$A69:$IV69,'[2]T 19'!$A$4:$IV$4,"HY-0-0-1-1-0-0-0-0-0")
+SUMIFS('[2]T 19'!$A69:$IV69,'[2]T 19'!$A$4:$IV$4,"CO-0-1-1-0-0-0-1-0-0")
+SUMIFS('[2]T 19'!$A69:$IV69,'[2]T 19'!$A$4:$IV$4,"ST-0-0-1-0-0-0-1-0-0")
+SUMIFS('[2]T 19'!$A69:$IV69,'[2]T 19'!$A$4:$IV$4,"ST-0-1-1-0-0-0-1-0-0")</f>
        <v>0</v>
      </c>
      <c r="H49" s="104">
        <f>SUMIFS('[2]T 19'!$A69:$IV69,'[2]T 19'!$A$4:$IV$4,"HY-0-0-0-1-0-0-1-0-0")
+SUMIFS('[2]T 19'!$A69:$IV69,'[2]T 19'!$A$4:$IV$4,"CO-0-1-1-0-0-0-1-1-0")
+SUMIFS('[2]T 19'!$A69:$IV69,'[2]T 19'!$A$4:$IV$4,"ST-0-0-1-0-0-0-1-1-0")
+SUMIFS('[2]T 19'!$A69:$IV69,'[2]T 19'!$A$4:$IV$4,"ST-0-1-1-0-0-0-1-1-0")</f>
        <v>0</v>
      </c>
      <c r="I49" s="113">
        <f>'[2]T 20'!B68</f>
        <v>7</v>
      </c>
      <c r="J49" s="113">
        <f>'[2]T 20'!C68</f>
        <v>0</v>
      </c>
      <c r="K49" s="113">
        <f>'[2]T 21'!B68</f>
        <v>35.5</v>
      </c>
      <c r="L49" s="113">
        <f>'[2]T 21'!C68</f>
        <v>14.58</v>
      </c>
      <c r="M49" s="139">
        <f>'[2]T 18'!E68</f>
        <v>0</v>
      </c>
      <c r="N49" s="139">
        <f>'[2]T 18'!F68</f>
        <v>0</v>
      </c>
      <c r="O49" s="93"/>
    </row>
    <row r="50" spans="1:15" x14ac:dyDescent="0.2">
      <c r="A50" s="111" t="str">
        <f>'[2]T 18'!$A69</f>
        <v>Benzodiazépine</v>
      </c>
      <c r="B50" s="112">
        <f>'[2]T 18'!$B69</f>
        <v>408</v>
      </c>
      <c r="C50" s="113">
        <f>'[2]T 18'!C69</f>
        <v>1.71</v>
      </c>
      <c r="D50" s="113">
        <f>'[2]T 18'!D69</f>
        <v>0.98</v>
      </c>
      <c r="E50" s="104">
        <f>SUMIFS('[2]T 19'!$A70:$IV70,'[2]T 19'!$A$4:$IV$4,"HY-0-0-0-1-0-0-0-0-0")
+SUMIFS('[2]T 19'!$A70:$IV70,'[2]T 19'!$A$4:$IV$4,"CO-0-1-1-0-0-0-0-0-0")
+SUMIFS('[2]T 19'!$A70:$IV70,'[2]T 19'!$A$4:$IV$4,"ST-0-0-1-0-0-0-0-0-0")
+SUMIFS('[2]T 19'!$A70:$IV70,'[2]T 19'!$A$4:$IV$4,"ST-0-1-1-0-0-0-0-0-0")</f>
        <v>0</v>
      </c>
      <c r="F50" s="104">
        <f>SUMIFS('[2]T 19'!$A70:$IV70,'[2]T 19'!$A$4:$IV$4,"HY-0-0-0-1-0-0-0-1-0")
+SUMIFS('[2]T 19'!$A70:$IV70,'[2]T 19'!$A$4:$IV$4,"CO-0-1-1-0-0-0-0-1-0")
+SUMIFS('[2]T 19'!$A70:$IV70,'[2]T 19'!$A$4:$IV$4,"ST-0-0-1-0-0-0-0-1-0")
+SUMIFS('[2]T 19'!$A70:$IV70,'[2]T 19'!$A$4:$IV$4,"ST-0-1-1-0-0-0-0-1-0")</f>
        <v>0</v>
      </c>
      <c r="G50" s="104">
        <f>SUMIFS('[2]T 19'!$A70:$IV70,'[2]T 19'!$A$4:$IV$4,"HY-0-0-1-1-0-0-0-0-0")
+SUMIFS('[2]T 19'!$A70:$IV70,'[2]T 19'!$A$4:$IV$4,"CO-0-1-1-0-0-0-1-0-0")
+SUMIFS('[2]T 19'!$A70:$IV70,'[2]T 19'!$A$4:$IV$4,"ST-0-0-1-0-0-0-1-0-0")
+SUMIFS('[2]T 19'!$A70:$IV70,'[2]T 19'!$A$4:$IV$4,"ST-0-1-1-0-0-0-1-0-0")</f>
        <v>0</v>
      </c>
      <c r="H50" s="104">
        <f>SUMIFS('[2]T 19'!$A70:$IV70,'[2]T 19'!$A$4:$IV$4,"HY-0-0-0-1-0-0-1-0-0")
+SUMIFS('[2]T 19'!$A70:$IV70,'[2]T 19'!$A$4:$IV$4,"CO-0-1-1-0-0-0-1-1-0")
+SUMIFS('[2]T 19'!$A70:$IV70,'[2]T 19'!$A$4:$IV$4,"ST-0-0-1-0-0-0-1-1-0")
+SUMIFS('[2]T 19'!$A70:$IV70,'[2]T 19'!$A$4:$IV$4,"ST-0-1-1-0-0-0-1-1-0")</f>
        <v>0</v>
      </c>
      <c r="I50" s="113">
        <f>'[2]T 20'!B69</f>
        <v>6</v>
      </c>
      <c r="J50" s="113">
        <f>'[2]T 20'!C69</f>
        <v>2.2599999999999998</v>
      </c>
      <c r="K50" s="113">
        <f>'[2]T 21'!B69</f>
        <v>26.77</v>
      </c>
      <c r="L50" s="113">
        <f>'[2]T 21'!C69</f>
        <v>12.5</v>
      </c>
      <c r="M50" s="139">
        <f>'[2]T 18'!E69</f>
        <v>5.65</v>
      </c>
      <c r="N50" s="139">
        <f>'[2]T 18'!F69</f>
        <v>45.45</v>
      </c>
      <c r="O50" s="93"/>
    </row>
    <row r="51" spans="1:15" x14ac:dyDescent="0.2">
      <c r="A51" s="111" t="str">
        <f>'[2]T 18'!$A70</f>
        <v>GHB/GBL</v>
      </c>
      <c r="B51" s="112">
        <f>'[2]T 18'!$B70</f>
        <v>0</v>
      </c>
      <c r="C51" s="113">
        <f>'[2]T 18'!C70</f>
        <v>0</v>
      </c>
      <c r="D51" s="113">
        <f>'[2]T 18'!D70</f>
        <v>0</v>
      </c>
      <c r="E51" s="104">
        <f>SUMIFS('[2]T 19'!$A71:$IV71,'[2]T 19'!$A$4:$IV$4,"HY-0-0-0-1-0-0-0-0-0")
+SUMIFS('[2]T 19'!$A71:$IV71,'[2]T 19'!$A$4:$IV$4,"CO-0-1-1-0-0-0-0-0-0")
+SUMIFS('[2]T 19'!$A71:$IV71,'[2]T 19'!$A$4:$IV$4,"ST-0-0-1-0-0-0-0-0-0")
+SUMIFS('[2]T 19'!$A71:$IV71,'[2]T 19'!$A$4:$IV$4,"ST-0-1-1-0-0-0-0-0-0")</f>
        <v>0</v>
      </c>
      <c r="F51" s="104">
        <f>SUMIFS('[2]T 19'!$A71:$IV71,'[2]T 19'!$A$4:$IV$4,"HY-0-0-0-1-0-0-0-1-0")
+SUMIFS('[2]T 19'!$A71:$IV71,'[2]T 19'!$A$4:$IV$4,"CO-0-1-1-0-0-0-0-1-0")
+SUMIFS('[2]T 19'!$A71:$IV71,'[2]T 19'!$A$4:$IV$4,"ST-0-0-1-0-0-0-0-1-0")
+SUMIFS('[2]T 19'!$A71:$IV71,'[2]T 19'!$A$4:$IV$4,"ST-0-1-1-0-0-0-0-1-0")</f>
        <v>0</v>
      </c>
      <c r="G51" s="104">
        <f>SUMIFS('[2]T 19'!$A71:$IV71,'[2]T 19'!$A$4:$IV$4,"HY-0-0-1-1-0-0-0-0-0")
+SUMIFS('[2]T 19'!$A71:$IV71,'[2]T 19'!$A$4:$IV$4,"CO-0-1-1-0-0-0-1-0-0")
+SUMIFS('[2]T 19'!$A71:$IV71,'[2]T 19'!$A$4:$IV$4,"ST-0-0-1-0-0-0-1-0-0")
+SUMIFS('[2]T 19'!$A71:$IV71,'[2]T 19'!$A$4:$IV$4,"ST-0-1-1-0-0-0-1-0-0")</f>
        <v>0</v>
      </c>
      <c r="H51" s="104">
        <f>SUMIFS('[2]T 19'!$A71:$IV71,'[2]T 19'!$A$4:$IV$4,"HY-0-0-0-1-0-0-1-0-0")
+SUMIFS('[2]T 19'!$A71:$IV71,'[2]T 19'!$A$4:$IV$4,"CO-0-1-1-0-0-0-1-1-0")
+SUMIFS('[2]T 19'!$A71:$IV71,'[2]T 19'!$A$4:$IV$4,"ST-0-0-1-0-0-0-1-1-0")
+SUMIFS('[2]T 19'!$A71:$IV71,'[2]T 19'!$A$4:$IV$4,"ST-0-1-1-0-0-0-1-1-0")</f>
        <v>0</v>
      </c>
      <c r="I51" s="113">
        <f>'[2]T 20'!B70</f>
        <v>0</v>
      </c>
      <c r="J51" s="113">
        <f>'[2]T 20'!C70</f>
        <v>0</v>
      </c>
      <c r="K51" s="113">
        <f>'[2]T 21'!B70</f>
        <v>0</v>
      </c>
      <c r="L51" s="113">
        <f>'[2]T 21'!C70</f>
        <v>0</v>
      </c>
      <c r="M51" s="139">
        <f>'[2]T 18'!E70</f>
        <v>0</v>
      </c>
      <c r="N51" s="139">
        <f>'[2]T 18'!F70</f>
        <v>0</v>
      </c>
      <c r="O51" s="93"/>
    </row>
    <row r="52" spans="1:15" x14ac:dyDescent="0.2">
      <c r="A52" s="111" t="str">
        <f>'[2]T 18'!$A71</f>
        <v>Autre hypnotique</v>
      </c>
      <c r="B52" s="112">
        <f>'[2]T 18'!$B$71</f>
        <v>0</v>
      </c>
      <c r="C52" s="113">
        <f>'[2]T 18'!C71</f>
        <v>0</v>
      </c>
      <c r="D52" s="113">
        <f>'[2]T 18'!D71</f>
        <v>0</v>
      </c>
      <c r="E52" s="104">
        <f>SUMIFS('[2]T 19'!$A72:$IV72,'[2]T 19'!$A$4:$IV$4,"HY-0-0-0-1-0-0-0-0-0")
+SUMIFS('[2]T 19'!$A72:$IV72,'[2]T 19'!$A$4:$IV$4,"CO-0-1-1-0-0-0-0-0-0")
+SUMIFS('[2]T 19'!$A72:$IV72,'[2]T 19'!$A$4:$IV$4,"ST-0-0-1-0-0-0-0-0-0")
+SUMIFS('[2]T 19'!$A72:$IV72,'[2]T 19'!$A$4:$IV$4,"ST-0-1-1-0-0-0-0-0-0")</f>
        <v>0</v>
      </c>
      <c r="F52" s="104">
        <f>SUMIFS('[2]T 19'!$A72:$IV72,'[2]T 19'!$A$4:$IV$4,"HY-0-0-0-1-0-0-0-1-0")
+SUMIFS('[2]T 19'!$A72:$IV72,'[2]T 19'!$A$4:$IV$4,"CO-0-1-1-0-0-0-0-1-0")
+SUMIFS('[2]T 19'!$A72:$IV72,'[2]T 19'!$A$4:$IV$4,"ST-0-0-1-0-0-0-0-1-0")
+SUMIFS('[2]T 19'!$A72:$IV72,'[2]T 19'!$A$4:$IV$4,"ST-0-1-1-0-0-0-0-1-0")</f>
        <v>0</v>
      </c>
      <c r="G52" s="104">
        <f>SUMIFS('[2]T 19'!$A72:$IV72,'[2]T 19'!$A$4:$IV$4,"HY-0-0-1-1-0-0-0-0-0")
+SUMIFS('[2]T 19'!$A72:$IV72,'[2]T 19'!$A$4:$IV$4,"CO-0-1-1-0-0-0-1-0-0")
+SUMIFS('[2]T 19'!$A72:$IV72,'[2]T 19'!$A$4:$IV$4,"ST-0-0-1-0-0-0-1-0-0")
+SUMIFS('[2]T 19'!$A72:$IV72,'[2]T 19'!$A$4:$IV$4,"ST-0-1-1-0-0-0-1-0-0")</f>
        <v>0</v>
      </c>
      <c r="H52" s="104">
        <f>SUMIFS('[2]T 19'!$A72:$IV72,'[2]T 19'!$A$4:$IV$4,"HY-0-0-0-1-0-0-1-0-0")
+SUMIFS('[2]T 19'!$A72:$IV72,'[2]T 19'!$A$4:$IV$4,"CO-0-1-1-0-0-0-1-1-0")
+SUMIFS('[2]T 19'!$A72:$IV72,'[2]T 19'!$A$4:$IV$4,"ST-0-0-1-0-0-0-1-1-0")
+SUMIFS('[2]T 19'!$A72:$IV72,'[2]T 19'!$A$4:$IV$4,"ST-0-1-1-0-0-0-1-1-0")</f>
        <v>0</v>
      </c>
      <c r="I52" s="113">
        <f>'[2]T 20'!B71</f>
        <v>0</v>
      </c>
      <c r="J52" s="113">
        <f>'[2]T 20'!C71</f>
        <v>0</v>
      </c>
      <c r="K52" s="113">
        <f>'[2]T 21'!B71</f>
        <v>0</v>
      </c>
      <c r="L52" s="113">
        <f>'[2]T 21'!C71</f>
        <v>0</v>
      </c>
      <c r="M52" s="139">
        <f>'[2]T 18'!E71</f>
        <v>0</v>
      </c>
      <c r="N52" s="139">
        <f>'[2]T 18'!F71</f>
        <v>0</v>
      </c>
      <c r="O52" s="93"/>
    </row>
    <row r="53" spans="1:15" x14ac:dyDescent="0.2">
      <c r="A53" s="111" t="str">
        <f>'[2]T 18'!$A67</f>
        <v>Hypnotiques ou sédatifs non-spécifiés</v>
      </c>
      <c r="B53" s="112">
        <f>'[2]T 18'!$B67</f>
        <v>46</v>
      </c>
      <c r="C53" s="113">
        <f>'[2]T 18'!C67</f>
        <v>1.61</v>
      </c>
      <c r="D53" s="113">
        <f>'[2]T 18'!D67</f>
        <v>0.88</v>
      </c>
      <c r="E53" s="104">
        <f>SUMIFS('[2]T 19'!$A68:$IV68,'[2]T 19'!$A$4:$IV$4,"HY-0-0-0-1-0-0-0-0-0")
+SUMIFS('[2]T 19'!$A67:$IV67,'[2]T 19'!$A$4:$IV$4,"CO-0-1-1-0-0-0-0-0-0")
+SUMIFS('[2]T 19'!$A67:$IV67,'[2]T 19'!$A$4:$IV$4,"ST-0-0-1-0-0-0-0-0-0")
+SUMIFS('[2]T 19'!$A67:$IV67,'[2]T 19'!$A$4:$IV$4,"ST-0-1-1-0-0-0-0-0-0")</f>
        <v>0</v>
      </c>
      <c r="F53" s="104">
        <f>SUMIFS('[2]T 19'!$A68:$IV68,'[2]T 19'!$A$4:$IV$4,"HY-0-0-0-1-0-0-0-1-0")
+SUMIFS('[2]T 19'!$A67:$IV67,'[2]T 19'!$A$4:$IV$4,"CO-0-1-1-0-0-0-0-1-0")
+SUMIFS('[2]T 19'!$A67:$IV67,'[2]T 19'!$A$4:$IV$4,"ST-0-0-1-0-0-0-0-1-0")
+SUMIFS('[2]T 19'!$A67:$IV67,'[2]T 19'!$A$4:$IV$4,"ST-0-1-1-0-0-0-0-1-0")</f>
        <v>0</v>
      </c>
      <c r="G53" s="104">
        <f>SUMIFS('[2]T 19'!$A68:$IV68,'[2]T 19'!$A$4:$IV$4,"HY-0-0-1-1-0-0-0-0-0")
+SUMIFS('[2]T 19'!$A67:$IV67,'[2]T 19'!$A$4:$IV$4,"CO-0-1-1-0-0-0-1-0-0")
+SUMIFS('[2]T 19'!$A67:$IV67,'[2]T 19'!$A$4:$IV$4,"ST-0-0-1-0-0-0-1-0-0")
+SUMIFS('[2]T 19'!$A67:$IV67,'[2]T 19'!$A$4:$IV$4,"ST-0-1-1-0-0-0-1-0-0")</f>
        <v>0</v>
      </c>
      <c r="H53" s="104">
        <f>SUMIFS('[2]T 19'!$A68:$IV68,'[2]T 19'!$A$4:$IV$4,"HY-0-0-0-1-0-0-1-0-0")
+SUMIFS('[2]T 19'!$A67:$IV67,'[2]T 19'!$A$4:$IV$4,"CO-0-1-1-0-0-0-1-1-0")
+SUMIFS('[2]T 19'!$A67:$IV67,'[2]T 19'!$A$4:$IV$4,"ST-0-0-1-0-0-0-1-1-0")
+SUMIFS('[2]T 19'!$A67:$IV67,'[2]T 19'!$A$4:$IV$4,"ST-0-1-1-0-0-0-1-1-0")</f>
        <v>0</v>
      </c>
      <c r="I53" s="113">
        <f>'[2]T 20'!B67</f>
        <v>5.53</v>
      </c>
      <c r="J53" s="113">
        <f>'[2]T 20'!C67</f>
        <v>2.64</v>
      </c>
      <c r="K53" s="113">
        <f>'[2]T 21'!B67</f>
        <v>29.42</v>
      </c>
      <c r="L53" s="113">
        <f>'[2]T 21'!C67</f>
        <v>11.52</v>
      </c>
      <c r="M53" s="139">
        <f>'[2]T 18'!E67</f>
        <v>2.44</v>
      </c>
      <c r="N53" s="139">
        <f>'[2]T 18'!F67</f>
        <v>0</v>
      </c>
      <c r="O53" s="93"/>
    </row>
    <row r="54" spans="1:15" x14ac:dyDescent="0.2">
      <c r="A54" s="140"/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93"/>
    </row>
    <row r="55" spans="1:15" x14ac:dyDescent="0.2">
      <c r="A55" s="140"/>
      <c r="B55" s="141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93"/>
    </row>
    <row r="56" spans="1:15" x14ac:dyDescent="0.2">
      <c r="A56" s="774" t="s">
        <v>3</v>
      </c>
      <c r="B56" s="774"/>
      <c r="C56" s="774"/>
      <c r="D56" s="774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93"/>
    </row>
    <row r="57" spans="1:15" x14ac:dyDescent="0.2">
      <c r="A57" s="93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93"/>
    </row>
  </sheetData>
  <mergeCells count="5">
    <mergeCell ref="C2:D2"/>
    <mergeCell ref="E2:H2"/>
    <mergeCell ref="I2:J2"/>
    <mergeCell ref="K2:L2"/>
    <mergeCell ref="A56:D56"/>
  </mergeCells>
  <pageMargins left="0.7" right="0.7" top="0.75" bottom="0.75" header="0.3" footer="0.3"/>
  <pageSetup paperSize="28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GridLines="0" topLeftCell="A34" zoomScaleNormal="100" workbookViewId="0">
      <selection activeCell="D17" sqref="D17"/>
    </sheetView>
  </sheetViews>
  <sheetFormatPr defaultColWidth="8.85546875" defaultRowHeight="11.25" x14ac:dyDescent="0.2"/>
  <cols>
    <col min="1" max="1" width="28.28515625" style="3" customWidth="1"/>
    <col min="2" max="2" width="9" style="3" customWidth="1"/>
    <col min="3" max="4" width="10.5703125" style="19" bestFit="1" customWidth="1"/>
    <col min="5" max="6" width="8.85546875" style="19" bestFit="1" customWidth="1"/>
    <col min="7" max="7" width="8" style="19" bestFit="1" customWidth="1"/>
    <col min="8" max="8" width="8.85546875" style="19" bestFit="1" customWidth="1"/>
    <col min="9" max="10" width="10.5703125" style="19" bestFit="1" customWidth="1"/>
    <col min="11" max="11" width="9.7109375" style="19" bestFit="1" customWidth="1"/>
    <col min="12" max="12" width="8" style="19" bestFit="1" customWidth="1"/>
    <col min="13" max="14" width="10.5703125" style="19" bestFit="1" customWidth="1"/>
    <col min="15" max="16" width="8.85546875" style="19" bestFit="1" customWidth="1"/>
    <col min="17" max="18" width="8" style="19" bestFit="1" customWidth="1"/>
    <col min="19" max="19" width="10.5703125" style="19" bestFit="1" customWidth="1"/>
    <col min="20" max="20" width="8" style="19" bestFit="1" customWidth="1"/>
    <col min="21" max="21" width="10.5703125" style="19" bestFit="1" customWidth="1"/>
    <col min="22" max="22" width="8.85546875" style="19" bestFit="1" customWidth="1"/>
    <col min="23" max="23" width="8" style="19" bestFit="1" customWidth="1"/>
    <col min="24" max="26" width="8.85546875" style="19" bestFit="1" customWidth="1"/>
    <col min="27" max="28" width="8" style="19" bestFit="1" customWidth="1"/>
    <col min="29" max="29" width="10.5703125" style="19" bestFit="1" customWidth="1"/>
    <col min="30" max="30" width="11.42578125" style="19" bestFit="1" customWidth="1"/>
    <col min="31" max="31" width="8.85546875" style="19" bestFit="1" customWidth="1"/>
    <col min="32" max="16384" width="8.85546875" style="3"/>
  </cols>
  <sheetData>
    <row r="1" spans="1:31" ht="22.5" customHeight="1" thickBot="1" x14ac:dyDescent="0.25">
      <c r="A1" s="2" t="str">
        <f>Labels!C5</f>
        <v>Tabel 5. Beschrijving van de substanties, België, 2021</v>
      </c>
      <c r="B1" s="2"/>
    </row>
    <row r="2" spans="1:31" s="551" customFormat="1" ht="102.6" customHeight="1" x14ac:dyDescent="0.2">
      <c r="B2" s="528" t="str">
        <f>Labels!C77</f>
        <v>Aantal behandelingsepisodes</v>
      </c>
      <c r="C2" s="529" t="str">
        <f>Labels!$C83</f>
        <v>Opiaten (categorie)</v>
      </c>
      <c r="D2" s="529" t="str">
        <f>Labels!$C84</f>
        <v>Heroin</v>
      </c>
      <c r="E2" s="529" t="str">
        <f>Labels!$C85</f>
        <v>Methadon (misbruik)</v>
      </c>
      <c r="F2" s="529" t="str">
        <f>Labels!$C86</f>
        <v>Buprenorfine (misbruik)</v>
      </c>
      <c r="G2" s="529" t="str">
        <f>Labels!$C87</f>
        <v>Fentanyl (illegaal/misbruik)</v>
      </c>
      <c r="H2" s="529" t="str">
        <f>Labels!$C88</f>
        <v>Andere opiaten</v>
      </c>
      <c r="I2" s="529" t="str">
        <f>Labels!$C89</f>
        <v>Cocaïne (categorie)</v>
      </c>
      <c r="J2" s="529" t="str">
        <f>Labels!$C90</f>
        <v>Cocaïne in poeder</v>
      </c>
      <c r="K2" s="529" t="str">
        <f>Labels!$C91</f>
        <v>Crack</v>
      </c>
      <c r="L2" s="529" t="str">
        <f>Labels!$C92</f>
        <v>Andere cocaïne</v>
      </c>
      <c r="M2" s="529" t="str">
        <f>Labels!$C93</f>
        <v>Stimulantia, andere dan cocaïne (categorie)</v>
      </c>
      <c r="N2" s="529" t="str">
        <f>Labels!$C94</f>
        <v>Amfetamine</v>
      </c>
      <c r="O2" s="529" t="str">
        <f>Labels!$C95</f>
        <v>Methamfetamine</v>
      </c>
      <c r="P2" s="529" t="str">
        <f>Labels!$C96</f>
        <v>MDMA of derivaten</v>
      </c>
      <c r="Q2" s="529" t="str">
        <f>Labels!$C97</f>
        <v>Mefedrone</v>
      </c>
      <c r="R2" s="529" t="str">
        <f>Labels!$C98</f>
        <v>Andere stimulantia</v>
      </c>
      <c r="S2" s="529" t="str">
        <f>Labels!$C99</f>
        <v>Hypnotica of sedativa (categorie)</v>
      </c>
      <c r="T2" s="529" t="str">
        <f>Labels!$C100</f>
        <v>Barbituraten</v>
      </c>
      <c r="U2" s="529" t="str">
        <f>Labels!$C101</f>
        <v>Benzodiazepine</v>
      </c>
      <c r="V2" s="529" t="str">
        <f>Labels!$C102</f>
        <v>GHB/GBL</v>
      </c>
      <c r="W2" s="529" t="str">
        <f>Labels!$C103</f>
        <v>Ander hypnoticum</v>
      </c>
      <c r="X2" s="529" t="str">
        <f>Labels!$C104</f>
        <v>Hallucinogenen (categorie)</v>
      </c>
      <c r="Y2" s="529" t="str">
        <f>Labels!$C105</f>
        <v>LSD</v>
      </c>
      <c r="Z2" s="529" t="str">
        <f>Labels!$C106</f>
        <v>Ketamine</v>
      </c>
      <c r="AA2" s="529" t="str">
        <f>Labels!$C107</f>
        <v>Andere hallucinogenen</v>
      </c>
      <c r="AB2" s="529" t="str">
        <f>Labels!$C108</f>
        <v>Vluchtige snuifmiddelen</v>
      </c>
      <c r="AC2" s="529" t="str">
        <f>Labels!$C109</f>
        <v>Cannabis</v>
      </c>
      <c r="AD2" s="529" t="str">
        <f>Labels!$C113</f>
        <v>Alcohol</v>
      </c>
      <c r="AE2" s="529" t="str">
        <f>Labels!$C114</f>
        <v>Andere substantie</v>
      </c>
    </row>
    <row r="3" spans="1:31" x14ac:dyDescent="0.2">
      <c r="A3" s="53" t="str">
        <f>Labels!C33</f>
        <v>Per registratiejaar, binnen een groep van centra die tussen 2015 en 2021 op soortgelijke wijze rapporteren</v>
      </c>
      <c r="B3" s="403" t="s">
        <v>2</v>
      </c>
      <c r="C3" s="390"/>
      <c r="D3" s="500"/>
      <c r="E3" s="500"/>
      <c r="F3" s="500"/>
      <c r="G3" s="500"/>
      <c r="H3" s="386"/>
      <c r="I3" s="390"/>
      <c r="J3" s="501"/>
      <c r="K3" s="501"/>
      <c r="L3" s="386"/>
      <c r="M3" s="390"/>
      <c r="N3" s="501"/>
      <c r="O3" s="501"/>
      <c r="P3" s="501"/>
      <c r="Q3" s="501"/>
      <c r="R3" s="386"/>
      <c r="S3" s="390"/>
      <c r="T3" s="501"/>
      <c r="U3" s="386"/>
      <c r="V3" s="501"/>
      <c r="W3" s="386"/>
      <c r="X3" s="390"/>
      <c r="Y3" s="501"/>
      <c r="Z3" s="501"/>
      <c r="AA3" s="386"/>
      <c r="AB3" s="390"/>
      <c r="AC3" s="390"/>
      <c r="AD3" s="391"/>
      <c r="AE3" s="390"/>
    </row>
    <row r="4" spans="1:31" x14ac:dyDescent="0.2">
      <c r="A4" s="723">
        <v>2015</v>
      </c>
      <c r="B4" s="728">
        <f>'T.1.3. (old)'!B6</f>
        <v>28539</v>
      </c>
      <c r="C4" s="502" t="str">
        <f>CONCATENATE('T.1.3. (old)'!C6," (",'T.1.3. (old)'!D6,"%)")</f>
        <v>4607 (16.14%)</v>
      </c>
      <c r="D4" s="17" t="str">
        <f>CONCATENATE('T.1.3. (old)'!E6," (",'T.1.3. (old)'!F6,"%)")</f>
        <v>3941 (13.81%)</v>
      </c>
      <c r="E4" s="503" t="str">
        <f>CONCATENATE('T.1.3. (old)'!G6," (",'T.1.3. (old)'!H6,"%)")</f>
        <v>814 (2.85%)</v>
      </c>
      <c r="F4" s="17" t="str">
        <f>CONCATENATE('T.1.3. (old)'!I6," (",'T.1.3. (old)'!J6,"%)")</f>
        <v>75 (0.26%)</v>
      </c>
      <c r="G4" s="503" t="str">
        <f>CONCATENATE('T.1.3. (old)'!K6," (",'T.1.3. (old)'!L6,"%)")</f>
        <v>20 (0.07%)</v>
      </c>
      <c r="H4" s="17" t="str">
        <f>CONCATENATE('T.1.3. (old)'!M6," (",'T.1.3. (old)'!N6,"%)")</f>
        <v>164 (0.57%)</v>
      </c>
      <c r="I4" s="502" t="str">
        <f>CONCATENATE('T.1.3. (old)'!O6," (",'T.1.3. (old)'!P6,"%)")</f>
        <v>5386 (18.87%)</v>
      </c>
      <c r="J4" s="503" t="str">
        <f>CONCATENATE('T.1.3. (old)'!Q6," (",'T.1.3. (old)'!R6,"%)")</f>
        <v>3737 (13.09%)</v>
      </c>
      <c r="K4" s="503" t="str">
        <f>CONCATENATE('T.1.3. (old)'!S6," (",'T.1.3. (old)'!T6,"%)")</f>
        <v>806 (2.82%)</v>
      </c>
      <c r="L4" s="17" t="str">
        <f>CONCATENATE('T.1.3. (old)'!U6," (",'T.1.3. (old)'!V6,"%)")</f>
        <v>92 (0.32%)</v>
      </c>
      <c r="M4" s="502" t="str">
        <f>CONCATENATE('T.1.3. (old)'!W6," (",'T.1.3. (old)'!X6,"%)")</f>
        <v>3136 (10.99%)</v>
      </c>
      <c r="N4" s="17" t="str">
        <f>CONCATENATE('T.1.3. (old)'!Y6," (",'T.1.3. (old)'!Z6,"%)")</f>
        <v>2720 (9.53%)</v>
      </c>
      <c r="O4" s="503" t="str">
        <f>CONCATENATE('T.1.3. (old)'!AA6," (",'T.1.3. (old)'!AB6,"%)")</f>
        <v>77 (0.27%)</v>
      </c>
      <c r="P4" s="17" t="str">
        <f>CONCATENATE('T.1.3. (old)'!AC6," (",'T.1.3. (old)'!AD6,"%)")</f>
        <v>536 (1.88%)</v>
      </c>
      <c r="Q4" s="503" t="str">
        <f>CONCATENATE('T.1.3. (old)'!AE6," (",'T.1.3. (old)'!AF6,"%)")</f>
        <v>24 (0.08%)</v>
      </c>
      <c r="R4" s="17" t="str">
        <f>CONCATENATE('T.1.3. (old)'!AG6," (",'T.1.3. (old)'!AH6,"%)")</f>
        <v>52 (0.18%)</v>
      </c>
      <c r="S4" s="502" t="str">
        <f>CONCATENATE('T.1.3. (old)'!AI6," (",'T.1.3. (old)'!AJ6,"%)")</f>
        <v>3616 (12.67%)</v>
      </c>
      <c r="T4" s="503" t="str">
        <f>CONCATENATE('T.1.3. (old)'!AK6," (",'T.1.3. (old)'!AL6,"%)")</f>
        <v>62 (0.22%)</v>
      </c>
      <c r="U4" s="17" t="str">
        <f>CONCATENATE('T.1.3. (old)'!AM6," (",'T.1.3. (old)'!AN6,"%)")</f>
        <v>3049 (10.68%)</v>
      </c>
      <c r="V4" s="503" t="str">
        <f>CONCATENATE('T.1.3. (old)'!AO6," (",'T.1.3. (old)'!AP6,"%)")</f>
        <v>465 (1.63%)</v>
      </c>
      <c r="W4" s="17" t="str">
        <f>CONCATENATE('T.1.3. (old)'!AQ6," (",'T.1.3. (old)'!AR6,"%)")</f>
        <v>28 (0.1%)</v>
      </c>
      <c r="X4" s="502" t="str">
        <f>CONCATENATE('T.1.3. (old)'!AS6," (",'T.1.3. (old)'!AT6,"%)")</f>
        <v>357 (1.25%)</v>
      </c>
      <c r="Y4" s="503" t="str">
        <f>CONCATENATE('T.1.3. (old)'!AU6," (",'T.1.3. (old)'!AV6,"%)")</f>
        <v>179 (0.63%)</v>
      </c>
      <c r="Z4" s="503" t="str">
        <f>CONCATENATE('T.1.3. (old)'!AW6," (",'T.1.3. (old)'!AX6,"%)")</f>
        <v>177 (0.62%)</v>
      </c>
      <c r="AA4" s="17" t="str">
        <f>CONCATENATE('T.1.3. (old)'!AY6," (",'T.1.3. (old)'!AZ6,"%)")</f>
        <v>32 (0.11%)</v>
      </c>
      <c r="AB4" s="504" t="str">
        <f>CONCATENATE('T.1.3. (old)'!BA6," (",'T.1.3. (old)'!BB6,"%)")</f>
        <v>44 (0.15%)</v>
      </c>
      <c r="AC4" s="17" t="str">
        <f>CONCATENATE('T.1.3. (old)'!BC6," (",'T.1.3. (old)'!BD6,"%)")</f>
        <v>8105 (28.4%)</v>
      </c>
      <c r="AD4" s="504" t="str">
        <f>CONCATENATE('T.1.3. (old)'!BK6," (",'T.1.3. (old)'!BL6,"%)")</f>
        <v>18395 (64.46%)</v>
      </c>
      <c r="AE4" s="17" t="str">
        <f>CONCATENATE('T.1.3. (old)'!BM6," (",'T.1.3. (old)'!BN6,"%)")</f>
        <v>80 (0.28%)</v>
      </c>
    </row>
    <row r="5" spans="1:31" x14ac:dyDescent="0.2">
      <c r="A5" s="735"/>
      <c r="B5" s="729"/>
      <c r="C5" s="507" t="str">
        <f>CONCATENATE('T.1.4. (old)'!E6," (",'T.1.4. (old)'!F6,"%)")</f>
        <v>3620 (12.68%)</v>
      </c>
      <c r="D5" s="508" t="str">
        <f>CONCATENATE('T.1.4. (old)'!G6," (",'T.1.4. (old)'!H6,"%)")</f>
        <v>2980 (10.44%)</v>
      </c>
      <c r="E5" s="509" t="str">
        <f>CONCATENATE('T.1.4. (old)'!I6," (",'T.1.4. (old)'!J6,"%)")</f>
        <v>239 (0.84%)</v>
      </c>
      <c r="F5" s="508" t="str">
        <f>CONCATENATE('T.1.4. (old)'!K6," (",'T.1.4. (old)'!L6,"%)")</f>
        <v>23 (0.08%)</v>
      </c>
      <c r="G5" s="509" t="str">
        <f>CONCATENATE('T.1.4. (old)'!M6," (",'T.1.4. (old)'!N6,"%)")</f>
        <v>11 (0.04%)</v>
      </c>
      <c r="H5" s="508" t="str">
        <f>CONCATENATE('T.1.4. (old)'!O6," (",'T.1.4. (old)'!P6,"%)")</f>
        <v>91 (0.32%)</v>
      </c>
      <c r="I5" s="507" t="str">
        <f>CONCATENATE('T.1.4. (old)'!Q6," (",'T.1.4. (old)'!R6,"%)")</f>
        <v>2503 (8.77%)</v>
      </c>
      <c r="J5" s="509" t="str">
        <f>CONCATENATE('T.1.4. (old)'!S6," (",'T.1.4. (old)'!T6,"%)")</f>
        <v>1337 (4.68%)</v>
      </c>
      <c r="K5" s="509" t="str">
        <f>CONCATENATE('T.1.4. (old)'!U6," (",'T.1.4. (old)'!V6,"%)")</f>
        <v>434 (1.52%)</v>
      </c>
      <c r="L5" s="508" t="str">
        <f>CONCATENATE('T.1.4. (old)'!W6," (",'T.1.4. (old)'!X6,"%)")</f>
        <v>53 (0.19%)</v>
      </c>
      <c r="M5" s="507" t="str">
        <f>CONCATENATE('T.1.4. (old)'!Y6," (",'T.1.4. (old)'!Z6,"%)")</f>
        <v>1458 (5.11%)</v>
      </c>
      <c r="N5" s="508" t="str">
        <f>CONCATENATE('T.1.4. (old)'!AA6," (",'T.1.4. (old)'!AB6,"%)")</f>
        <v>1302 (4.56%)</v>
      </c>
      <c r="O5" s="509" t="str">
        <f>CONCATENATE('T.1.4. (old)'!AC6," (",'T.1.4. (old)'!AD6,"%)")</f>
        <v>14 (0.05%)</v>
      </c>
      <c r="P5" s="508" t="str">
        <f>CONCATENATE('T.1.4. (old)'!AE6," (",'T.1.4. (old)'!AF6,"%)")</f>
        <v>38 (0.13%)</v>
      </c>
      <c r="Q5" s="509" t="str">
        <f>CONCATENATE('T.1.4. (old)'!AG6," (",'T.1.4. (old)'!AH6,"%)")</f>
        <v>7 (0.02%)</v>
      </c>
      <c r="R5" s="508" t="str">
        <f>CONCATENATE('T.1.4. (old)'!AI6," (",'T.1.4. (old)'!AJ6,"%)")</f>
        <v>24 (0.08%)</v>
      </c>
      <c r="S5" s="507" t="str">
        <f>CONCATENATE('T.1.4. (old)'!AK6," (",'T.1.4. (old)'!AL6,"%)")</f>
        <v>1208 (4.23%)</v>
      </c>
      <c r="T5" s="509" t="str">
        <f>CONCATENATE('T.1.4. (old)'!AM6," (",'T.1.4. (old)'!AN6,"%)")</f>
        <v>10 (0.04%)</v>
      </c>
      <c r="U5" s="508" t="str">
        <f>CONCATENATE('T.1.4. (old)'!AO6," (",'T.1.4. (old)'!AP6,"%)")</f>
        <v>872 (3.06%)</v>
      </c>
      <c r="V5" s="509" t="str">
        <f>CONCATENATE('T.1.4. (old)'!AQ6," (",'T.1.4. (old)'!AR6,"%)")</f>
        <v>211 (0.74%)</v>
      </c>
      <c r="W5" s="508" t="str">
        <f>CONCATENATE('T.1.4. (old)'!AS6," (",'T.1.4. (old)'!AT6,"%)")</f>
        <v>7 (0.02%)</v>
      </c>
      <c r="X5" s="507" t="str">
        <f>CONCATENATE('T.1.4. (old)'!AU6," (",'T.1.4. (old)'!AV6,"%)")</f>
        <v>41 (0.14%)</v>
      </c>
      <c r="Y5" s="509" t="str">
        <f>CONCATENATE('T.1.4. (old)'!AW6," (",'T.1.4. (old)'!AX6,"%)")</f>
        <v>7 (0.02%)</v>
      </c>
      <c r="Z5" s="509" t="str">
        <f>CONCATENATE('T.1.4. (old)'!AY6," (",'T.1.4. (old)'!AZ6,"%)")</f>
        <v>21 (0.07%)</v>
      </c>
      <c r="AA5" s="508" t="str">
        <f>CONCATENATE('T.1.4. (old)'!BA6," (",'T.1.4. (old)'!BB6,"%)")</f>
        <v>1 (0%)</v>
      </c>
      <c r="AB5" s="510" t="str">
        <f>CONCATENATE('T.1.4. (old)'!BC6," (",'T.1.4. (old)'!BD6,"%)")</f>
        <v>11 (0.04%)</v>
      </c>
      <c r="AC5" s="508" t="str">
        <f>CONCATENATE('T.1.4. (old)'!BE6," (",'T.1.4. (old)'!BF6,"%)")</f>
        <v>4043 (14.17%)</v>
      </c>
      <c r="AD5" s="510" t="str">
        <f>CONCATENATE('T.1.4. (old)'!BM6," (",'T.1.4. (old)'!BN6,"%)")</f>
        <v>15459 (54.17%)</v>
      </c>
      <c r="AE5" s="508" t="str">
        <f>CONCATENATE('T.1.4. (old)'!BO6," (",'T.1.4. (old)'!BP6,"%)")</f>
        <v>25 (0.09%)</v>
      </c>
    </row>
    <row r="6" spans="1:31" x14ac:dyDescent="0.2">
      <c r="A6" s="723">
        <v>2016</v>
      </c>
      <c r="B6" s="728">
        <f>'T.1.3. (old)'!B7</f>
        <v>29383</v>
      </c>
      <c r="C6" s="502" t="str">
        <f>CONCATENATE('T.1.3. (old)'!C7," (",'T.1.3. (old)'!D7,"%)")</f>
        <v>4560 (15.52%)</v>
      </c>
      <c r="D6" s="17" t="str">
        <f>CONCATENATE('T.1.3. (old)'!E7," (",'T.1.3. (old)'!F7,"%)")</f>
        <v>3892 (13.25%)</v>
      </c>
      <c r="E6" s="503" t="str">
        <f>CONCATENATE('T.1.3. (old)'!G7," (",'T.1.3. (old)'!H7,"%)")</f>
        <v>711 (2.42%)</v>
      </c>
      <c r="F6" s="17" t="str">
        <f>CONCATENATE('T.1.3. (old)'!I7," (",'T.1.3. (old)'!J7,"%)")</f>
        <v>105 (0.36%)</v>
      </c>
      <c r="G6" s="503" t="str">
        <f>CONCATENATE('T.1.3. (old)'!K7," (",'T.1.3. (old)'!L7,"%)")</f>
        <v>32 (0.11%)</v>
      </c>
      <c r="H6" s="17" t="str">
        <f>CONCATENATE('T.1.3. (old)'!M7," (",'T.1.3. (old)'!N7,"%)")</f>
        <v>189 (0.64%)</v>
      </c>
      <c r="I6" s="502" t="str">
        <f>CONCATENATE('T.1.3. (old)'!O7," (",'T.1.3. (old)'!P7,"%)")</f>
        <v>6191 (21.07%)</v>
      </c>
      <c r="J6" s="503" t="str">
        <f>CONCATENATE('T.1.3. (old)'!Q7," (",'T.1.3. (old)'!R7,"%)")</f>
        <v>4141 (14.09%)</v>
      </c>
      <c r="K6" s="503" t="str">
        <f>CONCATENATE('T.1.3. (old)'!S7," (",'T.1.3. (old)'!T7,"%)")</f>
        <v>1014 (3.45%)</v>
      </c>
      <c r="L6" s="17" t="str">
        <f>CONCATENATE('T.1.3. (old)'!U7," (",'T.1.3. (old)'!V7,"%)")</f>
        <v>23 (0.08%)</v>
      </c>
      <c r="M6" s="502" t="str">
        <f>CONCATENATE('T.1.3. (old)'!W7," (",'T.1.3. (old)'!X7,"%)")</f>
        <v>3104 (10.56%)</v>
      </c>
      <c r="N6" s="17" t="str">
        <f>CONCATENATE('T.1.3. (old)'!Y7," (",'T.1.3. (old)'!Z7,"%)")</f>
        <v>2694 (9.17%)</v>
      </c>
      <c r="O6" s="503" t="str">
        <f>CONCATENATE('T.1.3. (old)'!AA7," (",'T.1.3. (old)'!AB7,"%)")</f>
        <v>120 (0.41%)</v>
      </c>
      <c r="P6" s="17" t="str">
        <f>CONCATENATE('T.1.3. (old)'!AC7," (",'T.1.3. (old)'!AD7,"%)")</f>
        <v>573 (1.95%)</v>
      </c>
      <c r="Q6" s="503" t="str">
        <f>CONCATENATE('T.1.3. (old)'!AE7," (",'T.1.3. (old)'!AF7,"%)")</f>
        <v>50 (0.17%)</v>
      </c>
      <c r="R6" s="17" t="str">
        <f>CONCATENATE('T.1.3. (old)'!AG7," (",'T.1.3. (old)'!AH7,"%)")</f>
        <v>76 (0.26%)</v>
      </c>
      <c r="S6" s="502" t="str">
        <f>CONCATENATE('T.1.3. (old)'!AI7," (",'T.1.3. (old)'!AJ7,"%)")</f>
        <v>3440 (11.71%)</v>
      </c>
      <c r="T6" s="503" t="str">
        <f>CONCATENATE('T.1.3. (old)'!AK7," (",'T.1.3. (old)'!AL7,"%)")</f>
        <v>80 (0.27%)</v>
      </c>
      <c r="U6" s="17" t="str">
        <f>CONCATENATE('T.1.3. (old)'!AM7," (",'T.1.3. (old)'!AN7,"%)")</f>
        <v>2888 (9.83%)</v>
      </c>
      <c r="V6" s="503" t="str">
        <f>CONCATENATE('T.1.3. (old)'!AO7," (",'T.1.3. (old)'!AP7,"%)")</f>
        <v>425 (1.45%)</v>
      </c>
      <c r="W6" s="17" t="str">
        <f>CONCATENATE('T.1.3. (old)'!AQ7," (",'T.1.3. (old)'!AR7,"%)")</f>
        <v>19 (0.06%)</v>
      </c>
      <c r="X6" s="502" t="str">
        <f>CONCATENATE('T.1.3. (old)'!AS7," (",'T.1.3. (old)'!AT7,"%)")</f>
        <v>462 (1.57%)</v>
      </c>
      <c r="Y6" s="503" t="str">
        <f>CONCATENATE('T.1.3. (old)'!AU7," (",'T.1.3. (old)'!AV7,"%)")</f>
        <v>239 (0.81%)</v>
      </c>
      <c r="Z6" s="503" t="str">
        <f>CONCATENATE('T.1.3. (old)'!AW7," (",'T.1.3. (old)'!AX7,"%)")</f>
        <v>267 (0.91%)</v>
      </c>
      <c r="AA6" s="17" t="str">
        <f>CONCATENATE('T.1.3. (old)'!AY7," (",'T.1.3. (old)'!AZ7,"%)")</f>
        <v>58 (0.2%)</v>
      </c>
      <c r="AB6" s="504" t="str">
        <f>CONCATENATE('T.1.3. (old)'!BA7," (",'T.1.3. (old)'!BB7,"%)")</f>
        <v>42 (0.14%)</v>
      </c>
      <c r="AC6" s="17" t="str">
        <f>CONCATENATE('T.1.3. (old)'!BC7," (",'T.1.3. (old)'!BD7,"%)")</f>
        <v>8372 (28.49%)</v>
      </c>
      <c r="AD6" s="504" t="str">
        <f>CONCATENATE('T.1.3. (old)'!BK7," (",'T.1.3. (old)'!BL7,"%)")</f>
        <v>19351 (65.86%)</v>
      </c>
      <c r="AE6" s="17" t="str">
        <f>CONCATENATE('T.1.3. (old)'!BM7," (",'T.1.3. (old)'!BN7,"%)")</f>
        <v>151 (0.51%)</v>
      </c>
    </row>
    <row r="7" spans="1:31" x14ac:dyDescent="0.2">
      <c r="A7" s="735"/>
      <c r="B7" s="729"/>
      <c r="C7" s="507" t="str">
        <f>CONCATENATE('T.1.4. (old)'!E7," (",'T.1.4. (old)'!F7,"%)")</f>
        <v>3475 (11.83%)</v>
      </c>
      <c r="D7" s="508" t="str">
        <f>CONCATENATE('T.1.4. (old)'!G7," (",'T.1.4. (old)'!H7,"%)")</f>
        <v>2931 (9.98%)</v>
      </c>
      <c r="E7" s="509" t="str">
        <f>CONCATENATE('T.1.4. (old)'!I7," (",'T.1.4. (old)'!J7,"%)")</f>
        <v>183 (0.62%)</v>
      </c>
      <c r="F7" s="508" t="str">
        <f>CONCATENATE('T.1.4. (old)'!K7," (",'T.1.4. (old)'!L7,"%)")</f>
        <v>25 (0.09%)</v>
      </c>
      <c r="G7" s="509" t="str">
        <f>CONCATENATE('T.1.4. (old)'!M7," (",'T.1.4. (old)'!N7,"%)")</f>
        <v>15 (0.05%)</v>
      </c>
      <c r="H7" s="508" t="str">
        <f>CONCATENATE('T.1.4. (old)'!O7," (",'T.1.4. (old)'!P7,"%)")</f>
        <v>74 (0.25%)</v>
      </c>
      <c r="I7" s="507" t="str">
        <f>CONCATENATE('T.1.4. (old)'!Q7," (",'T.1.4. (old)'!R7,"%)")</f>
        <v>3029 (10.31%)</v>
      </c>
      <c r="J7" s="509" t="str">
        <f>CONCATENATE('T.1.4. (old)'!S7," (",'T.1.4. (old)'!T7,"%)")</f>
        <v>1613 (5.49%)</v>
      </c>
      <c r="K7" s="509" t="str">
        <f>CONCATENATE('T.1.4. (old)'!U7," (",'T.1.4. (old)'!V7,"%)")</f>
        <v>542 (1.84%)</v>
      </c>
      <c r="L7" s="508" t="str">
        <f>CONCATENATE('T.1.4. (old)'!W7," (",'T.1.4. (old)'!X7,"%)")</f>
        <v>8 (0.03%)</v>
      </c>
      <c r="M7" s="507" t="str">
        <f>CONCATENATE('T.1.4. (old)'!Y7," (",'T.1.4. (old)'!Z7,"%)")</f>
        <v>1448 (4.93%)</v>
      </c>
      <c r="N7" s="508" t="str">
        <f>CONCATENATE('T.1.4. (old)'!AA7," (",'T.1.4. (old)'!AB7,"%)")</f>
        <v>1295 (4.41%)</v>
      </c>
      <c r="O7" s="509" t="str">
        <f>CONCATENATE('T.1.4. (old)'!AC7," (",'T.1.4. (old)'!AD7,"%)")</f>
        <v>11 (0.04%)</v>
      </c>
      <c r="P7" s="508" t="str">
        <f>CONCATENATE('T.1.4. (old)'!AE7," (",'T.1.4. (old)'!AF7,"%)")</f>
        <v>59 (0.2%)</v>
      </c>
      <c r="Q7" s="509" t="str">
        <f>CONCATENATE('T.1.4. (old)'!AG7," (",'T.1.4. (old)'!AH7,"%)")</f>
        <v>14 (0.05%)</v>
      </c>
      <c r="R7" s="508" t="str">
        <f>CONCATENATE('T.1.4. (old)'!AI7," (",'T.1.4. (old)'!AJ7,"%)")</f>
        <v>24 (0.08%)</v>
      </c>
      <c r="S7" s="507" t="str">
        <f>CONCATENATE('T.1.4. (old)'!AK7," (",'T.1.4. (old)'!AL7,"%)")</f>
        <v>1064 (3.62%)</v>
      </c>
      <c r="T7" s="509" t="str">
        <f>CONCATENATE('T.1.4. (old)'!AM7," (",'T.1.4. (old)'!AN7,"%)")</f>
        <v>9 (0.03%)</v>
      </c>
      <c r="U7" s="508" t="str">
        <f>CONCATENATE('T.1.4. (old)'!AO7," (",'T.1.4. (old)'!AP7,"%)")</f>
        <v>763 (2.6%)</v>
      </c>
      <c r="V7" s="509" t="str">
        <f>CONCATENATE('T.1.4. (old)'!AQ7," (",'T.1.4. (old)'!AR7,"%)")</f>
        <v>191 (0.65%)</v>
      </c>
      <c r="W7" s="508" t="str">
        <f>CONCATENATE('T.1.4. (old)'!AS7," (",'T.1.4. (old)'!AT7,"%)")</f>
        <v>7 (0.02%)</v>
      </c>
      <c r="X7" s="507" t="str">
        <f>CONCATENATE('T.1.4. (old)'!AU7," (",'T.1.4. (old)'!AV7,"%)")</f>
        <v>49 (0.17%)</v>
      </c>
      <c r="Y7" s="509" t="str">
        <f>CONCATENATE('T.1.4. (old)'!AW7," (",'T.1.4. (old)'!AX7,"%)")</f>
        <v>7 (0.02%)</v>
      </c>
      <c r="Z7" s="509" t="str">
        <f>CONCATENATE('T.1.4. (old)'!AY7," (",'T.1.4. (old)'!AZ7,"%)")</f>
        <v>35 (0.12%)</v>
      </c>
      <c r="AA7" s="508" t="str">
        <f>CONCATENATE('T.1.4. (old)'!BA7," (",'T.1.4. (old)'!BB7,"%)")</f>
        <v>1 (0%)</v>
      </c>
      <c r="AB7" s="510" t="str">
        <f>CONCATENATE('T.1.4. (old)'!BC7," (",'T.1.4. (old)'!BD7,"%)")</f>
        <v>9 (0.03%)</v>
      </c>
      <c r="AC7" s="508" t="str">
        <f>CONCATENATE('T.1.4. (old)'!BE7," (",'T.1.4. (old)'!BF7,"%)")</f>
        <v>4060 (13.82%)</v>
      </c>
      <c r="AD7" s="510" t="str">
        <f>CONCATENATE('T.1.4. (old)'!BM7," (",'T.1.4. (old)'!BN7,"%)")</f>
        <v>16058 (54.65%)</v>
      </c>
      <c r="AE7" s="508" t="str">
        <f>CONCATENATE('T.1.4. (old)'!BO7," (",'T.1.4. (old)'!BP7,"%)")</f>
        <v>82 (0.28%)</v>
      </c>
    </row>
    <row r="8" spans="1:31" x14ac:dyDescent="0.2">
      <c r="A8" s="723">
        <v>2017</v>
      </c>
      <c r="B8" s="728">
        <f>'T.1.3. (old)'!B8</f>
        <v>29093</v>
      </c>
      <c r="C8" s="502" t="str">
        <f>CONCATENATE('T.1.3. (old)'!C8," (",'T.1.3. (old)'!D8,"%)")</f>
        <v>4085 (14.04%)</v>
      </c>
      <c r="D8" s="17" t="str">
        <f>CONCATENATE('T.1.3. (old)'!E8," (",'T.1.3. (old)'!F8,"%)")</f>
        <v>3438 (11.82%)</v>
      </c>
      <c r="E8" s="503" t="str">
        <f>CONCATENATE('T.1.3. (old)'!G8," (",'T.1.3. (old)'!H8,"%)")</f>
        <v>690 (2.37%)</v>
      </c>
      <c r="F8" s="17" t="str">
        <f>CONCATENATE('T.1.3. (old)'!I8," (",'T.1.3. (old)'!J8,"%)")</f>
        <v>73 (0.25%)</v>
      </c>
      <c r="G8" s="503" t="str">
        <f>CONCATENATE('T.1.3. (old)'!K8," (",'T.1.3. (old)'!L8,"%)")</f>
        <v>34 (0.12%)</v>
      </c>
      <c r="H8" s="17" t="str">
        <f>CONCATENATE('T.1.3. (old)'!M8," (",'T.1.3. (old)'!N8,"%)")</f>
        <v>185 (0.64%)</v>
      </c>
      <c r="I8" s="502" t="str">
        <f>CONCATENATE('T.1.3. (old)'!O8," (",'T.1.3. (old)'!P8,"%)")</f>
        <v>6617 (22.74%)</v>
      </c>
      <c r="J8" s="503" t="str">
        <f>CONCATENATE('T.1.3. (old)'!Q8," (",'T.1.3. (old)'!R8,"%)")</f>
        <v>4158 (14.29%)</v>
      </c>
      <c r="K8" s="503" t="str">
        <f>CONCATENATE('T.1.3. (old)'!S8," (",'T.1.3. (old)'!T8,"%)")</f>
        <v>1139 (3.92%)</v>
      </c>
      <c r="L8" s="17" t="str">
        <f>CONCATENATE('T.1.3. (old)'!U8," (",'T.1.3. (old)'!V8,"%)")</f>
        <v>19 (0.07%)</v>
      </c>
      <c r="M8" s="502" t="str">
        <f>CONCATENATE('T.1.3. (old)'!W8," (",'T.1.3. (old)'!X8,"%)")</f>
        <v>3245 (11.15%)</v>
      </c>
      <c r="N8" s="17" t="str">
        <f>CONCATENATE('T.1.3. (old)'!Y8," (",'T.1.3. (old)'!Z8,"%)")</f>
        <v>2681 (9.22%)</v>
      </c>
      <c r="O8" s="503" t="str">
        <f>CONCATENATE('T.1.3. (old)'!AA8," (",'T.1.3. (old)'!AB8,"%)")</f>
        <v>149 (0.51%)</v>
      </c>
      <c r="P8" s="17" t="str">
        <f>CONCATENATE('T.1.3. (old)'!AC8," (",'T.1.3. (old)'!AD8,"%)")</f>
        <v>668 (2.3%)</v>
      </c>
      <c r="Q8" s="503" t="str">
        <f>CONCATENATE('T.1.3. (old)'!AE8," (",'T.1.3. (old)'!AF8,"%)")</f>
        <v>71 (0.24%)</v>
      </c>
      <c r="R8" s="17" t="str">
        <f>CONCATENATE('T.1.3. (old)'!AG8," (",'T.1.3. (old)'!AH8,"%)")</f>
        <v>57 (0.2%)</v>
      </c>
      <c r="S8" s="502" t="str">
        <f>CONCATENATE('T.1.3. (old)'!AI8," (",'T.1.3. (old)'!AJ8,"%)")</f>
        <v>3237 (11.13%)</v>
      </c>
      <c r="T8" s="503" t="str">
        <f>CONCATENATE('T.1.3. (old)'!AK8," (",'T.1.3. (old)'!AL8,"%)")</f>
        <v>58 (0.2%)</v>
      </c>
      <c r="U8" s="17" t="str">
        <f>CONCATENATE('T.1.3. (old)'!AM8," (",'T.1.3. (old)'!AN8,"%)")</f>
        <v>2682 (9.22%)</v>
      </c>
      <c r="V8" s="503" t="str">
        <f>CONCATENATE('T.1.3. (old)'!AO8," (",'T.1.3. (old)'!AP8,"%)")</f>
        <v>463 (1.59%)</v>
      </c>
      <c r="W8" s="17" t="str">
        <f>CONCATENATE('T.1.3. (old)'!AQ8," (",'T.1.3. (old)'!AR8,"%)")</f>
        <v>23 (0.08%)</v>
      </c>
      <c r="X8" s="502" t="str">
        <f>CONCATENATE('T.1.3. (old)'!AS8," (",'T.1.3. (old)'!AT8,"%)")</f>
        <v>606 (2.08%)</v>
      </c>
      <c r="Y8" s="503" t="str">
        <f>CONCATENATE('T.1.3. (old)'!AU8," (",'T.1.3. (old)'!AV8,"%)")</f>
        <v>239 (0.82%)</v>
      </c>
      <c r="Z8" s="503" t="str">
        <f>CONCATENATE('T.1.3. (old)'!AW8," (",'T.1.3. (old)'!AX8,"%)")</f>
        <v>405 (1.39%)</v>
      </c>
      <c r="AA8" s="17" t="str">
        <f>CONCATENATE('T.1.3. (old)'!AY8," (",'T.1.3. (old)'!AZ8,"%)")</f>
        <v>50 (0.17%)</v>
      </c>
      <c r="AB8" s="504" t="str">
        <f>CONCATENATE('T.1.3. (old)'!BA8," (",'T.1.3. (old)'!BB8,"%)")</f>
        <v>63 (0.22%)</v>
      </c>
      <c r="AC8" s="17" t="str">
        <f>CONCATENATE('T.1.3. (old)'!BC8," (",'T.1.3. (old)'!BD8,"%)")</f>
        <v>8626 (29.65%)</v>
      </c>
      <c r="AD8" s="504" t="str">
        <f>CONCATENATE('T.1.3. (old)'!BK8," (",'T.1.3. (old)'!BL8,"%)")</f>
        <v>18858 (64.82%)</v>
      </c>
      <c r="AE8" s="17" t="str">
        <f>CONCATENATE('T.1.3. (old)'!BM8," (",'T.1.3. (old)'!BN8,"%)")</f>
        <v>98 (0.34%)</v>
      </c>
    </row>
    <row r="9" spans="1:31" x14ac:dyDescent="0.2">
      <c r="A9" s="735"/>
      <c r="B9" s="729"/>
      <c r="C9" s="507" t="str">
        <f>CONCATENATE('T.1.4. (old)'!E8," (",'T.1.4. (old)'!F8,"%)")</f>
        <v>3092 (10.63%)</v>
      </c>
      <c r="D9" s="508" t="str">
        <f>CONCATENATE('T.1.4. (old)'!G8," (",'T.1.4. (old)'!H8,"%)")</f>
        <v>2596 (8.92%)</v>
      </c>
      <c r="E9" s="509" t="str">
        <f>CONCATENATE('T.1.4. (old)'!I8," (",'T.1.4. (old)'!J8,"%)")</f>
        <v>159 (0.55%)</v>
      </c>
      <c r="F9" s="508" t="str">
        <f>CONCATENATE('T.1.4. (old)'!K8," (",'T.1.4. (old)'!L8,"%)")</f>
        <v>24 (0.08%)</v>
      </c>
      <c r="G9" s="509" t="str">
        <f>CONCATENATE('T.1.4. (old)'!M8," (",'T.1.4. (old)'!N8,"%)")</f>
        <v>18 (0.06%)</v>
      </c>
      <c r="H9" s="508" t="str">
        <f>CONCATENATE('T.1.4. (old)'!O8," (",'T.1.4. (old)'!P8,"%)")</f>
        <v>86 (0.3%)</v>
      </c>
      <c r="I9" s="507" t="str">
        <f>CONCATENATE('T.1.4. (old)'!Q8," (",'T.1.4. (old)'!R8,"%)")</f>
        <v>3421 (11.76%)</v>
      </c>
      <c r="J9" s="509" t="str">
        <f>CONCATENATE('T.1.4. (old)'!S8," (",'T.1.4. (old)'!T8,"%)")</f>
        <v>1663 (5.72%)</v>
      </c>
      <c r="K9" s="509" t="str">
        <f>CONCATENATE('T.1.4. (old)'!U8," (",'T.1.4. (old)'!V8,"%)")</f>
        <v>626 (2.15%)</v>
      </c>
      <c r="L9" s="508" t="str">
        <f>CONCATENATE('T.1.4. (old)'!W8," (",'T.1.4. (old)'!X8,"%)")</f>
        <v>7 (0.02%)</v>
      </c>
      <c r="M9" s="507" t="str">
        <f>CONCATENATE('T.1.4. (old)'!Y8," (",'T.1.4. (old)'!Z8,"%)")</f>
        <v>1446 (4.97%)</v>
      </c>
      <c r="N9" s="508" t="str">
        <f>CONCATENATE('T.1.4. (old)'!AA8," (",'T.1.4. (old)'!AB8,"%)")</f>
        <v>1282 (4.41%)</v>
      </c>
      <c r="O9" s="509" t="str">
        <f>CONCATENATE('T.1.4. (old)'!AC8," (",'T.1.4. (old)'!AD8,"%)")</f>
        <v>19 (0.07%)</v>
      </c>
      <c r="P9" s="508" t="str">
        <f>CONCATENATE('T.1.4. (old)'!AE8," (",'T.1.4. (old)'!AF8,"%)")</f>
        <v>58 (0.2%)</v>
      </c>
      <c r="Q9" s="509" t="str">
        <f>CONCATENATE('T.1.4. (old)'!AG8," (",'T.1.4. (old)'!AH8,"%)")</f>
        <v>18 (0.06%)</v>
      </c>
      <c r="R9" s="508" t="str">
        <f>CONCATENATE('T.1.4. (old)'!AI8," (",'T.1.4. (old)'!AJ8,"%)")</f>
        <v>22 (0.08%)</v>
      </c>
      <c r="S9" s="507" t="str">
        <f>CONCATENATE('T.1.4. (old)'!AK8," (",'T.1.4. (old)'!AL8,"%)")</f>
        <v>1049 (3.61%)</v>
      </c>
      <c r="T9" s="509" t="str">
        <f>CONCATENATE('T.1.4. (old)'!AM8," (",'T.1.4. (old)'!AN8,"%)")</f>
        <v>5 (0.02%)</v>
      </c>
      <c r="U9" s="508" t="str">
        <f>CONCATENATE('T.1.4. (old)'!AO8," (",'T.1.4. (old)'!AP8,"%)")</f>
        <v>751 (2.58%)</v>
      </c>
      <c r="V9" s="509" t="str">
        <f>CONCATENATE('T.1.4. (old)'!AQ8," (",'T.1.4. (old)'!AR8,"%)")</f>
        <v>178 (0.61%)</v>
      </c>
      <c r="W9" s="508" t="str">
        <f>CONCATENATE('T.1.4. (old)'!AS8," (",'T.1.4. (old)'!AT8,"%)")</f>
        <v>10 (0.03%)</v>
      </c>
      <c r="X9" s="507" t="str">
        <f>CONCATENATE('T.1.4. (old)'!AU8," (",'T.1.4. (old)'!AV8,"%)")</f>
        <v>89 (0.31%)</v>
      </c>
      <c r="Y9" s="509" t="str">
        <f>CONCATENATE('T.1.4. (old)'!AW8," (",'T.1.4. (old)'!AX8,"%)")</f>
        <v>8 (0.03%)</v>
      </c>
      <c r="Z9" s="509" t="str">
        <f>CONCATENATE('T.1.4. (old)'!AY8," (",'T.1.4. (old)'!AZ8,"%)")</f>
        <v>71 (0.24%)</v>
      </c>
      <c r="AA9" s="508" t="str">
        <f>CONCATENATE('T.1.4. (old)'!BA8," (",'T.1.4. (old)'!BB8,"%)")</f>
        <v>4 (0.01%)</v>
      </c>
      <c r="AB9" s="510" t="str">
        <f>CONCATENATE('T.1.4. (old)'!BC8," (",'T.1.4. (old)'!BD8,"%)")</f>
        <v>7 (0.02%)</v>
      </c>
      <c r="AC9" s="508" t="str">
        <f>CONCATENATE('T.1.4. (old)'!BE8," (",'T.1.4. (old)'!BF8,"%)")</f>
        <v>4232 (14.55%)</v>
      </c>
      <c r="AD9" s="510" t="str">
        <f>CONCATENATE('T.1.4. (old)'!BM8," (",'T.1.4. (old)'!BN8,"%)")</f>
        <v>15633 (53.73%)</v>
      </c>
      <c r="AE9" s="508" t="str">
        <f>CONCATENATE('T.1.4. (old)'!BO8," (",'T.1.4. (old)'!BP8,"%)")</f>
        <v>38 (0.13%)</v>
      </c>
    </row>
    <row r="10" spans="1:31" x14ac:dyDescent="0.2">
      <c r="A10" s="723">
        <v>2018</v>
      </c>
      <c r="B10" s="728">
        <f>'T.1.3. (old)'!B9</f>
        <v>28657</v>
      </c>
      <c r="C10" s="502" t="str">
        <f>CONCATENATE('T.1.3. (old)'!C9," (",'T.1.3. (old)'!D9,"%)")</f>
        <v>3896 (13.6%)</v>
      </c>
      <c r="D10" s="17" t="str">
        <f>CONCATENATE('T.1.3. (old)'!E9," (",'T.1.3. (old)'!F9,"%)")</f>
        <v>3242 (11.31%)</v>
      </c>
      <c r="E10" s="503" t="str">
        <f>CONCATENATE('T.1.3. (old)'!G9," (",'T.1.3. (old)'!H9,"%)")</f>
        <v>633 (2.21%)</v>
      </c>
      <c r="F10" s="17" t="str">
        <f>CONCATENATE('T.1.3. (old)'!I9," (",'T.1.3. (old)'!J9,"%)")</f>
        <v>45 (0.16%)</v>
      </c>
      <c r="G10" s="503" t="str">
        <f>CONCATENATE('T.1.3. (old)'!K9," (",'T.1.3. (old)'!L9,"%)")</f>
        <v>35 (0.12%)</v>
      </c>
      <c r="H10" s="17" t="str">
        <f>CONCATENATE('T.1.3. (old)'!M9," (",'T.1.3. (old)'!N9,"%)")</f>
        <v>191 (0.67%)</v>
      </c>
      <c r="I10" s="502" t="str">
        <f>CONCATENATE('T.1.3. (old)'!O9," (",'T.1.3. (old)'!P9,"%)")</f>
        <v>6751 (23.56%)</v>
      </c>
      <c r="J10" s="503" t="str">
        <f>CONCATENATE('T.1.3. (old)'!Q9," (",'T.1.3. (old)'!R9,"%)")</f>
        <v>4132 (14.42%)</v>
      </c>
      <c r="K10" s="503" t="str">
        <f>CONCATENATE('T.1.3. (old)'!S9," (",'T.1.3. (old)'!T9,"%)")</f>
        <v>1402 (4.89%)</v>
      </c>
      <c r="L10" s="17" t="str">
        <f>CONCATENATE('T.1.3. (old)'!U9," (",'T.1.3. (old)'!V9,"%)")</f>
        <v>10 (0.03%)</v>
      </c>
      <c r="M10" s="502" t="str">
        <f>CONCATENATE('T.1.3. (old)'!W9," (",'T.1.3. (old)'!X9,"%)")</f>
        <v>3117 (10.88%)</v>
      </c>
      <c r="N10" s="17" t="str">
        <f>CONCATENATE('T.1.3. (old)'!Y9," (",'T.1.3. (old)'!Z9,"%)")</f>
        <v>2614 (9.12%)</v>
      </c>
      <c r="O10" s="503" t="str">
        <f>CONCATENATE('T.1.3. (old)'!AA9," (",'T.1.3. (old)'!AB9,"%)")</f>
        <v>143 (0.5%)</v>
      </c>
      <c r="P10" s="17" t="str">
        <f>CONCATENATE('T.1.3. (old)'!AC9," (",'T.1.3. (old)'!AD9,"%)")</f>
        <v>564 (1.97%)</v>
      </c>
      <c r="Q10" s="503" t="str">
        <f>CONCATENATE('T.1.3. (old)'!AE9," (",'T.1.3. (old)'!AF9,"%)")</f>
        <v>60 (0.21%)</v>
      </c>
      <c r="R10" s="17" t="str">
        <f>CONCATENATE('T.1.3. (old)'!AG9," (",'T.1.3. (old)'!AH9,"%)")</f>
        <v>67 (0.23%)</v>
      </c>
      <c r="S10" s="502" t="str">
        <f>CONCATENATE('T.1.3. (old)'!AI9," (",'T.1.3. (old)'!AJ9,"%)")</f>
        <v>3099 (10.81%)</v>
      </c>
      <c r="T10" s="503" t="str">
        <f>CONCATENATE('T.1.3. (old)'!AK9," (",'T.1.3. (old)'!AL9,"%)")</f>
        <v>50 (0.17%)</v>
      </c>
      <c r="U10" s="17" t="str">
        <f>CONCATENATE('T.1.3. (old)'!AM9," (",'T.1.3. (old)'!AN9,"%)")</f>
        <v>2564 (8.95%)</v>
      </c>
      <c r="V10" s="503" t="str">
        <f>CONCATENATE('T.1.3. (old)'!AO9," (",'T.1.3. (old)'!AP9,"%)")</f>
        <v>459 (1.6%)</v>
      </c>
      <c r="W10" s="17" t="str">
        <f>CONCATENATE('T.1.3. (old)'!AQ9," (",'T.1.3. (old)'!AR9,"%)")</f>
        <v>14 (0.05%)</v>
      </c>
      <c r="X10" s="502" t="str">
        <f>CONCATENATE('T.1.3. (old)'!AS9," (",'T.1.3. (old)'!AT9,"%)")</f>
        <v>627 (2.19%)</v>
      </c>
      <c r="Y10" s="503" t="str">
        <f>CONCATENATE('T.1.3. (old)'!AU9," (",'T.1.3. (old)'!AV9,"%)")</f>
        <v>206 (0.72%)</v>
      </c>
      <c r="Z10" s="503" t="str">
        <f>CONCATENATE('T.1.3. (old)'!AW9," (",'T.1.3. (old)'!AX9,"%)")</f>
        <v>457 (1.59%)</v>
      </c>
      <c r="AA10" s="17" t="str">
        <f>CONCATENATE('T.1.3. (old)'!AY9," (",'T.1.3. (old)'!AZ9,"%)")</f>
        <v>49 (0.17%)</v>
      </c>
      <c r="AB10" s="504" t="str">
        <f>CONCATENATE('T.1.3. (old)'!BA9," (",'T.1.3. (old)'!BB9,"%)")</f>
        <v>63 (0.22%)</v>
      </c>
      <c r="AC10" s="17" t="str">
        <f>CONCATENATE('T.1.3. (old)'!BC9," (",'T.1.3. (old)'!BD9,"%)")</f>
        <v>8549 (29.83%)</v>
      </c>
      <c r="AD10" s="504" t="str">
        <f>CONCATENATE('T.1.3. (old)'!BK9," (",'T.1.3. (old)'!BL9,"%)")</f>
        <v>18492 (64.53%)</v>
      </c>
      <c r="AE10" s="17" t="str">
        <f>CONCATENATE('T.1.3. (old)'!BM9," (",'T.1.3. (old)'!BN9,"%)")</f>
        <v>140 (0.49%)</v>
      </c>
    </row>
    <row r="11" spans="1:31" x14ac:dyDescent="0.2">
      <c r="A11" s="724"/>
      <c r="B11" s="740"/>
      <c r="C11" s="507" t="str">
        <f>CONCATENATE('T.1.4. (old)'!E9," (",'T.1.4. (old)'!F9,"%)")</f>
        <v>2865 (10%)</v>
      </c>
      <c r="D11" s="508" t="str">
        <f>CONCATENATE('T.1.4. (old)'!G9," (",'T.1.4. (old)'!H9,"%)")</f>
        <v>2350 (8.2%)</v>
      </c>
      <c r="E11" s="509" t="str">
        <f>CONCATENATE('T.1.4. (old)'!I9," (",'T.1.4. (old)'!J9,"%)")</f>
        <v>173 (0.6%)</v>
      </c>
      <c r="F11" s="508" t="str">
        <f>CONCATENATE('T.1.4. (old)'!K9," (",'T.1.4. (old)'!L9,"%)")</f>
        <v>11 (0.04%)</v>
      </c>
      <c r="G11" s="509" t="str">
        <f>CONCATENATE('T.1.4. (old)'!M9," (",'T.1.4. (old)'!N9,"%)")</f>
        <v>15 (0.05%)</v>
      </c>
      <c r="H11" s="508" t="str">
        <f>CONCATENATE('T.1.4. (old)'!O9," (",'T.1.4. (old)'!P9,"%)")</f>
        <v>78 (0.27%)</v>
      </c>
      <c r="I11" s="507" t="str">
        <f>CONCATENATE('T.1.4. (old)'!Q9," (",'T.1.4. (old)'!R9,"%)")</f>
        <v>3589 (12.52%)</v>
      </c>
      <c r="J11" s="509" t="str">
        <f>CONCATENATE('T.1.4. (old)'!S9," (",'T.1.4. (old)'!T9,"%)")</f>
        <v>1675 (5.84%)</v>
      </c>
      <c r="K11" s="509" t="str">
        <f>CONCATENATE('T.1.4. (old)'!U9," (",'T.1.4. (old)'!V9,"%)")</f>
        <v>805 (2.81%)</v>
      </c>
      <c r="L11" s="508" t="str">
        <f>CONCATENATE('T.1.4. (old)'!W9," (",'T.1.4. (old)'!X9,"%)")</f>
        <v>8 (0.03%)</v>
      </c>
      <c r="M11" s="507" t="str">
        <f>CONCATENATE('T.1.4. (old)'!Y9," (",'T.1.4. (old)'!Z9,"%)")</f>
        <v>1489 (5.2%)</v>
      </c>
      <c r="N11" s="508" t="str">
        <f>CONCATENATE('T.1.4. (old)'!AA9," (",'T.1.4. (old)'!AB9,"%)")</f>
        <v>1301 (4.54%)</v>
      </c>
      <c r="O11" s="509" t="str">
        <f>CONCATENATE('T.1.4. (old)'!AC9," (",'T.1.4. (old)'!AD9,"%)")</f>
        <v>37 (0.13%)</v>
      </c>
      <c r="P11" s="508" t="str">
        <f>CONCATENATE('T.1.4. (old)'!AE9," (",'T.1.4. (old)'!AF9,"%)")</f>
        <v>68 (0.24%)</v>
      </c>
      <c r="Q11" s="509" t="str">
        <f>CONCATENATE('T.1.4. (old)'!AG9," (",'T.1.4. (old)'!AH9,"%)")</f>
        <v>17 (0.06%)</v>
      </c>
      <c r="R11" s="508" t="str">
        <f>CONCATENATE('T.1.4. (old)'!AI9," (",'T.1.4. (old)'!AJ9,"%)")</f>
        <v>21 (0.07%)</v>
      </c>
      <c r="S11" s="507" t="str">
        <f>CONCATENATE('T.1.4. (old)'!AK9," (",'T.1.4. (old)'!AL9,"%)")</f>
        <v>916 (3.2%)</v>
      </c>
      <c r="T11" s="509" t="str">
        <f>CONCATENATE('T.1.4. (old)'!AM9," (",'T.1.4. (old)'!AN9,"%)")</f>
        <v>4 (0.01%)</v>
      </c>
      <c r="U11" s="508" t="str">
        <f>CONCATENATE('T.1.4. (old)'!AO9," (",'T.1.4. (old)'!AP9,"%)")</f>
        <v>659 (2.3%)</v>
      </c>
      <c r="V11" s="509" t="str">
        <f>CONCATENATE('T.1.4. (old)'!AQ9," (",'T.1.4. (old)'!AR9,"%)")</f>
        <v>162 (0.57%)</v>
      </c>
      <c r="W11" s="508" t="str">
        <f>CONCATENATE('T.1.4. (old)'!AS9," (",'T.1.4. (old)'!AT9,"%)")</f>
        <v>8 (0.03%)</v>
      </c>
      <c r="X11" s="507" t="str">
        <f>CONCATENATE('T.1.4. (old)'!AU9," (",'T.1.4. (old)'!AV9,"%)")</f>
        <v>127 (0.44%)</v>
      </c>
      <c r="Y11" s="509" t="str">
        <f>CONCATENATE('T.1.4. (old)'!AW9," (",'T.1.4. (old)'!AX9,"%)")</f>
        <v>4 (0.01%)</v>
      </c>
      <c r="Z11" s="509" t="str">
        <f>CONCATENATE('T.1.4. (old)'!AY9," (",'T.1.4. (old)'!AZ9,"%)")</f>
        <v>110 (0.38%)</v>
      </c>
      <c r="AA11" s="508" t="str">
        <f>CONCATENATE('T.1.4. (old)'!BA9," (",'T.1.4. (old)'!BB9,"%)")</f>
        <v>3 (0.01%)</v>
      </c>
      <c r="AB11" s="510" t="str">
        <f>CONCATENATE('T.1.4. (old)'!BC9," (",'T.1.4. (old)'!BD9,"%)")</f>
        <v>9 (0.03%)</v>
      </c>
      <c r="AC11" s="508" t="str">
        <f>CONCATENATE('T.1.4. (old)'!BE9," (",'T.1.4. (old)'!BF9,"%)")</f>
        <v>4221 (14.73%)</v>
      </c>
      <c r="AD11" s="510" t="str">
        <f>CONCATENATE('T.1.4. (old)'!BM9," (",'T.1.4. (old)'!BN9,"%)")</f>
        <v>15274 (53.3%)</v>
      </c>
      <c r="AE11" s="508" t="str">
        <f>CONCATENATE('T.1.4. (old)'!BO9," (",'T.1.4. (old)'!BP9,"%)")</f>
        <v>98 (0.34%)</v>
      </c>
    </row>
    <row r="12" spans="1:31" x14ac:dyDescent="0.2">
      <c r="A12" s="724">
        <v>2019</v>
      </c>
      <c r="B12" s="728">
        <f>'T.1.3. (old)'!B10</f>
        <v>28907</v>
      </c>
      <c r="C12" s="502" t="str">
        <f>CONCATENATE('T.1.3. (old)'!C10," (",'T.1.3. (old)'!D10,"%)")</f>
        <v>3822 (13.22%)</v>
      </c>
      <c r="D12" s="17" t="str">
        <f>CONCATENATE('T.1.3. (old)'!E10," (",'T.1.3. (old)'!F10,"%)")</f>
        <v>3115 (10.78%)</v>
      </c>
      <c r="E12" s="503" t="str">
        <f>CONCATENATE('T.1.3. (old)'!G10," (",'T.1.3. (old)'!H10,"%)")</f>
        <v>612 (2.12%)</v>
      </c>
      <c r="F12" s="17" t="str">
        <f>CONCATENATE('T.1.3. (old)'!I10," (",'T.1.3. (old)'!J10,"%)")</f>
        <v>67 (0.23%)</v>
      </c>
      <c r="G12" s="503" t="str">
        <f>CONCATENATE('T.1.3. (old)'!K10," (",'T.1.3. (old)'!L10,"%)")</f>
        <v>51 (0.18%)</v>
      </c>
      <c r="H12" s="17" t="str">
        <f>CONCATENATE('T.1.3. (old)'!M10," (",'T.1.3. (old)'!N10,"%)")</f>
        <v>190 (0.66%)</v>
      </c>
      <c r="I12" s="502" t="str">
        <f>CONCATENATE('T.1.3. (old)'!O10," (",'T.1.3. (old)'!P10,"%)")</f>
        <v>7185 (24.86%)</v>
      </c>
      <c r="J12" s="503" t="str">
        <f>CONCATENATE('T.1.3. (old)'!Q10," (",'T.1.3. (old)'!R10,"%)")</f>
        <v>4097 (14.17%)</v>
      </c>
      <c r="K12" s="503" t="str">
        <f>CONCATENATE('T.1.3. (old)'!S10," (",'T.1.3. (old)'!T10,"%)")</f>
        <v>1577 (5.46%)</v>
      </c>
      <c r="L12" s="17" t="str">
        <f>CONCATENATE('T.1.3. (old)'!U10," (",'T.1.3. (old)'!V10,"%)")</f>
        <v>25 (0.09%)</v>
      </c>
      <c r="M12" s="502" t="str">
        <f>CONCATENATE('T.1.3. (old)'!W10," (",'T.1.3. (old)'!X10,"%)")</f>
        <v>3098 (10.72%)</v>
      </c>
      <c r="N12" s="17" t="str">
        <f>CONCATENATE('T.1.3. (old)'!Y10," (",'T.1.3. (old)'!Z10,"%)")</f>
        <v>2552 (8.83%)</v>
      </c>
      <c r="O12" s="503" t="str">
        <f>CONCATENATE('T.1.3. (old)'!AA10," (",'T.1.3. (old)'!AB10,"%)")</f>
        <v>162 (0.56%)</v>
      </c>
      <c r="P12" s="17" t="str">
        <f>CONCATENATE('T.1.3. (old)'!AC10," (",'T.1.3. (old)'!AD10,"%)")</f>
        <v>575 (1.99%)</v>
      </c>
      <c r="Q12" s="503" t="str">
        <f>CONCATENATE('T.1.3. (old)'!AE10," (",'T.1.3. (old)'!AF10,"%)")</f>
        <v>107 (0.37%)</v>
      </c>
      <c r="R12" s="17" t="str">
        <f>CONCATENATE('T.1.3. (old)'!AG10," (",'T.1.3. (old)'!AH10,"%)")</f>
        <v>63 (0.22%)</v>
      </c>
      <c r="S12" s="502" t="str">
        <f>CONCATENATE('T.1.3. (old)'!AI10," (",'T.1.3. (old)'!AJ10,"%)")</f>
        <v>3029 (10.48%)</v>
      </c>
      <c r="T12" s="503" t="str">
        <f>CONCATENATE('T.1.3. (old)'!AK10," (",'T.1.3. (old)'!AL10,"%)")</f>
        <v>57 (0.2%)</v>
      </c>
      <c r="U12" s="17" t="str">
        <f>CONCATENATE('T.1.3. (old)'!AM10," (",'T.1.3. (old)'!AN10,"%)")</f>
        <v>2551 (8.82%)</v>
      </c>
      <c r="V12" s="503" t="str">
        <f>CONCATENATE('T.1.3. (old)'!AO10," (",'T.1.3. (old)'!AP10,"%)")</f>
        <v>389 (1.35%)</v>
      </c>
      <c r="W12" s="17" t="str">
        <f>CONCATENATE('T.1.3. (old)'!AQ10," (",'T.1.3. (old)'!AR10,"%)")</f>
        <v>23 (0.08%)</v>
      </c>
      <c r="X12" s="502" t="str">
        <f>CONCATENATE('T.1.3. (old)'!AS10," (",'T.1.3. (old)'!AT10,"%)")</f>
        <v>688 (2.38%)</v>
      </c>
      <c r="Y12" s="503" t="str">
        <f>CONCATENATE('T.1.3. (old)'!AU10," (",'T.1.3. (old)'!AV10,"%)")</f>
        <v>224 (0.77%)</v>
      </c>
      <c r="Z12" s="503" t="str">
        <f>CONCATENATE('T.1.3. (old)'!AW10," (",'T.1.3. (old)'!AX10,"%)")</f>
        <v>492 (1.7%)</v>
      </c>
      <c r="AA12" s="17" t="str">
        <f>CONCATENATE('T.1.3. (old)'!AY10," (",'T.1.3. (old)'!AZ10,"%)")</f>
        <v>50 (0.17%)</v>
      </c>
      <c r="AB12" s="504" t="str">
        <f>CONCATENATE('T.1.3. (old)'!BA10," (",'T.1.3. (old)'!BB10,"%)")</f>
        <v>87 (0.3%)</v>
      </c>
      <c r="AC12" s="17" t="str">
        <f>CONCATENATE('T.1.3. (old)'!BC10," (",'T.1.3. (old)'!BD10,"%)")</f>
        <v>8396 (29.04%)</v>
      </c>
      <c r="AD12" s="504" t="str">
        <f>CONCATENATE('T.1.3. (old)'!BK10," (",'T.1.3. (old)'!BL10,"%)")</f>
        <v>18478 (63.92%)</v>
      </c>
      <c r="AE12" s="17" t="str">
        <f>CONCATENATE('T.1.3. (old)'!BM10," (",'T.1.3. (old)'!BN10,"%)")</f>
        <v>116 (0.4%)</v>
      </c>
    </row>
    <row r="13" spans="1:31" x14ac:dyDescent="0.2">
      <c r="A13" s="724"/>
      <c r="B13" s="740"/>
      <c r="C13" s="507" t="str">
        <f>CONCATENATE('T.1.4. (old)'!E10," (",'T.1.4. (old)'!F10,"%)")</f>
        <v>2761 (9.55%)</v>
      </c>
      <c r="D13" s="508" t="str">
        <f>CONCATENATE('T.1.4. (old)'!G10," (",'T.1.4. (old)'!H10,"%)")</f>
        <v>2228 (7.71%)</v>
      </c>
      <c r="E13" s="509" t="str">
        <f>CONCATENATE('T.1.4. (old)'!I10," (",'T.1.4. (old)'!J10,"%)")</f>
        <v>151 (0.52%)</v>
      </c>
      <c r="F13" s="508" t="str">
        <f>CONCATENATE('T.1.4. (old)'!K10," (",'T.1.4. (old)'!L10,"%)")</f>
        <v>11 (0.04%)</v>
      </c>
      <c r="G13" s="509" t="str">
        <f>CONCATENATE('T.1.4. (old)'!M10," (",'T.1.4. (old)'!N10,"%)")</f>
        <v>12 (0.04%)</v>
      </c>
      <c r="H13" s="508" t="str">
        <f>CONCATENATE('T.1.4. (old)'!O10," (",'T.1.4. (old)'!P10,"%)")</f>
        <v>87 (0.3%)</v>
      </c>
      <c r="I13" s="507" t="str">
        <f>CONCATENATE('T.1.4. (old)'!Q10," (",'T.1.4. (old)'!R10,"%)")</f>
        <v>3980 (13.77%)</v>
      </c>
      <c r="J13" s="509" t="str">
        <f>CONCATENATE('T.1.4. (old)'!S10," (",'T.1.4. (old)'!T10,"%)")</f>
        <v>1721 (5.95%)</v>
      </c>
      <c r="K13" s="509" t="str">
        <f>CONCATENATE('T.1.4. (old)'!U10," (",'T.1.4. (old)'!V10,"%)")</f>
        <v>914 (3.16%)</v>
      </c>
      <c r="L13" s="508" t="str">
        <f>CONCATENATE('T.1.4. (old)'!W10," (",'T.1.4. (old)'!X10,"%)")</f>
        <v>19 (0.07%)</v>
      </c>
      <c r="M13" s="507" t="str">
        <f>CONCATENATE('T.1.4. (old)'!Y10," (",'T.1.4. (old)'!Z10,"%)")</f>
        <v>1497 (5.18%)</v>
      </c>
      <c r="N13" s="508" t="str">
        <f>CONCATENATE('T.1.4. (old)'!AA10," (",'T.1.4. (old)'!AB10,"%)")</f>
        <v>1296 (4.48%)</v>
      </c>
      <c r="O13" s="509" t="str">
        <f>CONCATENATE('T.1.4. (old)'!AC10," (",'T.1.4. (old)'!AD10,"%)")</f>
        <v>39 (0.13%)</v>
      </c>
      <c r="P13" s="508" t="str">
        <f>CONCATENATE('T.1.4. (old)'!AE10," (",'T.1.4. (old)'!AF10,"%)")</f>
        <v>49 (0.17%)</v>
      </c>
      <c r="Q13" s="509" t="str">
        <f>CONCATENATE('T.1.4. (old)'!AG10," (",'T.1.4. (old)'!AH10,"%)")</f>
        <v>36 (0.12%)</v>
      </c>
      <c r="R13" s="508" t="str">
        <f>CONCATENATE('T.1.4. (old)'!AI10," (",'T.1.4. (old)'!AJ10,"%)")</f>
        <v>21 (0.07%)</v>
      </c>
      <c r="S13" s="507" t="str">
        <f>CONCATENATE('T.1.4. (old)'!AK10," (",'T.1.4. (old)'!AL10,"%)")</f>
        <v>1016 (3.51%)</v>
      </c>
      <c r="T13" s="509" t="str">
        <f>CONCATENATE('T.1.4. (old)'!AM10," (",'T.1.4. (old)'!AN10,"%)")</f>
        <v>6 (0.02%)</v>
      </c>
      <c r="U13" s="508" t="str">
        <f>CONCATENATE('T.1.4. (old)'!AO10," (",'T.1.4. (old)'!AP10,"%)")</f>
        <v>766 (2.65%)</v>
      </c>
      <c r="V13" s="509" t="str">
        <f>CONCATENATE('T.1.4. (old)'!AQ10," (",'T.1.4. (old)'!AR10,"%)")</f>
        <v>148 (0.51%)</v>
      </c>
      <c r="W13" s="508" t="str">
        <f>CONCATENATE('T.1.4. (old)'!AS10," (",'T.1.4. (old)'!AT10,"%)")</f>
        <v>17 (0.06%)</v>
      </c>
      <c r="X13" s="507" t="str">
        <f>CONCATENATE('T.1.4. (old)'!AU10," (",'T.1.4. (old)'!AV10,"%)")</f>
        <v>165 (0.57%)</v>
      </c>
      <c r="Y13" s="509" t="str">
        <f>CONCATENATE('T.1.4. (old)'!AW10," (",'T.1.4. (old)'!AX10,"%)")</f>
        <v>16 (0.06%)</v>
      </c>
      <c r="Z13" s="509" t="str">
        <f>CONCATENATE('T.1.4. (old)'!AY10," (",'T.1.4. (old)'!AZ10,"%)")</f>
        <v>126 (0.44%)</v>
      </c>
      <c r="AA13" s="508" t="str">
        <f>CONCATENATE('T.1.4. (old)'!BA10," (",'T.1.4. (old)'!BB10,"%)")</f>
        <v>5 (0.02%)</v>
      </c>
      <c r="AB13" s="510" t="str">
        <f>CONCATENATE('T.1.4. (old)'!BC10," (",'T.1.4. (old)'!BD10,"%)")</f>
        <v>13 (0.04%)</v>
      </c>
      <c r="AC13" s="508" t="str">
        <f>CONCATENATE('T.1.4. (old)'!BE10," (",'T.1.4. (old)'!BF10,"%)")</f>
        <v>4143 (14.33%)</v>
      </c>
      <c r="AD13" s="510" t="str">
        <f>CONCATENATE('T.1.4. (old)'!BM10," (",'T.1.4. (old)'!BN10,"%)")</f>
        <v>15201 (52.59%)</v>
      </c>
      <c r="AE13" s="508" t="str">
        <f>CONCATENATE('T.1.4. (old)'!BO10," (",'T.1.4. (old)'!BP10,"%)")</f>
        <v>61 (0.21%)</v>
      </c>
    </row>
    <row r="14" spans="1:31" x14ac:dyDescent="0.2">
      <c r="A14" s="724">
        <v>2020</v>
      </c>
      <c r="B14" s="728">
        <f>'T.1.3. (old)'!B11</f>
        <v>24197</v>
      </c>
      <c r="C14" s="502" t="str">
        <f>CONCATENATE('T.1.3. (old)'!C11," (",'T.1.3. (old)'!D11,"%)")</f>
        <v>2986 (12.34%)</v>
      </c>
      <c r="D14" s="17" t="str">
        <f>CONCATENATE('T.1.3. (old)'!E11," (",'T.1.3. (old)'!F11,"%)")</f>
        <v>2373 (9.81%)</v>
      </c>
      <c r="E14" s="503" t="str">
        <f>CONCATENATE('T.1.3. (old)'!G11," (",'T.1.3. (old)'!H11,"%)")</f>
        <v>509 (2.1%)</v>
      </c>
      <c r="F14" s="17" t="str">
        <f>CONCATENATE('T.1.3. (old)'!I11," (",'T.1.3. (old)'!J11,"%)")</f>
        <v>75 (0.31%)</v>
      </c>
      <c r="G14" s="503" t="str">
        <f>CONCATENATE('T.1.3. (old)'!K11," (",'T.1.3. (old)'!L11,"%)")</f>
        <v>33 (0.14%)</v>
      </c>
      <c r="H14" s="17" t="str">
        <f>CONCATENATE('T.1.3. (old)'!M11," (",'T.1.3. (old)'!N11,"%)")</f>
        <v>190 (0.79%)</v>
      </c>
      <c r="I14" s="502" t="str">
        <f>CONCATENATE('T.1.3. (old)'!O11," (",'T.1.3. (old)'!P11,"%)")</f>
        <v>5904 (24.4%)</v>
      </c>
      <c r="J14" s="503" t="str">
        <f>CONCATENATE('T.1.3. (old)'!Q11," (",'T.1.3. (old)'!R11,"%)")</f>
        <v>3202 (13.23%)</v>
      </c>
      <c r="K14" s="503" t="str">
        <f>CONCATENATE('T.1.3. (old)'!S11," (",'T.1.3. (old)'!T11,"%)")</f>
        <v>1401 (5.79%)</v>
      </c>
      <c r="L14" s="17" t="str">
        <f>CONCATENATE('T.1.3. (old)'!U11," (",'T.1.3. (old)'!V11,"%)")</f>
        <v>25 (0.1%)</v>
      </c>
      <c r="M14" s="502" t="str">
        <f>CONCATENATE('T.1.3. (old)'!W11," (",'T.1.3. (old)'!X11,"%)")</f>
        <v>2821 (11.66%)</v>
      </c>
      <c r="N14" s="17" t="str">
        <f>CONCATENATE('T.1.3. (old)'!Y11," (",'T.1.3. (old)'!Z11,"%)")</f>
        <v>2369 (9.79%)</v>
      </c>
      <c r="O14" s="503" t="str">
        <f>CONCATENATE('T.1.3. (old)'!AA11," (",'T.1.3. (old)'!AB11,"%)")</f>
        <v>131 (0.54%)</v>
      </c>
      <c r="P14" s="17" t="str">
        <f>CONCATENATE('T.1.3. (old)'!AC11," (",'T.1.3. (old)'!AD11,"%)")</f>
        <v>454 (1.88%)</v>
      </c>
      <c r="Q14" s="503" t="str">
        <f>CONCATENATE('T.1.3. (old)'!AE11," (",'T.1.3. (old)'!AF11,"%)")</f>
        <v>132 (0.55%)</v>
      </c>
      <c r="R14" s="17" t="str">
        <f>CONCATENATE('T.1.3. (old)'!AG11," (",'T.1.3. (old)'!AH11,"%)")</f>
        <v>79 (0.33%)</v>
      </c>
      <c r="S14" s="502" t="str">
        <f>CONCATENATE('T.1.3. (old)'!AI11," (",'T.1.3. (old)'!AJ11,"%)")</f>
        <v>2674 (11.05%)</v>
      </c>
      <c r="T14" s="503" t="str">
        <f>CONCATENATE('T.1.3. (old)'!AK11," (",'T.1.3. (old)'!AL11,"%)")</f>
        <v>43 (0.18%)</v>
      </c>
      <c r="U14" s="17" t="str">
        <f>CONCATENATE('T.1.3. (old)'!AM11," (",'T.1.3. (old)'!AN11,"%)")</f>
        <v>2179 (9.01%)</v>
      </c>
      <c r="V14" s="503" t="str">
        <f>CONCATENATE('T.1.3. (old)'!AO11," (",'T.1.3. (old)'!AP11,"%)")</f>
        <v>419 (1.73%)</v>
      </c>
      <c r="W14" s="17" t="str">
        <f>CONCATENATE('T.1.3. (old)'!AQ11," (",'T.1.3. (old)'!AR11,"%)")</f>
        <v>5 (0.02%)</v>
      </c>
      <c r="X14" s="502" t="str">
        <f>CONCATENATE('T.1.3. (old)'!AS11," (",'T.1.3. (old)'!AT11,"%)")</f>
        <v>672 (2.78%)</v>
      </c>
      <c r="Y14" s="503" t="str">
        <f>CONCATENATE('T.1.3. (old)'!AU11," (",'T.1.3. (old)'!AV11,"%)")</f>
        <v>169 (0.7%)</v>
      </c>
      <c r="Z14" s="503" t="str">
        <f>CONCATENATE('T.1.3. (old)'!AW11," (",'T.1.3. (old)'!AX11,"%)")</f>
        <v>527 (2.18%)</v>
      </c>
      <c r="AA14" s="17" t="str">
        <f>CONCATENATE('T.1.3. (old)'!AY11," (",'T.1.3. (old)'!AZ11,"%)")</f>
        <v>40 (0.17%)</v>
      </c>
      <c r="AB14" s="504" t="str">
        <f>CONCATENATE('T.1.3. (old)'!BA11," (",'T.1.3. (old)'!BB11,"%)")</f>
        <v>78 (0.32%)</v>
      </c>
      <c r="AC14" s="17" t="str">
        <f>CONCATENATE('T.1.3. (old)'!BC11," (",'T.1.3. (old)'!BD11,"%)")</f>
        <v>6946 (28.71%)</v>
      </c>
      <c r="AD14" s="504" t="str">
        <f>CONCATENATE('T.1.3. (old)'!BK11," (",'T.1.3. (old)'!BL11,"%)")</f>
        <v>15459 (63.89%)</v>
      </c>
      <c r="AE14" s="17" t="str">
        <f>CONCATENATE('T.1.3. (old)'!BM11," (",'T.1.3. (old)'!BN11,"%)")</f>
        <v>106 (0.44%)</v>
      </c>
    </row>
    <row r="15" spans="1:31" x14ac:dyDescent="0.2">
      <c r="A15" s="724"/>
      <c r="B15" s="740"/>
      <c r="C15" s="507" t="str">
        <f>CONCATENATE('T.1.4. (old)'!E11," (",'T.1.4. (old)'!F11,"%)")</f>
        <v>2183 (9.02%)</v>
      </c>
      <c r="D15" s="508" t="str">
        <f>CONCATENATE('T.1.4. (old)'!G11," (",'T.1.4. (old)'!H11,"%)")</f>
        <v>1727 (7.14%)</v>
      </c>
      <c r="E15" s="509" t="str">
        <f>CONCATENATE('T.1.4. (old)'!I11," (",'T.1.4. (old)'!J11,"%)")</f>
        <v>112 (0.46%)</v>
      </c>
      <c r="F15" s="508" t="str">
        <f>CONCATENATE('T.1.4. (old)'!K11," (",'T.1.4. (old)'!L11,"%)")</f>
        <v>19 (0.08%)</v>
      </c>
      <c r="G15" s="509" t="str">
        <f>CONCATENATE('T.1.4. (old)'!M11," (",'T.1.4. (old)'!N11,"%)")</f>
        <v>16 (0.07%)</v>
      </c>
      <c r="H15" s="508" t="str">
        <f>CONCATENATE('T.1.4. (old)'!O11," (",'T.1.4. (old)'!P11,"%)")</f>
        <v>88 (0.36%)</v>
      </c>
      <c r="I15" s="507" t="str">
        <f>CONCATENATE('T.1.4. (old)'!Q11," (",'T.1.4. (old)'!R11,"%)")</f>
        <v>3301 (13.64%)</v>
      </c>
      <c r="J15" s="509" t="str">
        <f>CONCATENATE('T.1.4. (old)'!S11," (",'T.1.4. (old)'!T11,"%)")</f>
        <v>1333 (5.51%)</v>
      </c>
      <c r="K15" s="509" t="str">
        <f>CONCATENATE('T.1.4. (old)'!U11," (",'T.1.4. (old)'!V11,"%)")</f>
        <v>821 (3.39%)</v>
      </c>
      <c r="L15" s="508" t="str">
        <f>CONCATENATE('T.1.4. (old)'!W11," (",'T.1.4. (old)'!X11,"%)")</f>
        <v>15 (0.06%)</v>
      </c>
      <c r="M15" s="507" t="str">
        <f>CONCATENATE('T.1.4. (old)'!Y11," (",'T.1.4. (old)'!Z11,"%)")</f>
        <v>1432 (5.92%)</v>
      </c>
      <c r="N15" s="508" t="str">
        <f>CONCATENATE('T.1.4. (old)'!AA11," (",'T.1.4. (old)'!AB11,"%)")</f>
        <v>1225 (5.06%)</v>
      </c>
      <c r="O15" s="509" t="str">
        <f>CONCATENATE('T.1.4. (old)'!AC11," (",'T.1.4. (old)'!AD11,"%)")</f>
        <v>43 (0.18%)</v>
      </c>
      <c r="P15" s="508" t="str">
        <f>CONCATENATE('T.1.4. (old)'!AE11," (",'T.1.4. (old)'!AF11,"%)")</f>
        <v>37 (0.15%)</v>
      </c>
      <c r="Q15" s="509" t="str">
        <f>CONCATENATE('T.1.4. (old)'!AG11," (",'T.1.4. (old)'!AH11,"%)")</f>
        <v>50 (0.21%)</v>
      </c>
      <c r="R15" s="508" t="str">
        <f>CONCATENATE('T.1.4. (old)'!AI11," (",'T.1.4. (old)'!AJ11,"%)")</f>
        <v>32 (0.13%)</v>
      </c>
      <c r="S15" s="507" t="str">
        <f>CONCATENATE('T.1.4. (old)'!AK11," (",'T.1.4. (old)'!AL11,"%)")</f>
        <v>928 (3.84%)</v>
      </c>
      <c r="T15" s="509" t="str">
        <f>CONCATENATE('T.1.4. (old)'!AM11," (",'T.1.4. (old)'!AN11,"%)")</f>
        <v>5 (0.02%)</v>
      </c>
      <c r="U15" s="508" t="str">
        <f>CONCATENATE('T.1.4. (old)'!AO11," (",'T.1.4. (old)'!AP11,"%)")</f>
        <v>686 (2.84%)</v>
      </c>
      <c r="V15" s="509" t="str">
        <f>CONCATENATE('T.1.4. (old)'!AQ11," (",'T.1.4. (old)'!AR11,"%)")</f>
        <v>164 (0.68%)</v>
      </c>
      <c r="W15" s="508" t="str">
        <f>CONCATENATE('T.1.4. (old)'!AS11," (",'T.1.4. (old)'!AT11,"%)")</f>
        <v>1 (0%)</v>
      </c>
      <c r="X15" s="507" t="str">
        <f>CONCATENATE('T.1.4. (old)'!AU11," (",'T.1.4. (old)'!AV11,"%)")</f>
        <v>221 (0.91%)</v>
      </c>
      <c r="Y15" s="509" t="str">
        <f>CONCATENATE('T.1.4. (old)'!AW11," (",'T.1.4. (old)'!AX11,"%)")</f>
        <v>10 (0.04%)</v>
      </c>
      <c r="Z15" s="509" t="str">
        <f>CONCATENATE('T.1.4. (old)'!AY11," (",'T.1.4. (old)'!AZ11,"%)")</f>
        <v>192 (0.79%)</v>
      </c>
      <c r="AA15" s="508" t="str">
        <f>CONCATENATE('T.1.4. (old)'!BA11," (",'T.1.4. (old)'!BB11,"%)")</f>
        <v>5 (0.02%)</v>
      </c>
      <c r="AB15" s="510" t="str">
        <f>CONCATENATE('T.1.4. (old)'!BC11," (",'T.1.4. (old)'!BD11,"%)")</f>
        <v>20 (0.08%)</v>
      </c>
      <c r="AC15" s="508" t="str">
        <f>CONCATENATE('T.1.4. (old)'!BE11," (",'T.1.4. (old)'!BF11,"%)")</f>
        <v>3363 (13.9%)</v>
      </c>
      <c r="AD15" s="510" t="str">
        <f>CONCATENATE('T.1.4. (old)'!BM11," (",'T.1.4. (old)'!BN11,"%)")</f>
        <v>12625 (52.18%)</v>
      </c>
      <c r="AE15" s="508" t="str">
        <f>CONCATENATE('T.1.4. (old)'!BO11," (",'T.1.4. (old)'!BP11,"%)")</f>
        <v>63 (0.26%)</v>
      </c>
    </row>
    <row r="16" spans="1:31" x14ac:dyDescent="0.2">
      <c r="A16" s="724">
        <v>2021</v>
      </c>
      <c r="B16" s="728">
        <f>'T.1.3. (old)'!B12</f>
        <v>26054</v>
      </c>
      <c r="C16" s="502" t="str">
        <f>CONCATENATE('T.1.3. (old)'!C12," (",'T.1.3. (old)'!D12,"%)")</f>
        <v>3196 (12.27%)</v>
      </c>
      <c r="D16" s="17" t="str">
        <f>CONCATENATE('T.1.3. (old)'!E12," (",'T.1.3. (old)'!F12,"%)")</f>
        <v>2574 (9.88%)</v>
      </c>
      <c r="E16" s="503" t="str">
        <f>CONCATENATE('T.1.3. (old)'!G12," (",'T.1.3. (old)'!H12,"%)")</f>
        <v>476 (1.83%)</v>
      </c>
      <c r="F16" s="17" t="str">
        <f>CONCATENATE('T.1.3. (old)'!I12," (",'T.1.3. (old)'!J12,"%)")</f>
        <v>64 (0.25%)</v>
      </c>
      <c r="G16" s="503" t="str">
        <f>CONCATENATE('T.1.3. (old)'!K12," (",'T.1.3. (old)'!L12,"%)")</f>
        <v>51 (0.2%)</v>
      </c>
      <c r="H16" s="17" t="str">
        <f>CONCATENATE('T.1.3. (old)'!M12," (",'T.1.3. (old)'!N12,"%)")</f>
        <v>184 (0.71%)</v>
      </c>
      <c r="I16" s="502" t="str">
        <f>CONCATENATE('T.1.3. (old)'!O12," (",'T.1.3. (old)'!P12,"%)")</f>
        <v>6778 (26.02%)</v>
      </c>
      <c r="J16" s="503" t="str">
        <f>CONCATENATE('T.1.3. (old)'!Q12," (",'T.1.3. (old)'!R12,"%)")</f>
        <v>3728 (14.31%)</v>
      </c>
      <c r="K16" s="503" t="str">
        <f>CONCATENATE('T.1.3. (old)'!S12," (",'T.1.3. (old)'!T12,"%)")</f>
        <v>1626 (6.24%)</v>
      </c>
      <c r="L16" s="17" t="str">
        <f>CONCATENATE('T.1.3. (old)'!U12," (",'T.1.3. (old)'!V12,"%)")</f>
        <v>25 (0.1%)</v>
      </c>
      <c r="M16" s="502" t="str">
        <f>CONCATENATE('T.1.3. (old)'!W12," (",'T.1.3. (old)'!X12,"%)")</f>
        <v>3015 (11.57%)</v>
      </c>
      <c r="N16" s="17" t="str">
        <f>CONCATENATE('T.1.3. (old)'!Y12," (",'T.1.3. (old)'!Z12,"%)")</f>
        <v>2434 (9.34%)</v>
      </c>
      <c r="O16" s="503" t="str">
        <f>CONCATENATE('T.1.3. (old)'!AA12," (",'T.1.3. (old)'!AB12,"%)")</f>
        <v>143 (0.55%)</v>
      </c>
      <c r="P16" s="17" t="str">
        <f>CONCATENATE('T.1.3. (old)'!AC12," (",'T.1.3. (old)'!AD12,"%)")</f>
        <v>464 (1.78%)</v>
      </c>
      <c r="Q16" s="503" t="str">
        <f>CONCATENATE('T.1.3. (old)'!AE12," (",'T.1.3. (old)'!AF12,"%)")</f>
        <v>173 (0.66%)</v>
      </c>
      <c r="R16" s="17" t="str">
        <f>CONCATENATE('T.1.3. (old)'!AG12," (",'T.1.3. (old)'!AH12,"%)")</f>
        <v>88 (0.34%)</v>
      </c>
      <c r="S16" s="502" t="str">
        <f>CONCATENATE('T.1.3. (old)'!AI12," (",'T.1.3. (old)'!AJ12,"%)")</f>
        <v>2687 (10.31%)</v>
      </c>
      <c r="T16" s="503" t="str">
        <f>CONCATENATE('T.1.3. (old)'!AK12," (",'T.1.3. (old)'!AL12,"%)")</f>
        <v>46 (0.18%)</v>
      </c>
      <c r="U16" s="17" t="str">
        <f>CONCATENATE('T.1.3. (old)'!AM12," (",'T.1.3. (old)'!AN12,"%)")</f>
        <v>2188 (8.4%)</v>
      </c>
      <c r="V16" s="503" t="str">
        <f>CONCATENATE('T.1.3. (old)'!AO12," (",'T.1.3. (old)'!AP12,"%)")</f>
        <v>417 (1.6%)</v>
      </c>
      <c r="W16" s="17" t="str">
        <f>CONCATENATE('T.1.3. (old)'!AQ12," (",'T.1.3. (old)'!AR12,"%)")</f>
        <v>17 (0.07%)</v>
      </c>
      <c r="X16" s="502" t="str">
        <f>CONCATENATE('T.1.3. (old)'!AS12," (",'T.1.3. (old)'!AT12,"%)")</f>
        <v>761 (2.92%)</v>
      </c>
      <c r="Y16" s="503" t="str">
        <f>CONCATENATE('T.1.3. (old)'!AU12," (",'T.1.3. (old)'!AV12,"%)")</f>
        <v>170 (0.65%)</v>
      </c>
      <c r="Z16" s="503" t="str">
        <f>CONCATENATE('T.1.3. (old)'!AW12," (",'T.1.3. (old)'!AX12,"%)")</f>
        <v>595 (2.28%)</v>
      </c>
      <c r="AA16" s="17" t="str">
        <f>CONCATENATE('T.1.3. (old)'!AY12," (",'T.1.3. (old)'!AZ12,"%)")</f>
        <v>47 (0.18%)</v>
      </c>
      <c r="AB16" s="504" t="str">
        <f>CONCATENATE('T.1.3. (old)'!BA12," (",'T.1.3. (old)'!BB12,"%)")</f>
        <v>83 (0.32%)</v>
      </c>
      <c r="AC16" s="17" t="str">
        <f>CONCATENATE('T.1.3. (old)'!BC12," (",'T.1.3. (old)'!BD12,"%)")</f>
        <v>7454 (28.61%)</v>
      </c>
      <c r="AD16" s="504" t="str">
        <f>CONCATENATE('T.1.3. (old)'!BK12," (",'T.1.3. (old)'!BL12,"%)")</f>
        <v>16221 (62.26%)</v>
      </c>
      <c r="AE16" s="17" t="str">
        <f>CONCATENATE('T.1.3. (old)'!BM12," (",'T.1.3. (old)'!BN12,"%)")</f>
        <v>135 (0.52%)</v>
      </c>
    </row>
    <row r="17" spans="1:31" x14ac:dyDescent="0.2">
      <c r="A17" s="724"/>
      <c r="B17" s="740"/>
      <c r="C17" s="507" t="str">
        <f>CONCATENATE('T.1.4. (old)'!E12," (",'T.1.4. (old)'!F12,"%)")</f>
        <v>2380 (9.13%)</v>
      </c>
      <c r="D17" s="508" t="str">
        <f>CONCATENATE('T.1.4. (old)'!G12," (",'T.1.4. (old)'!H12,"%)")</f>
        <v>1928 (7.4%)</v>
      </c>
      <c r="E17" s="509" t="str">
        <f>CONCATENATE('T.1.4. (old)'!I12," (",'T.1.4. (old)'!J12,"%)")</f>
        <v>129 (0.5%)</v>
      </c>
      <c r="F17" s="508" t="str">
        <f>CONCATENATE('T.1.4. (old)'!K12," (",'T.1.4. (old)'!L12,"%)")</f>
        <v>17 (0.07%)</v>
      </c>
      <c r="G17" s="509" t="str">
        <f>CONCATENATE('T.1.4. (old)'!M12," (",'T.1.4. (old)'!N12,"%)")</f>
        <v>19 (0.07%)</v>
      </c>
      <c r="H17" s="508" t="str">
        <f>CONCATENATE('T.1.4. (old)'!O12," (",'T.1.4. (old)'!P12,"%)")</f>
        <v>82 (0.31%)</v>
      </c>
      <c r="I17" s="507" t="str">
        <f>CONCATENATE('T.1.4. (old)'!Q12," (",'T.1.4. (old)'!R12,"%)")</f>
        <v>3916 (15.03%)</v>
      </c>
      <c r="J17" s="509" t="str">
        <f>CONCATENATE('T.1.4. (old)'!S12," (",'T.1.4. (old)'!T12,"%)")</f>
        <v>1667 (6.4%)</v>
      </c>
      <c r="K17" s="509" t="str">
        <f>CONCATENATE('T.1.4. (old)'!U12," (",'T.1.4. (old)'!V12,"%)")</f>
        <v>993 (3.81%)</v>
      </c>
      <c r="L17" s="508" t="str">
        <f>CONCATENATE('T.1.4. (old)'!W12," (",'T.1.4. (old)'!X12,"%)")</f>
        <v>13 (0.05%)</v>
      </c>
      <c r="M17" s="507" t="str">
        <f>CONCATENATE('T.1.4. (old)'!Y12," (",'T.1.4. (old)'!Z12,"%)")</f>
        <v>1518 (5.83%)</v>
      </c>
      <c r="N17" s="508" t="str">
        <f>CONCATENATE('T.1.4. (old)'!AA12," (",'T.1.4. (old)'!AB12,"%)")</f>
        <v>1269 (4.87%)</v>
      </c>
      <c r="O17" s="509" t="str">
        <f>CONCATENATE('T.1.4. (old)'!AC12," (",'T.1.4. (old)'!AD12,"%)")</f>
        <v>42 (0.16%)</v>
      </c>
      <c r="P17" s="508" t="str">
        <f>CONCATENATE('T.1.4. (old)'!AE12," (",'T.1.4. (old)'!AF12,"%)")</f>
        <v>45 (0.17%)</v>
      </c>
      <c r="Q17" s="509" t="str">
        <f>CONCATENATE('T.1.4. (old)'!AG12," (",'T.1.4. (old)'!AH12,"%)")</f>
        <v>93 (0.36%)</v>
      </c>
      <c r="R17" s="508" t="str">
        <f>CONCATENATE('T.1.4. (old)'!AI12," (",'T.1.4. (old)'!AJ12,"%)")</f>
        <v>34 (0.13%)</v>
      </c>
      <c r="S17" s="507" t="str">
        <f>CONCATENATE('T.1.4. (old)'!AK12," (",'T.1.4. (old)'!AL12,"%)")</f>
        <v>920 (3.53%)</v>
      </c>
      <c r="T17" s="509" t="str">
        <f>CONCATENATE('T.1.4. (old)'!AM12," (",'T.1.4. (old)'!AN12,"%)")</f>
        <v>7 (0.03%)</v>
      </c>
      <c r="U17" s="508" t="str">
        <f>CONCATENATE('T.1.4. (old)'!AO12," (",'T.1.4. (old)'!AP12,"%)")</f>
        <v>655 (2.51%)</v>
      </c>
      <c r="V17" s="509" t="str">
        <f>CONCATENATE('T.1.4. (old)'!AQ12," (",'T.1.4. (old)'!AR12,"%)")</f>
        <v>180 (0.69%)</v>
      </c>
      <c r="W17" s="508" t="str">
        <f>CONCATENATE('T.1.4. (old)'!AS12," (",'T.1.4. (old)'!AT12,"%)")</f>
        <v>11 (0.04%)</v>
      </c>
      <c r="X17" s="507" t="str">
        <f>CONCATENATE('T.1.4. (old)'!AU12," (",'T.1.4. (old)'!AV12,"%)")</f>
        <v>282 (1.08%)</v>
      </c>
      <c r="Y17" s="509" t="str">
        <f>CONCATENATE('T.1.4. (old)'!AW12," (",'T.1.4. (old)'!AX12,"%)")</f>
        <v>10 (0.04%)</v>
      </c>
      <c r="Z17" s="509" t="str">
        <f>CONCATENATE('T.1.4. (old)'!AY12," (",'T.1.4. (old)'!AZ12,"%)")</f>
        <v>258 (0.99%)</v>
      </c>
      <c r="AA17" s="508" t="str">
        <f>CONCATENATE('T.1.4. (old)'!BA12," (",'T.1.4. (old)'!BB12,"%)")</f>
        <v>4 (0.02%)</v>
      </c>
      <c r="AB17" s="510" t="str">
        <f>CONCATENATE('T.1.4. (old)'!BC12," (",'T.1.4. (old)'!BD12,"%)")</f>
        <v>27 (0.1%)</v>
      </c>
      <c r="AC17" s="508" t="str">
        <f>CONCATENATE('T.1.4. (old)'!BE12," (",'T.1.4. (old)'!BF12,"%)")</f>
        <v>3669 (14.08%)</v>
      </c>
      <c r="AD17" s="510" t="str">
        <f>CONCATENATE('T.1.4. (old)'!BM12," (",'T.1.4. (old)'!BN12,"%)")</f>
        <v>13127 (50.38%)</v>
      </c>
      <c r="AE17" s="508" t="str">
        <f>CONCATENATE('T.1.4. (old)'!BO12," (",'T.1.4. (old)'!BP12,"%)")</f>
        <v>60 (0.23%)</v>
      </c>
    </row>
    <row r="18" spans="1:31" x14ac:dyDescent="0.2">
      <c r="A18" s="53" t="str">
        <f>Labels!C35</f>
        <v>Per provincie/gewest</v>
      </c>
      <c r="B18" s="499"/>
      <c r="C18" s="505"/>
      <c r="D18" s="385"/>
      <c r="E18" s="432"/>
      <c r="F18" s="385"/>
      <c r="G18" s="432"/>
      <c r="H18" s="385"/>
      <c r="I18" s="505"/>
      <c r="J18" s="432"/>
      <c r="K18" s="432"/>
      <c r="L18" s="385"/>
      <c r="M18" s="505"/>
      <c r="N18" s="385"/>
      <c r="O18" s="432"/>
      <c r="P18" s="385"/>
      <c r="Q18" s="432"/>
      <c r="R18" s="385"/>
      <c r="S18" s="505"/>
      <c r="T18" s="432"/>
      <c r="U18" s="385"/>
      <c r="V18" s="432"/>
      <c r="W18" s="385"/>
      <c r="X18" s="505"/>
      <c r="Y18" s="432"/>
      <c r="Z18" s="432"/>
      <c r="AA18" s="385"/>
      <c r="AB18" s="506"/>
      <c r="AC18" s="385"/>
      <c r="AD18" s="506"/>
      <c r="AE18" s="385"/>
    </row>
    <row r="19" spans="1:31" x14ac:dyDescent="0.2">
      <c r="A19" s="738" t="str">
        <f>Labels!C37</f>
        <v>TOTAAL VLAANDEREN</v>
      </c>
      <c r="B19" s="726">
        <f>'T.1.3. (old)'!B14</f>
        <v>16759</v>
      </c>
      <c r="C19" s="502" t="str">
        <f>CONCATENATE('T.1.3. (old)'!C14," (",'T.1.3. (old)'!D14,"%)")</f>
        <v>1620 (9.67%)</v>
      </c>
      <c r="D19" s="17" t="str">
        <f>CONCATENATE('T.1.3. (old)'!E14," (",'T.1.3. (old)'!F14,"%)")</f>
        <v>1278 (7.63%)</v>
      </c>
      <c r="E19" s="503" t="str">
        <f>CONCATENATE('T.1.3. (old)'!G14," (",'T.1.3. (old)'!H14,"%)")</f>
        <v>171 (1.02%)</v>
      </c>
      <c r="F19" s="17" t="str">
        <f>CONCATENATE('T.1.3. (old)'!I14," (",'T.1.3. (old)'!J14,"%)")</f>
        <v>32 (0.19%)</v>
      </c>
      <c r="G19" s="503" t="str">
        <f>CONCATENATE('T.1.3. (old)'!K14," (",'T.1.3. (old)'!L14,"%)")</f>
        <v>42 (0.25%)</v>
      </c>
      <c r="H19" s="17" t="str">
        <f>CONCATENATE('T.1.3. (old)'!M14," (",'T.1.3. (old)'!N14,"%)")</f>
        <v>103 (0.61%)</v>
      </c>
      <c r="I19" s="502" t="str">
        <f>CONCATENATE('T.1.3. (old)'!O14," (",'T.1.3. (old)'!P14,"%)")</f>
        <v>4121 (24.59%)</v>
      </c>
      <c r="J19" s="503" t="str">
        <f>CONCATENATE('T.1.3. (old)'!Q14," (",'T.1.3. (old)'!R14,"%)")</f>
        <v>2322 (13.86%)</v>
      </c>
      <c r="K19" s="503" t="str">
        <f>CONCATENATE('T.1.3. (old)'!S14," (",'T.1.3. (old)'!T14,"%)")</f>
        <v>620 (3.7%)</v>
      </c>
      <c r="L19" s="17" t="str">
        <f>CONCATENATE('T.1.3. (old)'!U14," (",'T.1.3. (old)'!V14,"%)")</f>
        <v>23 (0.14%)</v>
      </c>
      <c r="M19" s="502" t="str">
        <f>CONCATENATE('T.1.3. (old)'!W14," (",'T.1.3. (old)'!X14,"%)")</f>
        <v>2711 (16.18%)</v>
      </c>
      <c r="N19" s="17" t="str">
        <f>CONCATENATE('T.1.3. (old)'!Y14," (",'T.1.3. (old)'!Z14,"%)")</f>
        <v>2250 (13.43%)</v>
      </c>
      <c r="O19" s="503" t="str">
        <f>CONCATENATE('T.1.3. (old)'!AA14," (",'T.1.3. (old)'!AB14,"%)")</f>
        <v>91 (0.54%)</v>
      </c>
      <c r="P19" s="17" t="str">
        <f>CONCATENATE('T.1.3. (old)'!AC14," (",'T.1.3. (old)'!AD14,"%)")</f>
        <v>358 (2.14%)</v>
      </c>
      <c r="Q19" s="503" t="str">
        <f>CONCATENATE('T.1.3. (old)'!AE14," (",'T.1.3. (old)'!AF14,"%)")</f>
        <v>169 (1.01%)</v>
      </c>
      <c r="R19" s="17" t="str">
        <f>CONCATENATE('T.1.3. (old)'!AG14," (",'T.1.3. (old)'!AH14,"%)")</f>
        <v>76 (0.45%)</v>
      </c>
      <c r="S19" s="502" t="str">
        <f>CONCATENATE('T.1.3. (old)'!AI14," (",'T.1.3. (old)'!AJ14,"%)")</f>
        <v>1851 (11.04%)</v>
      </c>
      <c r="T19" s="503" t="str">
        <f>CONCATENATE('T.1.3. (old)'!AK14," (",'T.1.3. (old)'!AL14,"%)")</f>
        <v>24 (0.14%)</v>
      </c>
      <c r="U19" s="17" t="str">
        <f>CONCATENATE('T.1.3. (old)'!AM14," (",'T.1.3. (old)'!AN14,"%)")</f>
        <v>1448 (8.64%)</v>
      </c>
      <c r="V19" s="503" t="str">
        <f>CONCATENATE('T.1.3. (old)'!AO14," (",'T.1.3. (old)'!AP14,"%)")</f>
        <v>379 (2.26%)</v>
      </c>
      <c r="W19" s="17" t="str">
        <f>CONCATENATE('T.1.3. (old)'!AQ14," (",'T.1.3. (old)'!AR14,"%)")</f>
        <v>7 (0.04%)</v>
      </c>
      <c r="X19" s="502" t="str">
        <f>CONCATENATE('T.1.3. (old)'!AS14," (",'T.1.3. (old)'!AT14,"%)")</f>
        <v>592 (3.53%)</v>
      </c>
      <c r="Y19" s="503" t="str">
        <f>CONCATENATE('T.1.3. (old)'!AU14," (",'T.1.3. (old)'!AV14,"%)")</f>
        <v>110 (0.66%)</v>
      </c>
      <c r="Z19" s="503" t="str">
        <f>CONCATENATE('T.1.3. (old)'!AW14," (",'T.1.3. (old)'!AX14,"%)")</f>
        <v>482 (2.88%)</v>
      </c>
      <c r="AA19" s="17" t="str">
        <f>CONCATENATE('T.1.3. (old)'!AY14," (",'T.1.3. (old)'!AZ14,"%)")</f>
        <v>33 (0.2%)</v>
      </c>
      <c r="AB19" s="504" t="str">
        <f>CONCATENATE('T.1.3. (old)'!BA14," (",'T.1.3. (old)'!BB14,"%)")</f>
        <v>67 (0.4%)</v>
      </c>
      <c r="AC19" s="17" t="str">
        <f>CONCATENATE('T.1.3. (old)'!BC14," (",'T.1.3. (old)'!BD14,"%)")</f>
        <v>5393 (32.18%)</v>
      </c>
      <c r="AD19" s="504" t="str">
        <f>CONCATENATE('T.1.3. (old)'!BK14," (",'T.1.3. (old)'!BL14,"%)")</f>
        <v>9841 (58.72%)</v>
      </c>
      <c r="AE19" s="17" t="str">
        <f>CONCATENATE('T.1.3. (old)'!BM14," (",'T.1.3. (old)'!BN14,"%)")</f>
        <v>53 (0.32%)</v>
      </c>
    </row>
    <row r="20" spans="1:31" x14ac:dyDescent="0.2">
      <c r="A20" s="737"/>
      <c r="B20" s="734"/>
      <c r="C20" s="507" t="str">
        <f>CONCATENATE('T.1.4. (old)'!E14," (",'T.1.4. (old)'!F14,"%)")</f>
        <v>1206 (7.2%)</v>
      </c>
      <c r="D20" s="508" t="str">
        <f>CONCATENATE('T.1.4. (old)'!G14," (",'T.1.4. (old)'!H14,"%)")</f>
        <v>966 (5.76%)</v>
      </c>
      <c r="E20" s="509" t="str">
        <f>CONCATENATE('T.1.4. (old)'!I14," (",'T.1.4. (old)'!J14,"%)")</f>
        <v>25 (0.15%)</v>
      </c>
      <c r="F20" s="508" t="str">
        <f>CONCATENATE('T.1.4. (old)'!K14," (",'T.1.4. (old)'!L14,"%)")</f>
        <v>4 (0.02%)</v>
      </c>
      <c r="G20" s="509" t="str">
        <f>CONCATENATE('T.1.4. (old)'!M14," (",'T.1.4. (old)'!N14,"%)")</f>
        <v>17 (0.1%)</v>
      </c>
      <c r="H20" s="508" t="str">
        <f>CONCATENATE('T.1.4. (old)'!O14," (",'T.1.4. (old)'!P14,"%)")</f>
        <v>44 (0.26%)</v>
      </c>
      <c r="I20" s="507" t="str">
        <f>CONCATENATE('T.1.4. (old)'!Q14," (",'T.1.4. (old)'!R14,"%)")</f>
        <v>2377 (14.18%)</v>
      </c>
      <c r="J20" s="509" t="str">
        <f>CONCATENATE('T.1.4. (old)'!S14," (",'T.1.4. (old)'!T14,"%)")</f>
        <v>1048 (6.25%)</v>
      </c>
      <c r="K20" s="509" t="str">
        <f>CONCATENATE('T.1.4. (old)'!U14," (",'T.1.4. (old)'!V14,"%)")</f>
        <v>461 (2.75%)</v>
      </c>
      <c r="L20" s="508" t="str">
        <f>CONCATENATE('T.1.4. (old)'!W14," (",'T.1.4. (old)'!X14,"%)")</f>
        <v>13 (0.08%)</v>
      </c>
      <c r="M20" s="507" t="str">
        <f>CONCATENATE('T.1.4. (old)'!Y14," (",'T.1.4. (old)'!Z14,"%)")</f>
        <v>1437 (8.57%)</v>
      </c>
      <c r="N20" s="508" t="str">
        <f>CONCATENATE('T.1.4. (old)'!AA14," (",'T.1.4. (old)'!AB14,"%)")</f>
        <v>1220 (7.28%)</v>
      </c>
      <c r="O20" s="509" t="str">
        <f>CONCATENATE('T.1.4. (old)'!AC14," (",'T.1.4. (old)'!AD14,"%)")</f>
        <v>22 (0.13%)</v>
      </c>
      <c r="P20" s="508" t="str">
        <f>CONCATENATE('T.1.4. (old)'!AE14," (",'T.1.4. (old)'!AF14,"%)")</f>
        <v>44 (0.26%)</v>
      </c>
      <c r="Q20" s="509" t="str">
        <f>CONCATENATE('T.1.4. (old)'!AG14," (",'T.1.4. (old)'!AH14,"%)")</f>
        <v>91 (0.54%)</v>
      </c>
      <c r="R20" s="508" t="str">
        <f>CONCATENATE('T.1.4. (old)'!AI14," (",'T.1.4. (old)'!AJ14,"%)")</f>
        <v>33 (0.2%)</v>
      </c>
      <c r="S20" s="507" t="str">
        <f>CONCATENATE('T.1.4. (old)'!AK14," (",'T.1.4. (old)'!AL14,"%)")</f>
        <v>636 (3.79%)</v>
      </c>
      <c r="T20" s="509" t="str">
        <f>CONCATENATE('T.1.4. (old)'!AM14," (",'T.1.4. (old)'!AN14,"%)")</f>
        <v>4 (0.02%)</v>
      </c>
      <c r="U20" s="508" t="str">
        <f>CONCATENATE('T.1.4. (old)'!AO14," (",'T.1.4. (old)'!AP14,"%)")</f>
        <v>426 (2.54%)</v>
      </c>
      <c r="V20" s="509" t="str">
        <f>CONCATENATE('T.1.4. (old)'!AQ14," (",'T.1.4. (old)'!AR14,"%)")</f>
        <v>168 (1%)</v>
      </c>
      <c r="W20" s="508" t="str">
        <f>CONCATENATE('T.1.4. (old)'!AS14," (",'T.1.4. (old)'!AT14,"%)")</f>
        <v>6 (0.04%)</v>
      </c>
      <c r="X20" s="507" t="str">
        <f>CONCATENATE('T.1.4. (old)'!AU14," (",'T.1.4. (old)'!AV14,"%)")</f>
        <v>239 (1.43%)</v>
      </c>
      <c r="Y20" s="509" t="str">
        <f>CONCATENATE('T.1.4. (old)'!AW14," (",'T.1.4. (old)'!AX14,"%)")</f>
        <v>8 (0.05%)</v>
      </c>
      <c r="Z20" s="509" t="str">
        <f>CONCATENATE('T.1.4. (old)'!AY14," (",'T.1.4. (old)'!AZ14,"%)")</f>
        <v>220 (1.31%)</v>
      </c>
      <c r="AA20" s="508" t="str">
        <f>CONCATENATE('T.1.4. (old)'!BA14," (",'T.1.4. (old)'!BB14,"%)")</f>
        <v>4 (0.02%)</v>
      </c>
      <c r="AB20" s="510" t="str">
        <f>CONCATENATE('T.1.4. (old)'!BC14," (",'T.1.4. (old)'!BD14,"%)")</f>
        <v>22 (0.13%)</v>
      </c>
      <c r="AC20" s="508" t="str">
        <f>CONCATENATE('T.1.4. (old)'!BE14," (",'T.1.4. (old)'!BF14,"%)")</f>
        <v>2896 (17.28%)</v>
      </c>
      <c r="AD20" s="510" t="str">
        <f>CONCATENATE('T.1.4. (old)'!BM14," (",'T.1.4. (old)'!BN14,"%)")</f>
        <v>7783 (46.44%)</v>
      </c>
      <c r="AE20" s="508" t="str">
        <f>CONCATENATE('T.1.4. (old)'!BO14," (",'T.1.4. (old)'!BP14,"%)")</f>
        <v>31 (0.18%)</v>
      </c>
    </row>
    <row r="21" spans="1:31" x14ac:dyDescent="0.2">
      <c r="A21" s="723" t="str">
        <f>Labels!C38</f>
        <v>Antwerpen</v>
      </c>
      <c r="B21" s="728">
        <f>'T.1.3. (old)'!B15</f>
        <v>2802</v>
      </c>
      <c r="C21" s="502" t="str">
        <f>CONCATENATE('T.1.3. (old)'!C15," (",'T.1.3. (old)'!D15,"%)")</f>
        <v>354 (12.63%)</v>
      </c>
      <c r="D21" s="17" t="str">
        <f>CONCATENATE('T.1.3. (old)'!E15," (",'T.1.3. (old)'!F15,"%)")</f>
        <v>253 (9.03%)</v>
      </c>
      <c r="E21" s="503" t="str">
        <f>CONCATENATE('T.1.3. (old)'!G15," (",'T.1.3. (old)'!H15,"%)")</f>
        <v>56 (2%)</v>
      </c>
      <c r="F21" s="17" t="str">
        <f>CONCATENATE('T.1.3. (old)'!I15," (",'T.1.3. (old)'!J15,"%)")</f>
        <v>7 (0.25%)</v>
      </c>
      <c r="G21" s="503" t="str">
        <f>CONCATENATE('T.1.3. (old)'!K15," (",'T.1.3. (old)'!L15,"%)")</f>
        <v>8 (0.29%)</v>
      </c>
      <c r="H21" s="17" t="str">
        <f>CONCATENATE('T.1.3. (old)'!M15," (",'T.1.3. (old)'!N15,"%)")</f>
        <v>14 (0.5%)</v>
      </c>
      <c r="I21" s="502" t="str">
        <f>CONCATENATE('T.1.3. (old)'!O15," (",'T.1.3. (old)'!P15,"%)")</f>
        <v>736 (26.27%)</v>
      </c>
      <c r="J21" s="503" t="str">
        <f>CONCATENATE('T.1.3. (old)'!Q15," (",'T.1.3. (old)'!R15,"%)")</f>
        <v>601 (21.45%)</v>
      </c>
      <c r="K21" s="503" t="str">
        <f>CONCATENATE('T.1.3. (old)'!S15," (",'T.1.3. (old)'!T15,"%)")</f>
        <v>132 (4.71%)</v>
      </c>
      <c r="L21" s="17" t="str">
        <f>CONCATENATE('T.1.3. (old)'!U15," (",'T.1.3. (old)'!V15,"%)")</f>
        <v>5 (0.18%)</v>
      </c>
      <c r="M21" s="502" t="str">
        <f>CONCATENATE('T.1.3. (old)'!W15," (",'T.1.3. (old)'!X15,"%)")</f>
        <v>482 (17.2%)</v>
      </c>
      <c r="N21" s="17" t="str">
        <f>CONCATENATE('T.1.3. (old)'!Y15," (",'T.1.3. (old)'!Z15,"%)")</f>
        <v>431 (15.38%)</v>
      </c>
      <c r="O21" s="503" t="str">
        <f>CONCATENATE('T.1.3. (old)'!AA15," (",'T.1.3. (old)'!AB15,"%)")</f>
        <v>11 (0.39%)</v>
      </c>
      <c r="P21" s="17" t="str">
        <f>CONCATENATE('T.1.3. (old)'!AC15," (",'T.1.3. (old)'!AD15,"%)")</f>
        <v>49 (1.75%)</v>
      </c>
      <c r="Q21" s="503" t="str">
        <f>CONCATENATE('T.1.3. (old)'!AE15," (",'T.1.3. (old)'!AF15,"%)")</f>
        <v>2 (0.07%)</v>
      </c>
      <c r="R21" s="17" t="str">
        <f>CONCATENATE('T.1.3. (old)'!AG15," (",'T.1.3. (old)'!AH15,"%)")</f>
        <v>19 (0.68%)</v>
      </c>
      <c r="S21" s="502" t="str">
        <f>CONCATENATE('T.1.3. (old)'!AI15," (",'T.1.3. (old)'!AJ15,"%)")</f>
        <v>442 (15.77%)</v>
      </c>
      <c r="T21" s="503" t="str">
        <f>CONCATENATE('T.1.3. (old)'!AK15," (",'T.1.3. (old)'!AL15,"%)")</f>
        <v>3 (0.11%)</v>
      </c>
      <c r="U21" s="17" t="str">
        <f>CONCATENATE('T.1.3. (old)'!AM15," (",'T.1.3. (old)'!AN15,"%)")</f>
        <v>358 (12.78%)</v>
      </c>
      <c r="V21" s="503" t="str">
        <f>CONCATENATE('T.1.3. (old)'!AO15," (",'T.1.3. (old)'!AP15,"%)")</f>
        <v>86 (3.07%)</v>
      </c>
      <c r="W21" s="17" t="str">
        <f>CONCATENATE('T.1.3. (old)'!AQ15," (",'T.1.3. (old)'!AR15,"%)")</f>
        <v>3 (0.11%)</v>
      </c>
      <c r="X21" s="502" t="str">
        <f>CONCATENATE('T.1.3. (old)'!AS15," (",'T.1.3. (old)'!AT15,"%)")</f>
        <v>99 (3.53%)</v>
      </c>
      <c r="Y21" s="503" t="str">
        <f>CONCATENATE('T.1.3. (old)'!AU15," (",'T.1.3. (old)'!AV15,"%)")</f>
        <v>20 (0.71%)</v>
      </c>
      <c r="Z21" s="503" t="str">
        <f>CONCATENATE('T.1.3. (old)'!AW15," (",'T.1.3. (old)'!AX15,"%)")</f>
        <v>85 (3.03%)</v>
      </c>
      <c r="AA21" s="17" t="str">
        <f>CONCATENATE('T.1.3. (old)'!AY15," (",'T.1.3. (old)'!AZ15,"%)")</f>
        <v>4 (0.14%)</v>
      </c>
      <c r="AB21" s="504" t="str">
        <f>CONCATENATE('T.1.3. (old)'!BA15," (",'T.1.3. (old)'!BB15,"%)")</f>
        <v>10 (0.36%)</v>
      </c>
      <c r="AC21" s="17" t="str">
        <f>CONCATENATE('T.1.3. (old)'!BC15," (",'T.1.3. (old)'!BD15,"%)")</f>
        <v>1009 (36.01%)</v>
      </c>
      <c r="AD21" s="504" t="str">
        <f>CONCATENATE('T.1.3. (old)'!BK15," (",'T.1.3. (old)'!BL15,"%)")</f>
        <v>1693 (60.42%)</v>
      </c>
      <c r="AE21" s="17" t="str">
        <f>CONCATENATE('T.1.3. (old)'!BM15," (",'T.1.3. (old)'!BN15,"%)")</f>
        <v>12 (0.43%)</v>
      </c>
    </row>
    <row r="22" spans="1:31" x14ac:dyDescent="0.2">
      <c r="A22" s="735"/>
      <c r="B22" s="729"/>
      <c r="C22" s="507" t="str">
        <f>CONCATENATE('T.1.4. (old)'!E15," (",'T.1.4. (old)'!F15,"%)")</f>
        <v>253 (9.03%)</v>
      </c>
      <c r="D22" s="508" t="str">
        <f>CONCATENATE('T.1.4. (old)'!G15," (",'T.1.4. (old)'!H15,"%)")</f>
        <v>164 (5.85%)</v>
      </c>
      <c r="E22" s="509" t="str">
        <f>CONCATENATE('T.1.4. (old)'!I15," (",'T.1.4. (old)'!J15,"%)")</f>
        <v>9 (0.32%)</v>
      </c>
      <c r="F22" s="508" t="str">
        <f>CONCATENATE('T.1.4. (old)'!K15," (",'T.1.4. (old)'!L15,"%)")</f>
        <v>0 (0%)</v>
      </c>
      <c r="G22" s="509" t="str">
        <f>CONCATENATE('T.1.4. (old)'!M15," (",'T.1.4. (old)'!N15,"%)")</f>
        <v>2 (0.07%)</v>
      </c>
      <c r="H22" s="508" t="str">
        <f>CONCATENATE('T.1.4. (old)'!O15," (",'T.1.4. (old)'!P15,"%)")</f>
        <v>6 (0.21%)</v>
      </c>
      <c r="I22" s="507" t="str">
        <f>CONCATENATE('T.1.4. (old)'!Q15," (",'T.1.4. (old)'!R15,"%)")</f>
        <v>386 (13.78%)</v>
      </c>
      <c r="J22" s="509" t="str">
        <f>CONCATENATE('T.1.4. (old)'!S15," (",'T.1.4. (old)'!T15,"%)")</f>
        <v>263 (9.39%)</v>
      </c>
      <c r="K22" s="509" t="str">
        <f>CONCATENATE('T.1.4. (old)'!U15," (",'T.1.4. (old)'!V15,"%)")</f>
        <v>101 (3.6%)</v>
      </c>
      <c r="L22" s="508" t="str">
        <f>CONCATENATE('T.1.4. (old)'!W15," (",'T.1.4. (old)'!X15,"%)")</f>
        <v>4 (0.14%)</v>
      </c>
      <c r="M22" s="507" t="str">
        <f>CONCATENATE('T.1.4. (old)'!Y15," (",'T.1.4. (old)'!Z15,"%)")</f>
        <v>220 (7.85%)</v>
      </c>
      <c r="N22" s="508" t="str">
        <f>CONCATENATE('T.1.4. (old)'!AA15," (",'T.1.4. (old)'!AB15,"%)")</f>
        <v>201 (7.17%)</v>
      </c>
      <c r="O22" s="509" t="str">
        <f>CONCATENATE('T.1.4. (old)'!AC15," (",'T.1.4. (old)'!AD15,"%)")</f>
        <v>1 (0.04%)</v>
      </c>
      <c r="P22" s="508" t="str">
        <f>CONCATENATE('T.1.4. (old)'!AE15," (",'T.1.4. (old)'!AF15,"%)")</f>
        <v>8 (0.29%)</v>
      </c>
      <c r="Q22" s="509" t="str">
        <f>CONCATENATE('T.1.4. (old)'!AG15," (",'T.1.4. (old)'!AH15,"%)")</f>
        <v>0 (0%)</v>
      </c>
      <c r="R22" s="508" t="str">
        <f>CONCATENATE('T.1.4. (old)'!AI15," (",'T.1.4. (old)'!AJ15,"%)")</f>
        <v>9 (0.32%)</v>
      </c>
      <c r="S22" s="507" t="str">
        <f>CONCATENATE('T.1.4. (old)'!AK15," (",'T.1.4. (old)'!AL15,"%)")</f>
        <v>130 (4.64%)</v>
      </c>
      <c r="T22" s="509" t="str">
        <f>CONCATENATE('T.1.4. (old)'!AM15," (",'T.1.4. (old)'!AN15,"%)")</f>
        <v>1 (0.04%)</v>
      </c>
      <c r="U22" s="508" t="str">
        <f>CONCATENATE('T.1.4. (old)'!AO15," (",'T.1.4. (old)'!AP15,"%)")</f>
        <v>87 (3.1%)</v>
      </c>
      <c r="V22" s="509" t="str">
        <f>CONCATENATE('T.1.4. (old)'!AQ15," (",'T.1.4. (old)'!AR15,"%)")</f>
        <v>33 (1.18%)</v>
      </c>
      <c r="W22" s="508" t="str">
        <f>CONCATENATE('T.1.4. (old)'!AS15," (",'T.1.4. (old)'!AT15,"%)")</f>
        <v>2 (0.07%)</v>
      </c>
      <c r="X22" s="507" t="str">
        <f>CONCATENATE('T.1.4. (old)'!AU15," (",'T.1.4. (old)'!AV15,"%)")</f>
        <v>42 (1.5%)</v>
      </c>
      <c r="Y22" s="509" t="str">
        <f>CONCATENATE('T.1.4. (old)'!AW15," (",'T.1.4. (old)'!AX15,"%)")</f>
        <v>2 (0.07%)</v>
      </c>
      <c r="Z22" s="509" t="str">
        <f>CONCATENATE('T.1.4. (old)'!AY15," (",'T.1.4. (old)'!AZ15,"%)")</f>
        <v>39 (1.39%)</v>
      </c>
      <c r="AA22" s="508" t="str">
        <f>CONCATENATE('T.1.4. (old)'!BA15," (",'T.1.4. (old)'!BB15,"%)")</f>
        <v>0 (0%)</v>
      </c>
      <c r="AB22" s="510" t="str">
        <f>CONCATENATE('T.1.4. (old)'!BC15," (",'T.1.4. (old)'!BD15,"%)")</f>
        <v>6 (0.21%)</v>
      </c>
      <c r="AC22" s="508" t="str">
        <f>CONCATENATE('T.1.4. (old)'!BE15," (",'T.1.4. (old)'!BF15,"%)")</f>
        <v>535 (19.09%)</v>
      </c>
      <c r="AD22" s="510" t="str">
        <f>CONCATENATE('T.1.4. (old)'!BM15," (",'T.1.4. (old)'!BN15,"%)")</f>
        <v>1223 (43.65%)</v>
      </c>
      <c r="AE22" s="508" t="str">
        <f>CONCATENATE('T.1.4. (old)'!BO15," (",'T.1.4. (old)'!BP15,"%)")</f>
        <v>4 (0.14%)</v>
      </c>
    </row>
    <row r="23" spans="1:31" x14ac:dyDescent="0.2">
      <c r="A23" s="723" t="str">
        <f>Labels!C39</f>
        <v>Vlaams Brabant</v>
      </c>
      <c r="B23" s="728">
        <f>'T.1.3. (old)'!B16</f>
        <v>1713</v>
      </c>
      <c r="C23" s="502" t="str">
        <f>CONCATENATE('T.1.3. (old)'!C16," (",'T.1.3. (old)'!D16,"%)")</f>
        <v>141 (8.23%)</v>
      </c>
      <c r="D23" s="17" t="str">
        <f>CONCATENATE('T.1.3. (old)'!E16," (",'T.1.3. (old)'!F16,"%)")</f>
        <v>91 (5.31%)</v>
      </c>
      <c r="E23" s="503" t="str">
        <f>CONCATENATE('T.1.3. (old)'!G16," (",'T.1.3. (old)'!H16,"%)")</f>
        <v>19 (1.11%)</v>
      </c>
      <c r="F23" s="17" t="str">
        <f>CONCATENATE('T.1.3. (old)'!I16," (",'T.1.3. (old)'!J16,"%)")</f>
        <v>4 (0.23%)</v>
      </c>
      <c r="G23" s="503" t="str">
        <f>CONCATENATE('T.1.3. (old)'!K16," (",'T.1.3. (old)'!L16,"%)")</f>
        <v>5 (0.29%)</v>
      </c>
      <c r="H23" s="17" t="str">
        <f>CONCATENATE('T.1.3. (old)'!M16," (",'T.1.3. (old)'!N16,"%)")</f>
        <v>36 (2.1%)</v>
      </c>
      <c r="I23" s="502" t="str">
        <f>CONCATENATE('T.1.3. (old)'!O16," (",'T.1.3. (old)'!P16,"%)")</f>
        <v>487 (28.43%)</v>
      </c>
      <c r="J23" s="503" t="str">
        <f>CONCATENATE('T.1.3. (old)'!Q16," (",'T.1.3. (old)'!R16,"%)")</f>
        <v>151 (8.81%)</v>
      </c>
      <c r="K23" s="503" t="str">
        <f>CONCATENATE('T.1.3. (old)'!S16," (",'T.1.3. (old)'!T16,"%)")</f>
        <v>75 (4.38%)</v>
      </c>
      <c r="L23" s="17" t="str">
        <f>CONCATENATE('T.1.3. (old)'!U16," (",'T.1.3. (old)'!V16,"%)")</f>
        <v>1 (0.06%)</v>
      </c>
      <c r="M23" s="502" t="str">
        <f>CONCATENATE('T.1.3. (old)'!W16," (",'T.1.3. (old)'!X16,"%)")</f>
        <v>313 (18.27%)</v>
      </c>
      <c r="N23" s="17" t="str">
        <f>CONCATENATE('T.1.3. (old)'!Y16," (",'T.1.3. (old)'!Z16,"%)")</f>
        <v>248 (14.48%)</v>
      </c>
      <c r="O23" s="503" t="str">
        <f>CONCATENATE('T.1.3. (old)'!AA16," (",'T.1.3. (old)'!AB16,"%)")</f>
        <v>10 (0.58%)</v>
      </c>
      <c r="P23" s="17" t="str">
        <f>CONCATENATE('T.1.3. (old)'!AC16," (",'T.1.3. (old)'!AD16,"%)")</f>
        <v>66 (3.85%)</v>
      </c>
      <c r="Q23" s="503" t="str">
        <f>CONCATENATE('T.1.3. (old)'!AE16," (",'T.1.3. (old)'!AF16,"%)")</f>
        <v>2 (0.12%)</v>
      </c>
      <c r="R23" s="17" t="str">
        <f>CONCATENATE('T.1.3. (old)'!AG16," (",'T.1.3. (old)'!AH16,"%)")</f>
        <v>13 (0.76%)</v>
      </c>
      <c r="S23" s="502" t="str">
        <f>CONCATENATE('T.1.3. (old)'!AI16," (",'T.1.3. (old)'!AJ16,"%)")</f>
        <v>199 (11.62%)</v>
      </c>
      <c r="T23" s="503" t="str">
        <f>CONCATENATE('T.1.3. (old)'!AK16," (",'T.1.3. (old)'!AL16,"%)")</f>
        <v>1 (0.06%)</v>
      </c>
      <c r="U23" s="17" t="str">
        <f>CONCATENATE('T.1.3. (old)'!AM16," (",'T.1.3. (old)'!AN16,"%)")</f>
        <v>129 (7.53%)</v>
      </c>
      <c r="V23" s="503" t="str">
        <f>CONCATENATE('T.1.3. (old)'!AO16," (",'T.1.3. (old)'!AP16,"%)")</f>
        <v>72 (4.2%)</v>
      </c>
      <c r="W23" s="17" t="str">
        <f>CONCATENATE('T.1.3. (old)'!AQ16," (",'T.1.3. (old)'!AR16,"%)")</f>
        <v>0 (0%)</v>
      </c>
      <c r="X23" s="502" t="str">
        <f>CONCATENATE('T.1.3. (old)'!AS16," (",'T.1.3. (old)'!AT16,"%)")</f>
        <v>99 (5.78%)</v>
      </c>
      <c r="Y23" s="503" t="str">
        <f>CONCATENATE('T.1.3. (old)'!AU16," (",'T.1.3. (old)'!AV16,"%)")</f>
        <v>15 (0.88%)</v>
      </c>
      <c r="Z23" s="503" t="str">
        <f>CONCATENATE('T.1.3. (old)'!AW16," (",'T.1.3. (old)'!AX16,"%)")</f>
        <v>84 (4.9%)</v>
      </c>
      <c r="AA23" s="17" t="str">
        <f>CONCATENATE('T.1.3. (old)'!AY16," (",'T.1.3. (old)'!AZ16,"%)")</f>
        <v>6 (0.35%)</v>
      </c>
      <c r="AB23" s="504" t="str">
        <f>CONCATENATE('T.1.3. (old)'!BA16," (",'T.1.3. (old)'!BB16,"%)")</f>
        <v>6 (0.35%)</v>
      </c>
      <c r="AC23" s="17" t="str">
        <f>CONCATENATE('T.1.3. (old)'!BC16," (",'T.1.3. (old)'!BD16,"%)")</f>
        <v>651 (38%)</v>
      </c>
      <c r="AD23" s="504" t="str">
        <f>CONCATENATE('T.1.3. (old)'!BK16," (",'T.1.3. (old)'!BL16,"%)")</f>
        <v>998 (58.26%)</v>
      </c>
      <c r="AE23" s="17" t="str">
        <f>CONCATENATE('T.1.3. (old)'!BM16," (",'T.1.3. (old)'!BN16,"%)")</f>
        <v>2 (0.12%)</v>
      </c>
    </row>
    <row r="24" spans="1:31" x14ac:dyDescent="0.2">
      <c r="A24" s="735"/>
      <c r="B24" s="729"/>
      <c r="C24" s="507" t="str">
        <f>CONCATENATE('T.1.4. (old)'!E16," (",'T.1.4. (old)'!F16,"%)")</f>
        <v>93 (5.43%)</v>
      </c>
      <c r="D24" s="508" t="str">
        <f>CONCATENATE('T.1.4. (old)'!G16," (",'T.1.4. (old)'!H16,"%)")</f>
        <v>63 (3.68%)</v>
      </c>
      <c r="E24" s="509" t="str">
        <f>CONCATENATE('T.1.4. (old)'!I16," (",'T.1.4. (old)'!J16,"%)")</f>
        <v>4 (0.23%)</v>
      </c>
      <c r="F24" s="508" t="str">
        <f>CONCATENATE('T.1.4. (old)'!K16," (",'T.1.4. (old)'!L16,"%)")</f>
        <v>0 (0%)</v>
      </c>
      <c r="G24" s="509" t="str">
        <f>CONCATENATE('T.1.4. (old)'!M16," (",'T.1.4. (old)'!N16,"%)")</f>
        <v>0 (0%)</v>
      </c>
      <c r="H24" s="508" t="str">
        <f>CONCATENATE('T.1.4. (old)'!O16," (",'T.1.4. (old)'!P16,"%)")</f>
        <v>18 (1.05%)</v>
      </c>
      <c r="I24" s="507" t="str">
        <f>CONCATENATE('T.1.4. (old)'!Q16," (",'T.1.4. (old)'!R16,"%)")</f>
        <v>293 (17.1%)</v>
      </c>
      <c r="J24" s="509" t="str">
        <f>CONCATENATE('T.1.4. (old)'!S16," (",'T.1.4. (old)'!T16,"%)")</f>
        <v>116 (6.77%)</v>
      </c>
      <c r="K24" s="509" t="str">
        <f>CONCATENATE('T.1.4. (old)'!U16," (",'T.1.4. (old)'!V16,"%)")</f>
        <v>55 (3.21%)</v>
      </c>
      <c r="L24" s="508" t="str">
        <f>CONCATENATE('T.1.4. (old)'!W16," (",'T.1.4. (old)'!X16,"%)")</f>
        <v>1 (0.06%)</v>
      </c>
      <c r="M24" s="507" t="str">
        <f>CONCATENATE('T.1.4. (old)'!Y16," (",'T.1.4. (old)'!Z16,"%)")</f>
        <v>148 (8.64%)</v>
      </c>
      <c r="N24" s="508" t="str">
        <f>CONCATENATE('T.1.4. (old)'!AA16," (",'T.1.4. (old)'!AB16,"%)")</f>
        <v>134 (7.82%)</v>
      </c>
      <c r="O24" s="509" t="str">
        <f>CONCATENATE('T.1.4. (old)'!AC16," (",'T.1.4. (old)'!AD16,"%)")</f>
        <v>2 (0.12%)</v>
      </c>
      <c r="P24" s="508" t="str">
        <f>CONCATENATE('T.1.4. (old)'!AE16," (",'T.1.4. (old)'!AF16,"%)")</f>
        <v>2 (0.12%)</v>
      </c>
      <c r="Q24" s="509" t="str">
        <f>CONCATENATE('T.1.4. (old)'!AG16," (",'T.1.4. (old)'!AH16,"%)")</f>
        <v>0 (0%)</v>
      </c>
      <c r="R24" s="508" t="str">
        <f>CONCATENATE('T.1.4. (old)'!AI16," (",'T.1.4. (old)'!AJ16,"%)")</f>
        <v>8 (0.47%)</v>
      </c>
      <c r="S24" s="507" t="str">
        <f>CONCATENATE('T.1.4. (old)'!AK16," (",'T.1.4. (old)'!AL16,"%)")</f>
        <v>78 (4.55%)</v>
      </c>
      <c r="T24" s="509" t="str">
        <f>CONCATENATE('T.1.4. (old)'!AM16," (",'T.1.4. (old)'!AN16,"%)")</f>
        <v>0 (0%)</v>
      </c>
      <c r="U24" s="508" t="str">
        <f>CONCATENATE('T.1.4. (old)'!AO16," (",'T.1.4. (old)'!AP16,"%)")</f>
        <v>46 (2.69%)</v>
      </c>
      <c r="V24" s="509" t="str">
        <f>CONCATENATE('T.1.4. (old)'!AQ16," (",'T.1.4. (old)'!AR16,"%)")</f>
        <v>29 (1.69%)</v>
      </c>
      <c r="W24" s="508" t="str">
        <f>CONCATENATE('T.1.4. (old)'!AS16," (",'T.1.4. (old)'!AT16,"%)")</f>
        <v>0 (0%)</v>
      </c>
      <c r="X24" s="507" t="str">
        <f>CONCATENATE('T.1.4. (old)'!AU16," (",'T.1.4. (old)'!AV16,"%)")</f>
        <v>47 (2.74%)</v>
      </c>
      <c r="Y24" s="509" t="str">
        <f>CONCATENATE('T.1.4. (old)'!AW16," (",'T.1.4. (old)'!AX16,"%)")</f>
        <v>1 (0.06%)</v>
      </c>
      <c r="Z24" s="509" t="str">
        <f>CONCATENATE('T.1.4. (old)'!AY16," (",'T.1.4. (old)'!AZ16,"%)")</f>
        <v>44 (2.57%)</v>
      </c>
      <c r="AA24" s="508" t="str">
        <f>CONCATENATE('T.1.4. (old)'!BA16," (",'T.1.4. (old)'!BB16,"%)")</f>
        <v>0 (0%)</v>
      </c>
      <c r="AB24" s="510" t="str">
        <f>CONCATENATE('T.1.4. (old)'!BC16," (",'T.1.4. (old)'!BD16,"%)")</f>
        <v>1 (0.06%)</v>
      </c>
      <c r="AC24" s="508" t="str">
        <f>CONCATENATE('T.1.4. (old)'!BE16," (",'T.1.4. (old)'!BF16,"%)")</f>
        <v>361 (21.07%)</v>
      </c>
      <c r="AD24" s="510" t="str">
        <f>CONCATENATE('T.1.4. (old)'!BM16," (",'T.1.4. (old)'!BN16,"%)")</f>
        <v>691 (40.34%)</v>
      </c>
      <c r="AE24" s="508" t="str">
        <f>CONCATENATE('T.1.4. (old)'!BO16," (",'T.1.4. (old)'!BP16,"%)")</f>
        <v>1 (0.06%)</v>
      </c>
    </row>
    <row r="25" spans="1:31" x14ac:dyDescent="0.2">
      <c r="A25" s="723" t="str">
        <f>Labels!C40</f>
        <v>West Vlaanderen</v>
      </c>
      <c r="B25" s="728">
        <f>'T.1.3. (old)'!B17</f>
        <v>4418</v>
      </c>
      <c r="C25" s="502" t="str">
        <f>CONCATENATE('T.1.3. (old)'!C17," (",'T.1.3. (old)'!D17,"%)")</f>
        <v>443 (10.03%)</v>
      </c>
      <c r="D25" s="17" t="str">
        <f>CONCATENATE('T.1.3. (old)'!E17," (",'T.1.3. (old)'!F17,"%)")</f>
        <v>370 (8.37%)</v>
      </c>
      <c r="E25" s="503" t="str">
        <f>CONCATENATE('T.1.3. (old)'!G17," (",'T.1.3. (old)'!H17,"%)")</f>
        <v>31 (0.7%)</v>
      </c>
      <c r="F25" s="17" t="str">
        <f>CONCATENATE('T.1.3. (old)'!I17," (",'T.1.3. (old)'!J17,"%)")</f>
        <v>6 (0.14%)</v>
      </c>
      <c r="G25" s="503" t="str">
        <f>CONCATENATE('T.1.3. (old)'!K17," (",'T.1.3. (old)'!L17,"%)")</f>
        <v>14 (0.32%)</v>
      </c>
      <c r="H25" s="17" t="str">
        <f>CONCATENATE('T.1.3. (old)'!M17," (",'T.1.3. (old)'!N17,"%)")</f>
        <v>33 (0.75%)</v>
      </c>
      <c r="I25" s="502" t="str">
        <f>CONCATENATE('T.1.3. (old)'!O17," (",'T.1.3. (old)'!P17,"%)")</f>
        <v>893 (20.21%)</v>
      </c>
      <c r="J25" s="503" t="str">
        <f>CONCATENATE('T.1.3. (old)'!Q17," (",'T.1.3. (old)'!R17,"%)")</f>
        <v>342 (7.74%)</v>
      </c>
      <c r="K25" s="503" t="str">
        <f>CONCATENATE('T.1.3. (old)'!S17," (",'T.1.3. (old)'!T17,"%)")</f>
        <v>105 (2.38%)</v>
      </c>
      <c r="L25" s="17" t="str">
        <f>CONCATENATE('T.1.3. (old)'!U17," (",'T.1.3. (old)'!V17,"%)")</f>
        <v>2 (0.05%)</v>
      </c>
      <c r="M25" s="502" t="str">
        <f>CONCATENATE('T.1.3. (old)'!W17," (",'T.1.3. (old)'!X17,"%)")</f>
        <v>533 (12.06%)</v>
      </c>
      <c r="N25" s="17" t="str">
        <f>CONCATENATE('T.1.3. (old)'!Y17," (",'T.1.3. (old)'!Z17,"%)")</f>
        <v>452 (10.23%)</v>
      </c>
      <c r="O25" s="503" t="str">
        <f>CONCATENATE('T.1.3. (old)'!AA17," (",'T.1.3. (old)'!AB17,"%)")</f>
        <v>14 (0.32%)</v>
      </c>
      <c r="P25" s="17" t="str">
        <f>CONCATENATE('T.1.3. (old)'!AC17," (",'T.1.3. (old)'!AD17,"%)")</f>
        <v>63 (1.43%)</v>
      </c>
      <c r="Q25" s="503" t="str">
        <f>CONCATENATE('T.1.3. (old)'!AE17," (",'T.1.3. (old)'!AF17,"%)")</f>
        <v>42 (0.95%)</v>
      </c>
      <c r="R25" s="17" t="str">
        <f>CONCATENATE('T.1.3. (old)'!AG17," (",'T.1.3. (old)'!AH17,"%)")</f>
        <v>9 (0.2%)</v>
      </c>
      <c r="S25" s="502" t="str">
        <f>CONCATENATE('T.1.3. (old)'!AI17," (",'T.1.3. (old)'!AJ17,"%)")</f>
        <v>408 (9.23%)</v>
      </c>
      <c r="T25" s="503" t="str">
        <f>CONCATENATE('T.1.3. (old)'!AK17," (",'T.1.3. (old)'!AL17,"%)")</f>
        <v>7 (0.16%)</v>
      </c>
      <c r="U25" s="17" t="str">
        <f>CONCATENATE('T.1.3. (old)'!AM17," (",'T.1.3. (old)'!AN17,"%)")</f>
        <v>371 (8.4%)</v>
      </c>
      <c r="V25" s="503" t="str">
        <f>CONCATENATE('T.1.3. (old)'!AO17," (",'T.1.3. (old)'!AP17,"%)")</f>
        <v>25 (0.57%)</v>
      </c>
      <c r="W25" s="17" t="str">
        <f>CONCATENATE('T.1.3. (old)'!AQ17," (",'T.1.3. (old)'!AR17,"%)")</f>
        <v>1 (0.02%)</v>
      </c>
      <c r="X25" s="502" t="str">
        <f>CONCATENATE('T.1.3. (old)'!AS17," (",'T.1.3. (old)'!AT17,"%)")</f>
        <v>108 (2.44%)</v>
      </c>
      <c r="Y25" s="503" t="str">
        <f>CONCATENATE('T.1.3. (old)'!AU17," (",'T.1.3. (old)'!AV17,"%)")</f>
        <v>21 (0.48%)</v>
      </c>
      <c r="Z25" s="503" t="str">
        <f>CONCATENATE('T.1.3. (old)'!AW17," (",'T.1.3. (old)'!AX17,"%)")</f>
        <v>81 (1.83%)</v>
      </c>
      <c r="AA25" s="17" t="str">
        <f>CONCATENATE('T.1.3. (old)'!AY17," (",'T.1.3. (old)'!AZ17,"%)")</f>
        <v>6 (0.14%)</v>
      </c>
      <c r="AB25" s="504" t="str">
        <f>CONCATENATE('T.1.3. (old)'!BA17," (",'T.1.3. (old)'!BB17,"%)")</f>
        <v>5 (0.11%)</v>
      </c>
      <c r="AC25" s="17" t="str">
        <f>CONCATENATE('T.1.3. (old)'!BC17," (",'T.1.3. (old)'!BD17,"%)")</f>
        <v>1165 (26.37%)</v>
      </c>
      <c r="AD25" s="504" t="str">
        <f>CONCATENATE('T.1.3. (old)'!BK17," (",'T.1.3. (old)'!BL17,"%)")</f>
        <v>2906 (65.78%)</v>
      </c>
      <c r="AE25" s="17" t="str">
        <f>CONCATENATE('T.1.3. (old)'!BM17," (",'T.1.3. (old)'!BN17,"%)")</f>
        <v>17 (0.38%)</v>
      </c>
    </row>
    <row r="26" spans="1:31" x14ac:dyDescent="0.2">
      <c r="A26" s="735"/>
      <c r="B26" s="729"/>
      <c r="C26" s="507" t="str">
        <f>CONCATENATE('T.1.4. (old)'!E17," (",'T.1.4. (old)'!F17,"%)")</f>
        <v>351 (7.94%)</v>
      </c>
      <c r="D26" s="508" t="str">
        <f>CONCATENATE('T.1.4. (old)'!G17," (",'T.1.4. (old)'!H17,"%)")</f>
        <v>307 (6.95%)</v>
      </c>
      <c r="E26" s="509" t="str">
        <f>CONCATENATE('T.1.4. (old)'!I17," (",'T.1.4. (old)'!J17,"%)")</f>
        <v>2 (0.05%)</v>
      </c>
      <c r="F26" s="508" t="str">
        <f>CONCATENATE('T.1.4. (old)'!K17," (",'T.1.4. (old)'!L17,"%)")</f>
        <v>0 (0%)</v>
      </c>
      <c r="G26" s="509" t="str">
        <f>CONCATENATE('T.1.4. (old)'!M17," (",'T.1.4. (old)'!N17,"%)")</f>
        <v>8 (0.18%)</v>
      </c>
      <c r="H26" s="508" t="str">
        <f>CONCATENATE('T.1.4. (old)'!O17," (",'T.1.4. (old)'!P17,"%)")</f>
        <v>14 (0.32%)</v>
      </c>
      <c r="I26" s="507" t="str">
        <f>CONCATENATE('T.1.4. (old)'!Q17," (",'T.1.4. (old)'!R17,"%)")</f>
        <v>501 (11.34%)</v>
      </c>
      <c r="J26" s="509" t="str">
        <f>CONCATENATE('T.1.4. (old)'!S17," (",'T.1.4. (old)'!T17,"%)")</f>
        <v>110 (2.49%)</v>
      </c>
      <c r="K26" s="509" t="str">
        <f>CONCATENATE('T.1.4. (old)'!U17," (",'T.1.4. (old)'!V17,"%)")</f>
        <v>80 (1.81%)</v>
      </c>
      <c r="L26" s="508" t="str">
        <f>CONCATENATE('T.1.4. (old)'!W17," (",'T.1.4. (old)'!X17,"%)")</f>
        <v>1 (0.02%)</v>
      </c>
      <c r="M26" s="507" t="str">
        <f>CONCATENATE('T.1.4. (old)'!Y17," (",'T.1.4. (old)'!Z17,"%)")</f>
        <v>287 (6.5%)</v>
      </c>
      <c r="N26" s="508" t="str">
        <f>CONCATENATE('T.1.4. (old)'!AA17," (",'T.1.4. (old)'!AB17,"%)")</f>
        <v>256 (5.79%)</v>
      </c>
      <c r="O26" s="509" t="str">
        <f>CONCATENATE('T.1.4. (old)'!AC17," (",'T.1.4. (old)'!AD17,"%)")</f>
        <v>3 (0.07%)</v>
      </c>
      <c r="P26" s="508" t="str">
        <f>CONCATENATE('T.1.4. (old)'!AE17," (",'T.1.4. (old)'!AF17,"%)")</f>
        <v>7 (0.16%)</v>
      </c>
      <c r="Q26" s="509" t="str">
        <f>CONCATENATE('T.1.4. (old)'!AG17," (",'T.1.4. (old)'!AH17,"%)")</f>
        <v>15 (0.34%)</v>
      </c>
      <c r="R26" s="508" t="str">
        <f>CONCATENATE('T.1.4. (old)'!AI17," (",'T.1.4. (old)'!AJ17,"%)")</f>
        <v>1 (0.02%)</v>
      </c>
      <c r="S26" s="507" t="str">
        <f>CONCATENATE('T.1.4. (old)'!AK17," (",'T.1.4. (old)'!AL17,"%)")</f>
        <v>138 (3.12%)</v>
      </c>
      <c r="T26" s="509" t="str">
        <f>CONCATENATE('T.1.4. (old)'!AM17," (",'T.1.4. (old)'!AN17,"%)")</f>
        <v>2 (0.05%)</v>
      </c>
      <c r="U26" s="508" t="str">
        <f>CONCATENATE('T.1.4. (old)'!AO17," (",'T.1.4. (old)'!AP17,"%)")</f>
        <v>123 (2.78%)</v>
      </c>
      <c r="V26" s="509" t="str">
        <f>CONCATENATE('T.1.4. (old)'!AQ17," (",'T.1.4. (old)'!AR17,"%)")</f>
        <v>9 (0.2%)</v>
      </c>
      <c r="W26" s="508" t="str">
        <f>CONCATENATE('T.1.4. (old)'!AS17," (",'T.1.4. (old)'!AT17,"%)")</f>
        <v>1 (0.02%)</v>
      </c>
      <c r="X26" s="507" t="str">
        <f>CONCATENATE('T.1.4. (old)'!AU17," (",'T.1.4. (old)'!AV17,"%)")</f>
        <v>44 (1%)</v>
      </c>
      <c r="Y26" s="509" t="str">
        <f>CONCATENATE('T.1.4. (old)'!AW17," (",'T.1.4. (old)'!AX17,"%)")</f>
        <v>1 (0.02%)</v>
      </c>
      <c r="Z26" s="509" t="str">
        <f>CONCATENATE('T.1.4. (old)'!AY17," (",'T.1.4. (old)'!AZ17,"%)")</f>
        <v>40 (0.91%)</v>
      </c>
      <c r="AA26" s="508" t="str">
        <f>CONCATENATE('T.1.4. (old)'!BA17," (",'T.1.4. (old)'!BB17,"%)")</f>
        <v>1 (0.02%)</v>
      </c>
      <c r="AB26" s="510" t="str">
        <f>CONCATENATE('T.1.4. (old)'!BC17," (",'T.1.4. (old)'!BD17,"%)")</f>
        <v>1 (0.02%)</v>
      </c>
      <c r="AC26" s="508" t="str">
        <f>CONCATENATE('T.1.4. (old)'!BE17," (",'T.1.4. (old)'!BF17,"%)")</f>
        <v>560 (12.68%)</v>
      </c>
      <c r="AD26" s="510" t="str">
        <f>CONCATENATE('T.1.4. (old)'!BM17," (",'T.1.4. (old)'!BN17,"%)")</f>
        <v>2520 (57.04%)</v>
      </c>
      <c r="AE26" s="508" t="str">
        <f>CONCATENATE('T.1.4. (old)'!BO17," (",'T.1.4. (old)'!BP17,"%)")</f>
        <v>11 (0.25%)</v>
      </c>
    </row>
    <row r="27" spans="1:31" x14ac:dyDescent="0.2">
      <c r="A27" s="723" t="str">
        <f>Labels!C41</f>
        <v>Oost Vlaanderen</v>
      </c>
      <c r="B27" s="728">
        <f>'T.1.3. (old)'!B18</f>
        <v>3241</v>
      </c>
      <c r="C27" s="502" t="str">
        <f>CONCATENATE('T.1.3. (old)'!C18," (",'T.1.3. (old)'!D18,"%)")</f>
        <v>411 (12.68%)</v>
      </c>
      <c r="D27" s="17" t="str">
        <f>CONCATENATE('T.1.3. (old)'!E18," (",'T.1.3. (old)'!F18,"%)")</f>
        <v>361 (11.14%)</v>
      </c>
      <c r="E27" s="503" t="str">
        <f>CONCATENATE('T.1.3. (old)'!G18," (",'T.1.3. (old)'!H18,"%)")</f>
        <v>51 (1.57%)</v>
      </c>
      <c r="F27" s="17" t="str">
        <f>CONCATENATE('T.1.3. (old)'!I18," (",'T.1.3. (old)'!J18,"%)")</f>
        <v>6 (0.19%)</v>
      </c>
      <c r="G27" s="503" t="str">
        <f>CONCATENATE('T.1.3. (old)'!K18," (",'T.1.3. (old)'!L18,"%)")</f>
        <v>9 (0.28%)</v>
      </c>
      <c r="H27" s="17" t="str">
        <f>CONCATENATE('T.1.3. (old)'!M18," (",'T.1.3. (old)'!N18,"%)")</f>
        <v>7 (0.22%)</v>
      </c>
      <c r="I27" s="502" t="str">
        <f>CONCATENATE('T.1.3. (old)'!O18," (",'T.1.3. (old)'!P18,"%)")</f>
        <v>687 (21.2%)</v>
      </c>
      <c r="J27" s="503" t="str">
        <f>CONCATENATE('T.1.3. (old)'!Q18," (",'T.1.3. (old)'!R18,"%)")</f>
        <v>312 (9.63%)</v>
      </c>
      <c r="K27" s="503" t="str">
        <f>CONCATENATE('T.1.3. (old)'!S18," (",'T.1.3. (old)'!T18,"%)")</f>
        <v>128 (3.95%)</v>
      </c>
      <c r="L27" s="17" t="str">
        <f>CONCATENATE('T.1.3. (old)'!U18," (",'T.1.3. (old)'!V18,"%)")</f>
        <v>12 (0.37%)</v>
      </c>
      <c r="M27" s="502" t="str">
        <f>CONCATENATE('T.1.3. (old)'!W18," (",'T.1.3. (old)'!X18,"%)")</f>
        <v>443 (13.67%)</v>
      </c>
      <c r="N27" s="17" t="str">
        <f>CONCATENATE('T.1.3. (old)'!Y18," (",'T.1.3. (old)'!Z18,"%)")</f>
        <v>346 (10.68%)</v>
      </c>
      <c r="O27" s="503" t="str">
        <f>CONCATENATE('T.1.3. (old)'!AA18," (",'T.1.3. (old)'!AB18,"%)")</f>
        <v>34 (1.05%)</v>
      </c>
      <c r="P27" s="17" t="str">
        <f>CONCATENATE('T.1.3. (old)'!AC18," (",'T.1.3. (old)'!AD18,"%)")</f>
        <v>49 (1.51%)</v>
      </c>
      <c r="Q27" s="503" t="str">
        <f>CONCATENATE('T.1.3. (old)'!AE18," (",'T.1.3. (old)'!AF18,"%)")</f>
        <v>77 (2.38%)</v>
      </c>
      <c r="R27" s="17" t="str">
        <f>CONCATENATE('T.1.3. (old)'!AG18," (",'T.1.3. (old)'!AH18,"%)")</f>
        <v>10 (0.31%)</v>
      </c>
      <c r="S27" s="502" t="str">
        <f>CONCATENATE('T.1.3. (old)'!AI18," (",'T.1.3. (old)'!AJ18,"%)")</f>
        <v>323 (9.97%)</v>
      </c>
      <c r="T27" s="503" t="str">
        <f>CONCATENATE('T.1.3. (old)'!AK18," (",'T.1.3. (old)'!AL18,"%)")</f>
        <v>4 (0.12%)</v>
      </c>
      <c r="U27" s="17" t="str">
        <f>CONCATENATE('T.1.3. (old)'!AM18," (",'T.1.3. (old)'!AN18,"%)")</f>
        <v>270 (8.33%)</v>
      </c>
      <c r="V27" s="503" t="str">
        <f>CONCATENATE('T.1.3. (old)'!AO18," (",'T.1.3. (old)'!AP18,"%)")</f>
        <v>48 (1.48%)</v>
      </c>
      <c r="W27" s="17" t="str">
        <f>CONCATENATE('T.1.3. (old)'!AQ18," (",'T.1.3. (old)'!AR18,"%)")</f>
        <v>2 (0.06%)</v>
      </c>
      <c r="X27" s="502" t="str">
        <f>CONCATENATE('T.1.3. (old)'!AS18," (",'T.1.3. (old)'!AT18,"%)")</f>
        <v>110 (3.39%)</v>
      </c>
      <c r="Y27" s="503" t="str">
        <f>CONCATENATE('T.1.3. (old)'!AU18," (",'T.1.3. (old)'!AV18,"%)")</f>
        <v>28 (0.86%)</v>
      </c>
      <c r="Z27" s="503" t="str">
        <f>CONCATENATE('T.1.3. (old)'!AW18," (",'T.1.3. (old)'!AX18,"%)")</f>
        <v>88 (2.72%)</v>
      </c>
      <c r="AA27" s="17" t="str">
        <f>CONCATENATE('T.1.3. (old)'!AY18," (",'T.1.3. (old)'!AZ18,"%)")</f>
        <v>6 (0.19%)</v>
      </c>
      <c r="AB27" s="504" t="str">
        <f>CONCATENATE('T.1.3. (old)'!BA18," (",'T.1.3. (old)'!BB18,"%)")</f>
        <v>26 (0.8%)</v>
      </c>
      <c r="AC27" s="17" t="str">
        <f>CONCATENATE('T.1.3. (old)'!BC18," (",'T.1.3. (old)'!BD18,"%)")</f>
        <v>707 (21.81%)</v>
      </c>
      <c r="AD27" s="504" t="str">
        <f>CONCATENATE('T.1.3. (old)'!BK18," (",'T.1.3. (old)'!BL18,"%)")</f>
        <v>1986 (61.28%)</v>
      </c>
      <c r="AE27" s="17" t="str">
        <f>CONCATENATE('T.1.3. (old)'!BM18," (",'T.1.3. (old)'!BN18,"%)")</f>
        <v>8 (0.25%)</v>
      </c>
    </row>
    <row r="28" spans="1:31" x14ac:dyDescent="0.2">
      <c r="A28" s="735"/>
      <c r="B28" s="729"/>
      <c r="C28" s="507" t="str">
        <f>CONCATENATE('T.1.4. (old)'!E18," (",'T.1.4. (old)'!F18,"%)")</f>
        <v>323 (9.97%)</v>
      </c>
      <c r="D28" s="508" t="str">
        <f>CONCATENATE('T.1.4. (old)'!G18," (",'T.1.4. (old)'!H18,"%)")</f>
        <v>295 (9.1%)</v>
      </c>
      <c r="E28" s="509" t="str">
        <f>CONCATENATE('T.1.4. (old)'!I18," (",'T.1.4. (old)'!J18,"%)")</f>
        <v>6 (0.19%)</v>
      </c>
      <c r="F28" s="508" t="str">
        <f>CONCATENATE('T.1.4. (old)'!K18," (",'T.1.4. (old)'!L18,"%)")</f>
        <v>1 (0.03%)</v>
      </c>
      <c r="G28" s="509" t="str">
        <f>CONCATENATE('T.1.4. (old)'!M18," (",'T.1.4. (old)'!N18,"%)")</f>
        <v>2 (0.06%)</v>
      </c>
      <c r="H28" s="508" t="str">
        <f>CONCATENATE('T.1.4. (old)'!O18," (",'T.1.4. (old)'!P18,"%)")</f>
        <v>3 (0.09%)</v>
      </c>
      <c r="I28" s="507" t="str">
        <f>CONCATENATE('T.1.4. (old)'!Q18," (",'T.1.4. (old)'!R18,"%)")</f>
        <v>401 (12.37%)</v>
      </c>
      <c r="J28" s="509" t="str">
        <f>CONCATENATE('T.1.4. (old)'!S18," (",'T.1.4. (old)'!T18,"%)")</f>
        <v>132 (4.07%)</v>
      </c>
      <c r="K28" s="509" t="str">
        <f>CONCATENATE('T.1.4. (old)'!U18," (",'T.1.4. (old)'!V18,"%)")</f>
        <v>101 (3.12%)</v>
      </c>
      <c r="L28" s="508" t="str">
        <f>CONCATENATE('T.1.4. (old)'!W18," (",'T.1.4. (old)'!X18,"%)")</f>
        <v>7 (0.22%)</v>
      </c>
      <c r="M28" s="507" t="str">
        <f>CONCATENATE('T.1.4. (old)'!Y18," (",'T.1.4. (old)'!Z18,"%)")</f>
        <v>268 (8.27%)</v>
      </c>
      <c r="N28" s="508" t="str">
        <f>CONCATENATE('T.1.4. (old)'!AA18," (",'T.1.4. (old)'!AB18,"%)")</f>
        <v>203 (6.26%)</v>
      </c>
      <c r="O28" s="509" t="str">
        <f>CONCATENATE('T.1.4. (old)'!AC18," (",'T.1.4. (old)'!AD18,"%)")</f>
        <v>7 (0.22%)</v>
      </c>
      <c r="P28" s="508" t="str">
        <f>CONCATENATE('T.1.4. (old)'!AE18," (",'T.1.4. (old)'!AF18,"%)")</f>
        <v>4 (0.12%)</v>
      </c>
      <c r="Q28" s="509" t="str">
        <f>CONCATENATE('T.1.4. (old)'!AG18," (",'T.1.4. (old)'!AH18,"%)")</f>
        <v>46 (1.42%)</v>
      </c>
      <c r="R28" s="508" t="str">
        <f>CONCATENATE('T.1.4. (old)'!AI18," (",'T.1.4. (old)'!AJ18,"%)")</f>
        <v>2 (0.06%)</v>
      </c>
      <c r="S28" s="507" t="str">
        <f>CONCATENATE('T.1.4. (old)'!AK18," (",'T.1.4. (old)'!AL18,"%)")</f>
        <v>104 (3.21%)</v>
      </c>
      <c r="T28" s="509" t="str">
        <f>CONCATENATE('T.1.4. (old)'!AM18," (",'T.1.4. (old)'!AN18,"%)")</f>
        <v>1 (0.03%)</v>
      </c>
      <c r="U28" s="508" t="str">
        <f>CONCATENATE('T.1.4. (old)'!AO18," (",'T.1.4. (old)'!AP18,"%)")</f>
        <v>67 (2.07%)</v>
      </c>
      <c r="V28" s="509" t="str">
        <f>CONCATENATE('T.1.4. (old)'!AQ18," (",'T.1.4. (old)'!AR18,"%)")</f>
        <v>26 (0.8%)</v>
      </c>
      <c r="W28" s="508" t="str">
        <f>CONCATENATE('T.1.4. (old)'!AS18," (",'T.1.4. (old)'!AT18,"%)")</f>
        <v>2 (0.06%)</v>
      </c>
      <c r="X28" s="507" t="str">
        <f>CONCATENATE('T.1.4. (old)'!AU18," (",'T.1.4. (old)'!AV18,"%)")</f>
        <v>38 (1.17%)</v>
      </c>
      <c r="Y28" s="509" t="str">
        <f>CONCATENATE('T.1.4. (old)'!AW18," (",'T.1.4. (old)'!AX18,"%)")</f>
        <v>2 (0.06%)</v>
      </c>
      <c r="Z28" s="509" t="str">
        <f>CONCATENATE('T.1.4. (old)'!AY18," (",'T.1.4. (old)'!AZ18,"%)")</f>
        <v>35 (1.08%)</v>
      </c>
      <c r="AA28" s="508" t="str">
        <f>CONCATENATE('T.1.4. (old)'!BA18," (",'T.1.4. (old)'!BB18,"%)")</f>
        <v>0 (0%)</v>
      </c>
      <c r="AB28" s="510" t="str">
        <f>CONCATENATE('T.1.4. (old)'!BC18," (",'T.1.4. (old)'!BD18,"%)")</f>
        <v>4 (0.12%)</v>
      </c>
      <c r="AC28" s="508" t="str">
        <f>CONCATENATE('T.1.4. (old)'!BE18," (",'T.1.4. (old)'!BF18,"%)")</f>
        <v>368 (11.35%)</v>
      </c>
      <c r="AD28" s="510" t="str">
        <f>CONCATENATE('T.1.4. (old)'!BM18," (",'T.1.4. (old)'!BN18,"%)")</f>
        <v>1719 (53.04%)</v>
      </c>
      <c r="AE28" s="508" t="str">
        <f>CONCATENATE('T.1.4. (old)'!BO18," (",'T.1.4. (old)'!BP18,"%)")</f>
        <v>6 (0.19%)</v>
      </c>
    </row>
    <row r="29" spans="1:31" x14ac:dyDescent="0.2">
      <c r="A29" s="723" t="str">
        <f>Labels!C42</f>
        <v>Limburg</v>
      </c>
      <c r="B29" s="728">
        <f>'T.1.3. (old)'!B19</f>
        <v>3140</v>
      </c>
      <c r="C29" s="502" t="str">
        <f>CONCATENATE('T.1.3. (old)'!C19," (",'T.1.3. (old)'!D19,"%)")</f>
        <v>153 (4.87%)</v>
      </c>
      <c r="D29" s="17" t="str">
        <f>CONCATENATE('T.1.3. (old)'!E19," (",'T.1.3. (old)'!F19,"%)")</f>
        <v>110 (3.5%)</v>
      </c>
      <c r="E29" s="503" t="str">
        <f>CONCATENATE('T.1.3. (old)'!G19," (",'T.1.3. (old)'!H19,"%)")</f>
        <v>11 (0.35%)</v>
      </c>
      <c r="F29" s="17" t="str">
        <f>CONCATENATE('T.1.3. (old)'!I19," (",'T.1.3. (old)'!J19,"%)")</f>
        <v>9 (0.29%)</v>
      </c>
      <c r="G29" s="503" t="str">
        <f>CONCATENATE('T.1.3. (old)'!K19," (",'T.1.3. (old)'!L19,"%)")</f>
        <v>1 (0.03%)</v>
      </c>
      <c r="H29" s="17" t="str">
        <f>CONCATENATE('T.1.3. (old)'!M19," (",'T.1.3. (old)'!N19,"%)")</f>
        <v>4 (0.13%)</v>
      </c>
      <c r="I29" s="502" t="str">
        <f>CONCATENATE('T.1.3. (old)'!O19," (",'T.1.3. (old)'!P19,"%)")</f>
        <v>710 (22.61%)</v>
      </c>
      <c r="J29" s="503" t="str">
        <f>CONCATENATE('T.1.3. (old)'!Q19," (",'T.1.3. (old)'!R19,"%)")</f>
        <v>510 (16.24%)</v>
      </c>
      <c r="K29" s="503" t="str">
        <f>CONCATENATE('T.1.3. (old)'!S19," (",'T.1.3. (old)'!T19,"%)")</f>
        <v>59 (1.88%)</v>
      </c>
      <c r="L29" s="17" t="str">
        <f>CONCATENATE('T.1.3. (old)'!U19," (",'T.1.3. (old)'!V19,"%)")</f>
        <v>3 (0.1%)</v>
      </c>
      <c r="M29" s="502" t="str">
        <f>CONCATENATE('T.1.3. (old)'!W19," (",'T.1.3. (old)'!X19,"%)")</f>
        <v>527 (16.78%)</v>
      </c>
      <c r="N29" s="17" t="str">
        <f>CONCATENATE('T.1.3. (old)'!Y19," (",'T.1.3. (old)'!Z19,"%)")</f>
        <v>449 (14.3%)</v>
      </c>
      <c r="O29" s="503" t="str">
        <f>CONCATENATE('T.1.3. (old)'!AA19," (",'T.1.3. (old)'!AB19,"%)")</f>
        <v>13 (0.41%)</v>
      </c>
      <c r="P29" s="17" t="str">
        <f>CONCATENATE('T.1.3. (old)'!AC19," (",'T.1.3. (old)'!AD19,"%)")</f>
        <v>76 (2.42%)</v>
      </c>
      <c r="Q29" s="503" t="str">
        <f>CONCATENATE('T.1.3. (old)'!AE19," (",'T.1.3. (old)'!AF19,"%)")</f>
        <v>1 (0.03%)</v>
      </c>
      <c r="R29" s="17" t="str">
        <f>CONCATENATE('T.1.3. (old)'!AG19," (",'T.1.3. (old)'!AH19,"%)")</f>
        <v>9 (0.29%)</v>
      </c>
      <c r="S29" s="502" t="str">
        <f>CONCATENATE('T.1.3. (old)'!AI19," (",'T.1.3. (old)'!AJ19,"%)")</f>
        <v>358 (11.4%)</v>
      </c>
      <c r="T29" s="503" t="str">
        <f>CONCATENATE('T.1.3. (old)'!AK19," (",'T.1.3. (old)'!AL19,"%)")</f>
        <v>9 (0.29%)</v>
      </c>
      <c r="U29" s="17" t="str">
        <f>CONCATENATE('T.1.3. (old)'!AM19," (",'T.1.3. (old)'!AN19,"%)")</f>
        <v>231 (7.36%)</v>
      </c>
      <c r="V29" s="503" t="str">
        <f>CONCATENATE('T.1.3. (old)'!AO19," (",'T.1.3. (old)'!AP19,"%)")</f>
        <v>113 (3.6%)</v>
      </c>
      <c r="W29" s="17" t="str">
        <f>CONCATENATE('T.1.3. (old)'!AQ19," (",'T.1.3. (old)'!AR19,"%)")</f>
        <v>1 (0.03%)</v>
      </c>
      <c r="X29" s="502" t="str">
        <f>CONCATENATE('T.1.3. (old)'!AS19," (",'T.1.3. (old)'!AT19,"%)")</f>
        <v>93 (2.96%)</v>
      </c>
      <c r="Y29" s="503" t="str">
        <f>CONCATENATE('T.1.3. (old)'!AU19," (",'T.1.3. (old)'!AV19,"%)")</f>
        <v>18 (0.57%)</v>
      </c>
      <c r="Z29" s="503" t="str">
        <f>CONCATENATE('T.1.3. (old)'!AW19," (",'T.1.3. (old)'!AX19,"%)")</f>
        <v>73 (2.32%)</v>
      </c>
      <c r="AA29" s="17" t="str">
        <f>CONCATENATE('T.1.3. (old)'!AY19," (",'T.1.3. (old)'!AZ19,"%)")</f>
        <v>0 (0%)</v>
      </c>
      <c r="AB29" s="504" t="str">
        <f>CONCATENATE('T.1.3. (old)'!BA19," (",'T.1.3. (old)'!BB19,"%)")</f>
        <v>8 (0.25%)</v>
      </c>
      <c r="AC29" s="17" t="str">
        <f>CONCATENATE('T.1.3. (old)'!BC19," (",'T.1.3. (old)'!BD19,"%)")</f>
        <v>1028 (32.74%)</v>
      </c>
      <c r="AD29" s="504" t="str">
        <f>CONCATENATE('T.1.3. (old)'!BK19," (",'T.1.3. (old)'!BL19,"%)")</f>
        <v>1949 (62.07%)</v>
      </c>
      <c r="AE29" s="17" t="str">
        <f>CONCATENATE('T.1.3. (old)'!BM19," (",'T.1.3. (old)'!BN19,"%)")</f>
        <v>13 (0.41%)</v>
      </c>
    </row>
    <row r="30" spans="1:31" x14ac:dyDescent="0.2">
      <c r="A30" s="735"/>
      <c r="B30" s="729"/>
      <c r="C30" s="507" t="str">
        <f>CONCATENATE('T.1.4. (old)'!E19," (",'T.1.4. (old)'!F19,"%)")</f>
        <v>98 (3.12%)</v>
      </c>
      <c r="D30" s="508" t="str">
        <f>CONCATENATE('T.1.4. (old)'!G19," (",'T.1.4. (old)'!H19,"%)")</f>
        <v>70 (2.23%)</v>
      </c>
      <c r="E30" s="509" t="str">
        <f>CONCATENATE('T.1.4. (old)'!I19," (",'T.1.4. (old)'!J19,"%)")</f>
        <v>2 (0.06%)</v>
      </c>
      <c r="F30" s="508" t="str">
        <f>CONCATENATE('T.1.4. (old)'!K19," (",'T.1.4. (old)'!L19,"%)")</f>
        <v>3 (0.1%)</v>
      </c>
      <c r="G30" s="509" t="str">
        <f>CONCATENATE('T.1.4. (old)'!M19," (",'T.1.4. (old)'!N19,"%)")</f>
        <v>1 (0.03%)</v>
      </c>
      <c r="H30" s="508" t="str">
        <f>CONCATENATE('T.1.4. (old)'!O19," (",'T.1.4. (old)'!P19,"%)")</f>
        <v>2 (0.06%)</v>
      </c>
      <c r="I30" s="507" t="str">
        <f>CONCATENATE('T.1.4. (old)'!Q19," (",'T.1.4. (old)'!R19,"%)")</f>
        <v>373 (11.88%)</v>
      </c>
      <c r="J30" s="509" t="str">
        <f>CONCATENATE('T.1.4. (old)'!S19," (",'T.1.4. (old)'!T19,"%)")</f>
        <v>176 (5.61%)</v>
      </c>
      <c r="K30" s="509" t="str">
        <f>CONCATENATE('T.1.4. (old)'!U19," (",'T.1.4. (old)'!V19,"%)")</f>
        <v>37 (1.18%)</v>
      </c>
      <c r="L30" s="508" t="str">
        <f>CONCATENATE('T.1.4. (old)'!W19," (",'T.1.4. (old)'!X19,"%)")</f>
        <v>0 (0%)</v>
      </c>
      <c r="M30" s="507" t="str">
        <f>CONCATENATE('T.1.4. (old)'!Y19," (",'T.1.4. (old)'!Z19,"%)")</f>
        <v>262 (8.34%)</v>
      </c>
      <c r="N30" s="508" t="str">
        <f>CONCATENATE('T.1.4. (old)'!AA19," (",'T.1.4. (old)'!AB19,"%)")</f>
        <v>234 (7.45%)</v>
      </c>
      <c r="O30" s="509" t="str">
        <f>CONCATENATE('T.1.4. (old)'!AC19," (",'T.1.4. (old)'!AD19,"%)")</f>
        <v>3 (0.1%)</v>
      </c>
      <c r="P30" s="508" t="str">
        <f>CONCATENATE('T.1.4. (old)'!AE19," (",'T.1.4. (old)'!AF19,"%)")</f>
        <v>15 (0.48%)</v>
      </c>
      <c r="Q30" s="509" t="str">
        <f>CONCATENATE('T.1.4. (old)'!AG19," (",'T.1.4. (old)'!AH19,"%)")</f>
        <v>0 (0%)</v>
      </c>
      <c r="R30" s="508" t="str">
        <f>CONCATENATE('T.1.4. (old)'!AI19," (",'T.1.4. (old)'!AJ19,"%)")</f>
        <v>5 (0.16%)</v>
      </c>
      <c r="S30" s="507" t="str">
        <f>CONCATENATE('T.1.4. (old)'!AK19," (",'T.1.4. (old)'!AL19,"%)")</f>
        <v>154 (4.9%)</v>
      </c>
      <c r="T30" s="509" t="str">
        <f>CONCATENATE('T.1.4. (old)'!AM19," (",'T.1.4. (old)'!AN19,"%)")</f>
        <v>0 (0%)</v>
      </c>
      <c r="U30" s="508" t="str">
        <f>CONCATENATE('T.1.4. (old)'!AO19," (",'T.1.4. (old)'!AP19,"%)")</f>
        <v>89 (2.83%)</v>
      </c>
      <c r="V30" s="509" t="str">
        <f>CONCATENATE('T.1.4. (old)'!AQ19," (",'T.1.4. (old)'!AR19,"%)")</f>
        <v>53 (1.69%)</v>
      </c>
      <c r="W30" s="508" t="str">
        <f>CONCATENATE('T.1.4. (old)'!AS19," (",'T.1.4. (old)'!AT19,"%)")</f>
        <v>1 (0.03%)</v>
      </c>
      <c r="X30" s="507" t="str">
        <f>CONCATENATE('T.1.4. (old)'!AU19," (",'T.1.4. (old)'!AV19,"%)")</f>
        <v>38 (1.21%)</v>
      </c>
      <c r="Y30" s="509" t="str">
        <f>CONCATENATE('T.1.4. (old)'!AW19," (",'T.1.4. (old)'!AX19,"%)")</f>
        <v>2 (0.06%)</v>
      </c>
      <c r="Z30" s="509" t="str">
        <f>CONCATENATE('T.1.4. (old)'!AY19," (",'T.1.4. (old)'!AZ19,"%)")</f>
        <v>35 (1.11%)</v>
      </c>
      <c r="AA30" s="508" t="str">
        <f>CONCATENATE('T.1.4. (old)'!BA19," (",'T.1.4. (old)'!BB19,"%)")</f>
        <v>0 (0%)</v>
      </c>
      <c r="AB30" s="510" t="str">
        <f>CONCATENATE('T.1.4. (old)'!BC19," (",'T.1.4. (old)'!BD19,"%)")</f>
        <v>5 (0.16%)</v>
      </c>
      <c r="AC30" s="508" t="str">
        <f>CONCATENATE('T.1.4. (old)'!BE19," (",'T.1.4. (old)'!BF19,"%)")</f>
        <v>507 (16.15%)</v>
      </c>
      <c r="AD30" s="510" t="str">
        <f>CONCATENATE('T.1.4. (old)'!BM19," (",'T.1.4. (old)'!BN19,"%)")</f>
        <v>1581 (50.35%)</v>
      </c>
      <c r="AE30" s="508" t="str">
        <f>CONCATENATE('T.1.4. (old)'!BO19," (",'T.1.4. (old)'!BP19,"%)")</f>
        <v>8 (0.25%)</v>
      </c>
    </row>
    <row r="31" spans="1:31" x14ac:dyDescent="0.2">
      <c r="A31" s="736" t="str">
        <f>Labels!C43</f>
        <v>TOTAAL WALLONIË</v>
      </c>
      <c r="B31" s="726">
        <f>'T.1.3. (old)'!B20</f>
        <v>6307</v>
      </c>
      <c r="C31" s="502" t="str">
        <f>CONCATENATE('T.1.3. (old)'!C20," (",'T.1.3. (old)'!D20,"%)")</f>
        <v>1001 (15.87%)</v>
      </c>
      <c r="D31" s="17" t="str">
        <f>CONCATENATE('T.1.3. (old)'!E20," (",'T.1.3. (old)'!F20,"%)")</f>
        <v>850 (13.48%)</v>
      </c>
      <c r="E31" s="503" t="str">
        <f>CONCATENATE('T.1.3. (old)'!G20," (",'T.1.3. (old)'!H20,"%)")</f>
        <v>172 (2.73%)</v>
      </c>
      <c r="F31" s="17" t="str">
        <f>CONCATENATE('T.1.3. (old)'!I20," (",'T.1.3. (old)'!J20,"%)")</f>
        <v>18 (0.29%)</v>
      </c>
      <c r="G31" s="503" t="str">
        <f>CONCATENATE('T.1.3. (old)'!K20," (",'T.1.3. (old)'!L20,"%)")</f>
        <v>5 (0.08%)</v>
      </c>
      <c r="H31" s="17" t="str">
        <f>CONCATENATE('T.1.3. (old)'!M20," (",'T.1.3. (old)'!N20,"%)")</f>
        <v>44 (0.7%)</v>
      </c>
      <c r="I31" s="502" t="str">
        <f>CONCATENATE('T.1.3. (old)'!O20," (",'T.1.3. (old)'!P20,"%)")</f>
        <v>1663 (26.37%)</v>
      </c>
      <c r="J31" s="503" t="str">
        <f>CONCATENATE('T.1.3. (old)'!Q20," (",'T.1.3. (old)'!R20,"%)")</f>
        <v>1028 (16.3%)</v>
      </c>
      <c r="K31" s="503" t="str">
        <f>CONCATENATE('T.1.3. (old)'!S20," (",'T.1.3. (old)'!T20,"%)")</f>
        <v>472 (7.48%)</v>
      </c>
      <c r="L31" s="17" t="str">
        <f>CONCATENATE('T.1.3. (old)'!U20," (",'T.1.3. (old)'!V20,"%)")</f>
        <v>2 (0.03%)</v>
      </c>
      <c r="M31" s="502" t="str">
        <f>CONCATENATE('T.1.3. (old)'!W20," (",'T.1.3. (old)'!X20,"%)")</f>
        <v>153 (2.43%)</v>
      </c>
      <c r="N31" s="17" t="str">
        <f>CONCATENATE('T.1.3. (old)'!Y20," (",'T.1.3. (old)'!Z20,"%)")</f>
        <v>102 (1.62%)</v>
      </c>
      <c r="O31" s="503" t="str">
        <f>CONCATENATE('T.1.3. (old)'!AA20," (",'T.1.3. (old)'!AB20,"%)")</f>
        <v>14 (0.22%)</v>
      </c>
      <c r="P31" s="17" t="str">
        <f>CONCATENATE('T.1.3. (old)'!AC20," (",'T.1.3. (old)'!AD20,"%)")</f>
        <v>67 (1.06%)</v>
      </c>
      <c r="Q31" s="503" t="str">
        <f>CONCATENATE('T.1.3. (old)'!AE20," (",'T.1.3. (old)'!AF20,"%)")</f>
        <v>0 (0%)</v>
      </c>
      <c r="R31" s="17" t="str">
        <f>CONCATENATE('T.1.3. (old)'!AG20," (",'T.1.3. (old)'!AH20,"%)")</f>
        <v>4 (0.06%)</v>
      </c>
      <c r="S31" s="502" t="str">
        <f>CONCATENATE('T.1.3. (old)'!AI20," (",'T.1.3. (old)'!AJ20,"%)")</f>
        <v>467 (7.4%)</v>
      </c>
      <c r="T31" s="503" t="str">
        <f>CONCATENATE('T.1.3. (old)'!AK20," (",'T.1.3. (old)'!AL20,"%)")</f>
        <v>18 (0.29%)</v>
      </c>
      <c r="U31" s="17" t="str">
        <f>CONCATENATE('T.1.3. (old)'!AM20," (",'T.1.3. (old)'!AN20,"%)")</f>
        <v>420 (6.66%)</v>
      </c>
      <c r="V31" s="503" t="str">
        <f>CONCATENATE('T.1.3. (old)'!AO20," (",'T.1.3. (old)'!AP20,"%)")</f>
        <v>7 (0.11%)</v>
      </c>
      <c r="W31" s="17" t="str">
        <f>CONCATENATE('T.1.3. (old)'!AQ20," (",'T.1.3. (old)'!AR20,"%)")</f>
        <v>8 (0.13%)</v>
      </c>
      <c r="X31" s="502" t="str">
        <f>CONCATENATE('T.1.3. (old)'!AS20," (",'T.1.3. (old)'!AT20,"%)")</f>
        <v>112 (1.78%)</v>
      </c>
      <c r="Y31" s="503" t="str">
        <f>CONCATENATE('T.1.3. (old)'!AU20," (",'T.1.3. (old)'!AV20,"%)")</f>
        <v>38 (0.6%)</v>
      </c>
      <c r="Z31" s="503" t="str">
        <f>CONCATENATE('T.1.3. (old)'!AW20," (",'T.1.3. (old)'!AX20,"%)")</f>
        <v>80 (1.27%)</v>
      </c>
      <c r="AA31" s="17" t="str">
        <f>CONCATENATE('T.1.3. (old)'!AY20," (",'T.1.3. (old)'!AZ20,"%)")</f>
        <v>9 (0.14%)</v>
      </c>
      <c r="AB31" s="504" t="str">
        <f>CONCATENATE('T.1.3. (old)'!BA20," (",'T.1.3. (old)'!BB20,"%)")</f>
        <v>6 (0.1%)</v>
      </c>
      <c r="AC31" s="17" t="str">
        <f>CONCATENATE('T.1.3. (old)'!BC20," (",'T.1.3. (old)'!BD20,"%)")</f>
        <v>1401 (22.21%)</v>
      </c>
      <c r="AD31" s="504" t="str">
        <f>CONCATENATE('T.1.3. (old)'!BK20," (",'T.1.3. (old)'!BL20,"%)")</f>
        <v>4539 (71.97%)</v>
      </c>
      <c r="AE31" s="17" t="str">
        <f>CONCATENATE('T.1.3. (old)'!BM20," (",'T.1.3. (old)'!BN20,"%)")</f>
        <v>20 (0.32%)</v>
      </c>
    </row>
    <row r="32" spans="1:31" x14ac:dyDescent="0.2">
      <c r="A32" s="737"/>
      <c r="B32" s="734"/>
      <c r="C32" s="507" t="str">
        <f>CONCATENATE('T.1.4. (old)'!E20," (",'T.1.4. (old)'!F20,"%)")</f>
        <v>746 (11.83%)</v>
      </c>
      <c r="D32" s="508" t="str">
        <f>CONCATENATE('T.1.4. (old)'!G20," (",'T.1.4. (old)'!H20,"%)")</f>
        <v>637 (10.1%)</v>
      </c>
      <c r="E32" s="509" t="str">
        <f>CONCATENATE('T.1.4. (old)'!I20," (",'T.1.4. (old)'!J20,"%)")</f>
        <v>57 (0.9%)</v>
      </c>
      <c r="F32" s="508" t="str">
        <f>CONCATENATE('T.1.4. (old)'!K20," (",'T.1.4. (old)'!L20,"%)")</f>
        <v>9 (0.14%)</v>
      </c>
      <c r="G32" s="509" t="str">
        <f>CONCATENATE('T.1.4. (old)'!M20," (",'T.1.4. (old)'!N20,"%)")</f>
        <v>2 (0.03%)</v>
      </c>
      <c r="H32" s="508" t="str">
        <f>CONCATENATE('T.1.4. (old)'!O20," (",'T.1.4. (old)'!P20,"%)")</f>
        <v>13 (0.21%)</v>
      </c>
      <c r="I32" s="507" t="str">
        <f>CONCATENATE('T.1.4. (old)'!Q20," (",'T.1.4. (old)'!R20,"%)")</f>
        <v>927 (14.7%)</v>
      </c>
      <c r="J32" s="509" t="str">
        <f>CONCATENATE('T.1.4. (old)'!S20," (",'T.1.4. (old)'!T20,"%)")</f>
        <v>459 (7.28%)</v>
      </c>
      <c r="K32" s="509" t="str">
        <f>CONCATENATE('T.1.4. (old)'!U20," (",'T.1.4. (old)'!V20,"%)")</f>
        <v>211 (3.35%)</v>
      </c>
      <c r="L32" s="508" t="str">
        <f>CONCATENATE('T.1.4. (old)'!W20," (",'T.1.4. (old)'!X20,"%)")</f>
        <v>0 (0%)</v>
      </c>
      <c r="M32" s="507" t="str">
        <f>CONCATENATE('T.1.4. (old)'!Y20," (",'T.1.4. (old)'!Z20,"%)")</f>
        <v>29 (0.46%)</v>
      </c>
      <c r="N32" s="508" t="str">
        <f>CONCATENATE('T.1.4. (old)'!AA20," (",'T.1.4. (old)'!AB20,"%)")</f>
        <v>24 (0.38%)</v>
      </c>
      <c r="O32" s="509" t="str">
        <f>CONCATENATE('T.1.4. (old)'!AC20," (",'T.1.4. (old)'!AD20,"%)")</f>
        <v>1 (0.02%)</v>
      </c>
      <c r="P32" s="508" t="str">
        <f>CONCATENATE('T.1.4. (old)'!AE20," (",'T.1.4. (old)'!AF20,"%)")</f>
        <v>1 (0.02%)</v>
      </c>
      <c r="Q32" s="509" t="str">
        <f>CONCATENATE('T.1.4. (old)'!AG20," (",'T.1.4. (old)'!AH20,"%)")</f>
        <v>0 (0%)</v>
      </c>
      <c r="R32" s="508" t="str">
        <f>CONCATENATE('T.1.4. (old)'!AI20," (",'T.1.4. (old)'!AJ20,"%)")</f>
        <v>1 (0.02%)</v>
      </c>
      <c r="S32" s="507" t="str">
        <f>CONCATENATE('T.1.4. (old)'!AK20," (",'T.1.4. (old)'!AL20,"%)")</f>
        <v>132 (2.09%)</v>
      </c>
      <c r="T32" s="509" t="str">
        <f>CONCATENATE('T.1.4. (old)'!AM20," (",'T.1.4. (old)'!AN20,"%)")</f>
        <v>3 (0.05%)</v>
      </c>
      <c r="U32" s="508" t="str">
        <f>CONCATENATE('T.1.4. (old)'!AO20," (",'T.1.4. (old)'!AP20,"%)")</f>
        <v>101 (1.6%)</v>
      </c>
      <c r="V32" s="509" t="str">
        <f>CONCATENATE('T.1.4. (old)'!AQ20," (",'T.1.4. (old)'!AR20,"%)")</f>
        <v>1 (0.02%)</v>
      </c>
      <c r="W32" s="508" t="str">
        <f>CONCATENATE('T.1.4. (old)'!AS20," (",'T.1.4. (old)'!AT20,"%)")</f>
        <v>3 (0.05%)</v>
      </c>
      <c r="X32" s="507" t="str">
        <f>CONCATENATE('T.1.4. (old)'!AU20," (",'T.1.4. (old)'!AV20,"%)")</f>
        <v>29 (0.46%)</v>
      </c>
      <c r="Y32" s="509" t="str">
        <f>CONCATENATE('T.1.4. (old)'!AW20," (",'T.1.4. (old)'!AX20,"%)")</f>
        <v>0 (0%)</v>
      </c>
      <c r="Z32" s="509" t="str">
        <f>CONCATENATE('T.1.4. (old)'!AY20," (",'T.1.4. (old)'!AZ20,"%)")</f>
        <v>28 (0.44%)</v>
      </c>
      <c r="AA32" s="508" t="str">
        <f>CONCATENATE('T.1.4. (old)'!BA20," (",'T.1.4. (old)'!BB20,"%)")</f>
        <v>0 (0%)</v>
      </c>
      <c r="AB32" s="510" t="str">
        <f>CONCATENATE('T.1.4. (old)'!BC20," (",'T.1.4. (old)'!BD20,"%)")</f>
        <v>2 (0.03%)</v>
      </c>
      <c r="AC32" s="508" t="str">
        <f>CONCATENATE('T.1.4. (old)'!BE20," (",'T.1.4. (old)'!BF20,"%)")</f>
        <v>521 (8.26%)</v>
      </c>
      <c r="AD32" s="510" t="str">
        <f>CONCATENATE('T.1.4. (old)'!BM20," (",'T.1.4. (old)'!BN20,"%)")</f>
        <v>3901 (61.85%)</v>
      </c>
      <c r="AE32" s="508" t="str">
        <f>CONCATENATE('T.1.4. (old)'!BO20," (",'T.1.4. (old)'!BP20,"%)")</f>
        <v>9 (0.14%)</v>
      </c>
    </row>
    <row r="33" spans="1:31" x14ac:dyDescent="0.2">
      <c r="A33" s="723" t="str">
        <f>Labels!C44</f>
        <v>Luik</v>
      </c>
      <c r="B33" s="728">
        <f>'T.1.3. (old)'!B21</f>
        <v>2328</v>
      </c>
      <c r="C33" s="502" t="str">
        <f>CONCATENATE('T.1.3. (old)'!C21," (",'T.1.3. (old)'!D21,"%)")</f>
        <v>419 (18%)</v>
      </c>
      <c r="D33" s="17" t="str">
        <f>CONCATENATE('T.1.3. (old)'!E21," (",'T.1.3. (old)'!F21,"%)")</f>
        <v>363 (15.59%)</v>
      </c>
      <c r="E33" s="503" t="str">
        <f>CONCATENATE('T.1.3. (old)'!G21," (",'T.1.3. (old)'!H21,"%)")</f>
        <v>38 (1.63%)</v>
      </c>
      <c r="F33" s="17" t="str">
        <f>CONCATENATE('T.1.3. (old)'!I21," (",'T.1.3. (old)'!J21,"%)")</f>
        <v>8 (0.34%)</v>
      </c>
      <c r="G33" s="503" t="str">
        <f>CONCATENATE('T.1.3. (old)'!K21," (",'T.1.3. (old)'!L21,"%)")</f>
        <v>0 (0%)</v>
      </c>
      <c r="H33" s="17" t="str">
        <f>CONCATENATE('T.1.3. (old)'!M21," (",'T.1.3. (old)'!N21,"%)")</f>
        <v>15 (0.64%)</v>
      </c>
      <c r="I33" s="502" t="str">
        <f>CONCATENATE('T.1.3. (old)'!O21," (",'T.1.3. (old)'!P21,"%)")</f>
        <v>642 (27.58%)</v>
      </c>
      <c r="J33" s="503" t="str">
        <f>CONCATENATE('T.1.3. (old)'!Q21," (",'T.1.3. (old)'!R21,"%)")</f>
        <v>462 (19.85%)</v>
      </c>
      <c r="K33" s="503" t="str">
        <f>CONCATENATE('T.1.3. (old)'!S21," (",'T.1.3. (old)'!T21,"%)")</f>
        <v>125 (5.37%)</v>
      </c>
      <c r="L33" s="17" t="str">
        <f>CONCATENATE('T.1.3. (old)'!U21," (",'T.1.3. (old)'!V21,"%)")</f>
        <v>0 (0%)</v>
      </c>
      <c r="M33" s="502" t="str">
        <f>CONCATENATE('T.1.3. (old)'!W21," (",'T.1.3. (old)'!X21,"%)")</f>
        <v>64 (2.75%)</v>
      </c>
      <c r="N33" s="17" t="str">
        <f>CONCATENATE('T.1.3. (old)'!Y21," (",'T.1.3. (old)'!Z21,"%)")</f>
        <v>43 (1.85%)</v>
      </c>
      <c r="O33" s="503" t="str">
        <f>CONCATENATE('T.1.3. (old)'!AA21," (",'T.1.3. (old)'!AB21,"%)")</f>
        <v>4 (0.17%)</v>
      </c>
      <c r="P33" s="17" t="str">
        <f>CONCATENATE('T.1.3. (old)'!AC21," (",'T.1.3. (old)'!AD21,"%)")</f>
        <v>24 (1.03%)</v>
      </c>
      <c r="Q33" s="503" t="str">
        <f>CONCATENATE('T.1.3. (old)'!AE21," (",'T.1.3. (old)'!AF21,"%)")</f>
        <v>0 (0%)</v>
      </c>
      <c r="R33" s="17" t="str">
        <f>CONCATENATE('T.1.3. (old)'!AG21," (",'T.1.3. (old)'!AH21,"%)")</f>
        <v>2 (0.09%)</v>
      </c>
      <c r="S33" s="502" t="str">
        <f>CONCATENATE('T.1.3. (old)'!AI21," (",'T.1.3. (old)'!AJ21,"%)")</f>
        <v>159 (6.83%)</v>
      </c>
      <c r="T33" s="503" t="str">
        <f>CONCATENATE('T.1.3. (old)'!AK21," (",'T.1.3. (old)'!AL21,"%)")</f>
        <v>13 (0.56%)</v>
      </c>
      <c r="U33" s="17" t="str">
        <f>CONCATENATE('T.1.3. (old)'!AM21," (",'T.1.3. (old)'!AN21,"%)")</f>
        <v>133 (5.71%)</v>
      </c>
      <c r="V33" s="503" t="str">
        <f>CONCATENATE('T.1.3. (old)'!AO21," (",'T.1.3. (old)'!AP21,"%)")</f>
        <v>3 (0.13%)</v>
      </c>
      <c r="W33" s="17" t="str">
        <f>CONCATENATE('T.1.3. (old)'!AQ21," (",'T.1.3. (old)'!AR21,"%)")</f>
        <v>5 (0.21%)</v>
      </c>
      <c r="X33" s="502" t="str">
        <f>CONCATENATE('T.1.3. (old)'!AS21," (",'T.1.3. (old)'!AT21,"%)")</f>
        <v>39 (1.68%)</v>
      </c>
      <c r="Y33" s="503" t="str">
        <f>CONCATENATE('T.1.3. (old)'!AU21," (",'T.1.3. (old)'!AV21,"%)")</f>
        <v>16 (0.69%)</v>
      </c>
      <c r="Z33" s="503" t="str">
        <f>CONCATENATE('T.1.3. (old)'!AW21," (",'T.1.3. (old)'!AX21,"%)")</f>
        <v>27 (1.16%)</v>
      </c>
      <c r="AA33" s="17" t="str">
        <f>CONCATENATE('T.1.3. (old)'!AY21," (",'T.1.3. (old)'!AZ21,"%)")</f>
        <v>2 (0.09%)</v>
      </c>
      <c r="AB33" s="504" t="str">
        <f>CONCATENATE('T.1.3. (old)'!BA21," (",'T.1.3. (old)'!BB21,"%)")</f>
        <v>4 (0.17%)</v>
      </c>
      <c r="AC33" s="17" t="str">
        <f>CONCATENATE('T.1.3. (old)'!BC21," (",'T.1.3. (old)'!BD21,"%)")</f>
        <v>488 (20.96%)</v>
      </c>
      <c r="AD33" s="504" t="str">
        <f>CONCATENATE('T.1.3. (old)'!BK21," (",'T.1.3. (old)'!BL21,"%)")</f>
        <v>1645 (70.66%)</v>
      </c>
      <c r="AE33" s="17" t="str">
        <f>CONCATENATE('T.1.3. (old)'!BM21," (",'T.1.3. (old)'!BN21,"%)")</f>
        <v>6 (0.26%)</v>
      </c>
    </row>
    <row r="34" spans="1:31" x14ac:dyDescent="0.2">
      <c r="A34" s="735"/>
      <c r="B34" s="729"/>
      <c r="C34" s="507" t="str">
        <f>CONCATENATE('T.1.4. (old)'!E21," (",'T.1.4. (old)'!F21,"%)")</f>
        <v>324 (13.92%)</v>
      </c>
      <c r="D34" s="508" t="str">
        <f>CONCATENATE('T.1.4. (old)'!G21," (",'T.1.4. (old)'!H21,"%)")</f>
        <v>286 (12.29%)</v>
      </c>
      <c r="E34" s="509" t="str">
        <f>CONCATENATE('T.1.4. (old)'!I21," (",'T.1.4. (old)'!J21,"%)")</f>
        <v>18 (0.77%)</v>
      </c>
      <c r="F34" s="508" t="str">
        <f>CONCATENATE('T.1.4. (old)'!K21," (",'T.1.4. (old)'!L21,"%)")</f>
        <v>5 (0.21%)</v>
      </c>
      <c r="G34" s="509" t="str">
        <f>CONCATENATE('T.1.4. (old)'!M21," (",'T.1.4. (old)'!N21,"%)")</f>
        <v>0 (0%)</v>
      </c>
      <c r="H34" s="508" t="str">
        <f>CONCATENATE('T.1.4. (old)'!O21," (",'T.1.4. (old)'!P21,"%)")</f>
        <v>4 (0.17%)</v>
      </c>
      <c r="I34" s="507" t="str">
        <f>CONCATENATE('T.1.4. (old)'!Q21," (",'T.1.4. (old)'!R21,"%)")</f>
        <v>347 (14.91%)</v>
      </c>
      <c r="J34" s="509" t="str">
        <f>CONCATENATE('T.1.4. (old)'!S21," (",'T.1.4. (old)'!T21,"%)")</f>
        <v>208 (8.93%)</v>
      </c>
      <c r="K34" s="509" t="str">
        <f>CONCATENATE('T.1.4. (old)'!U21," (",'T.1.4. (old)'!V21,"%)")</f>
        <v>58 (2.49%)</v>
      </c>
      <c r="L34" s="508" t="str">
        <f>CONCATENATE('T.1.4. (old)'!W21," (",'T.1.4. (old)'!X21,"%)")</f>
        <v>0 (0%)</v>
      </c>
      <c r="M34" s="507" t="str">
        <f>CONCATENATE('T.1.4. (old)'!Y21," (",'T.1.4. (old)'!Z21,"%)")</f>
        <v>16 (0.69%)</v>
      </c>
      <c r="N34" s="508" t="str">
        <f>CONCATENATE('T.1.4. (old)'!AA21," (",'T.1.4. (old)'!AB21,"%)")</f>
        <v>15 (0.64%)</v>
      </c>
      <c r="O34" s="509" t="str">
        <f>CONCATENATE('T.1.4. (old)'!AC21," (",'T.1.4. (old)'!AD21,"%)")</f>
        <v>1 (0.04%)</v>
      </c>
      <c r="P34" s="508" t="str">
        <f>CONCATENATE('T.1.4. (old)'!AE21," (",'T.1.4. (old)'!AF21,"%)")</f>
        <v>0 (0%)</v>
      </c>
      <c r="Q34" s="509" t="str">
        <f>CONCATENATE('T.1.4. (old)'!AG21," (",'T.1.4. (old)'!AH21,"%)")</f>
        <v>0 (0%)</v>
      </c>
      <c r="R34" s="508" t="str">
        <f>CONCATENATE('T.1.4. (old)'!AI21," (",'T.1.4. (old)'!AJ21,"%)")</f>
        <v>0 (0%)</v>
      </c>
      <c r="S34" s="507" t="str">
        <f>CONCATENATE('T.1.4. (old)'!AK21," (",'T.1.4. (old)'!AL21,"%)")</f>
        <v>45 (1.93%)</v>
      </c>
      <c r="T34" s="509" t="str">
        <f>CONCATENATE('T.1.4. (old)'!AM21," (",'T.1.4. (old)'!AN21,"%)")</f>
        <v>2 (0.09%)</v>
      </c>
      <c r="U34" s="508" t="str">
        <f>CONCATENATE('T.1.4. (old)'!AO21," (",'T.1.4. (old)'!AP21,"%)")</f>
        <v>32 (1.37%)</v>
      </c>
      <c r="V34" s="509" t="str">
        <f>CONCATENATE('T.1.4. (old)'!AQ21," (",'T.1.4. (old)'!AR21,"%)")</f>
        <v>1 (0.04%)</v>
      </c>
      <c r="W34" s="508" t="str">
        <f>CONCATENATE('T.1.4. (old)'!AS21," (",'T.1.4. (old)'!AT21,"%)")</f>
        <v>2 (0.09%)</v>
      </c>
      <c r="X34" s="507" t="str">
        <f>CONCATENATE('T.1.4. (old)'!AU21," (",'T.1.4. (old)'!AV21,"%)")</f>
        <v>10 (0.43%)</v>
      </c>
      <c r="Y34" s="509" t="str">
        <f>CONCATENATE('T.1.4. (old)'!AW21," (",'T.1.4. (old)'!AX21,"%)")</f>
        <v>0 (0%)</v>
      </c>
      <c r="Z34" s="509" t="str">
        <f>CONCATENATE('T.1.4. (old)'!AY21," (",'T.1.4. (old)'!AZ21,"%)")</f>
        <v>9 (0.39%)</v>
      </c>
      <c r="AA34" s="508" t="str">
        <f>CONCATENATE('T.1.4. (old)'!BA21," (",'T.1.4. (old)'!BB21,"%)")</f>
        <v>0 (0%)</v>
      </c>
      <c r="AB34" s="510" t="str">
        <f>CONCATENATE('T.1.4. (old)'!BC21," (",'T.1.4. (old)'!BD21,"%)")</f>
        <v>0 (0%)</v>
      </c>
      <c r="AC34" s="508" t="str">
        <f>CONCATENATE('T.1.4. (old)'!BE21," (",'T.1.4. (old)'!BF21,"%)")</f>
        <v>160 (6.87%)</v>
      </c>
      <c r="AD34" s="510" t="str">
        <f>CONCATENATE('T.1.4. (old)'!BM21," (",'T.1.4. (old)'!BN21,"%)")</f>
        <v>1420 (61%)</v>
      </c>
      <c r="AE34" s="508" t="str">
        <f>CONCATENATE('T.1.4. (old)'!BO21," (",'T.1.4. (old)'!BP21,"%)")</f>
        <v>3 (0.13%)</v>
      </c>
    </row>
    <row r="35" spans="1:31" x14ac:dyDescent="0.2">
      <c r="A35" s="723" t="str">
        <f>Labels!C45</f>
        <v>Henegouwen</v>
      </c>
      <c r="B35" s="728">
        <f>'T.1.3. (old)'!B22</f>
        <v>1933</v>
      </c>
      <c r="C35" s="502" t="str">
        <f>CONCATENATE('T.1.3. (old)'!C22," (",'T.1.3. (old)'!D22,"%)")</f>
        <v>383 (19.81%)</v>
      </c>
      <c r="D35" s="17" t="str">
        <f>CONCATENATE('T.1.3. (old)'!E22," (",'T.1.3. (old)'!F22,"%)")</f>
        <v>328 (16.97%)</v>
      </c>
      <c r="E35" s="503" t="str">
        <f>CONCATENATE('T.1.3. (old)'!G22," (",'T.1.3. (old)'!H22,"%)")</f>
        <v>91 (4.71%)</v>
      </c>
      <c r="F35" s="17" t="str">
        <f>CONCATENATE('T.1.3. (old)'!I22," (",'T.1.3. (old)'!J22,"%)")</f>
        <v>4 (0.21%)</v>
      </c>
      <c r="G35" s="503" t="str">
        <f>CONCATENATE('T.1.3. (old)'!K22," (",'T.1.3. (old)'!L22,"%)")</f>
        <v>3 (0.16%)</v>
      </c>
      <c r="H35" s="17" t="str">
        <f>CONCATENATE('T.1.3. (old)'!M22," (",'T.1.3. (old)'!N22,"%)")</f>
        <v>14 (0.72%)</v>
      </c>
      <c r="I35" s="502" t="str">
        <f>CONCATENATE('T.1.3. (old)'!O22," (",'T.1.3. (old)'!P22,"%)")</f>
        <v>608 (31.45%)</v>
      </c>
      <c r="J35" s="503" t="str">
        <f>CONCATENATE('T.1.3. (old)'!Q22," (",'T.1.3. (old)'!R22,"%)")</f>
        <v>372 (19.24%)</v>
      </c>
      <c r="K35" s="503" t="str">
        <f>CONCATENATE('T.1.3. (old)'!S22," (",'T.1.3. (old)'!T22,"%)")</f>
        <v>225 (11.64%)</v>
      </c>
      <c r="L35" s="17" t="str">
        <f>CONCATENATE('T.1.3. (old)'!U22," (",'T.1.3. (old)'!V22,"%)")</f>
        <v>0 (0%)</v>
      </c>
      <c r="M35" s="502" t="str">
        <f>CONCATENATE('T.1.3. (old)'!W22," (",'T.1.3. (old)'!X22,"%)")</f>
        <v>53 (2.74%)</v>
      </c>
      <c r="N35" s="17" t="str">
        <f>CONCATENATE('T.1.3. (old)'!Y22," (",'T.1.3. (old)'!Z22,"%)")</f>
        <v>34 (1.76%)</v>
      </c>
      <c r="O35" s="503" t="str">
        <f>CONCATENATE('T.1.3. (old)'!AA22," (",'T.1.3. (old)'!AB22,"%)")</f>
        <v>7 (0.36%)</v>
      </c>
      <c r="P35" s="17" t="str">
        <f>CONCATENATE('T.1.3. (old)'!AC22," (",'T.1.3. (old)'!AD22,"%)")</f>
        <v>25 (1.29%)</v>
      </c>
      <c r="Q35" s="503" t="str">
        <f>CONCATENATE('T.1.3. (old)'!AE22," (",'T.1.3. (old)'!AF22,"%)")</f>
        <v>0 (0%)</v>
      </c>
      <c r="R35" s="17" t="str">
        <f>CONCATENATE('T.1.3. (old)'!AG22," (",'T.1.3. (old)'!AH22,"%)")</f>
        <v>1 (0.05%)</v>
      </c>
      <c r="S35" s="502" t="str">
        <f>CONCATENATE('T.1.3. (old)'!AI22," (",'T.1.3. (old)'!AJ22,"%)")</f>
        <v>156 (8.07%)</v>
      </c>
      <c r="T35" s="503" t="str">
        <f>CONCATENATE('T.1.3. (old)'!AK22," (",'T.1.3. (old)'!AL22,"%)")</f>
        <v>3 (0.16%)</v>
      </c>
      <c r="U35" s="17" t="str">
        <f>CONCATENATE('T.1.3. (old)'!AM22," (",'T.1.3. (old)'!AN22,"%)")</f>
        <v>144 (7.45%)</v>
      </c>
      <c r="V35" s="503" t="str">
        <f>CONCATENATE('T.1.3. (old)'!AO22," (",'T.1.3. (old)'!AP22,"%)")</f>
        <v>2 (0.1%)</v>
      </c>
      <c r="W35" s="17" t="str">
        <f>CONCATENATE('T.1.3. (old)'!AQ22," (",'T.1.3. (old)'!AR22,"%)")</f>
        <v>2 (0.1%)</v>
      </c>
      <c r="X35" s="502" t="str">
        <f>CONCATENATE('T.1.3. (old)'!AS22," (",'T.1.3. (old)'!AT22,"%)")</f>
        <v>39 (2.02%)</v>
      </c>
      <c r="Y35" s="503" t="str">
        <f>CONCATENATE('T.1.3. (old)'!AU22," (",'T.1.3. (old)'!AV22,"%)")</f>
        <v>17 (0.88%)</v>
      </c>
      <c r="Z35" s="503" t="str">
        <f>CONCATENATE('T.1.3. (old)'!AW22," (",'T.1.3. (old)'!AX22,"%)")</f>
        <v>25 (1.29%)</v>
      </c>
      <c r="AA35" s="17" t="str">
        <f>CONCATENATE('T.1.3. (old)'!AY22," (",'T.1.3. (old)'!AZ22,"%)")</f>
        <v>4 (0.21%)</v>
      </c>
      <c r="AB35" s="504" t="str">
        <f>CONCATENATE('T.1.3. (old)'!BA22," (",'T.1.3. (old)'!BB22,"%)")</f>
        <v>1 (0.05%)</v>
      </c>
      <c r="AC35" s="17" t="str">
        <f>CONCATENATE('T.1.3. (old)'!BC22," (",'T.1.3. (old)'!BD22,"%)")</f>
        <v>423 (21.88%)</v>
      </c>
      <c r="AD35" s="504" t="str">
        <f>CONCATENATE('T.1.3. (old)'!BK22," (",'T.1.3. (old)'!BL22,"%)")</f>
        <v>1357 (70.2%)</v>
      </c>
      <c r="AE35" s="17" t="str">
        <f>CONCATENATE('T.1.3. (old)'!BM22," (",'T.1.3. (old)'!BN22,"%)")</f>
        <v>9 (0.47%)</v>
      </c>
    </row>
    <row r="36" spans="1:31" x14ac:dyDescent="0.2">
      <c r="A36" s="735"/>
      <c r="B36" s="729"/>
      <c r="C36" s="507" t="str">
        <f>CONCATENATE('T.1.4. (old)'!E22," (",'T.1.4. (old)'!F22,"%)")</f>
        <v>287 (14.85%)</v>
      </c>
      <c r="D36" s="508" t="str">
        <f>CONCATENATE('T.1.4. (old)'!G22," (",'T.1.4. (old)'!H22,"%)")</f>
        <v>246 (12.73%)</v>
      </c>
      <c r="E36" s="509" t="str">
        <f>CONCATENATE('T.1.4. (old)'!I22," (",'T.1.4. (old)'!J22,"%)")</f>
        <v>24 (1.24%)</v>
      </c>
      <c r="F36" s="508" t="str">
        <f>CONCATENATE('T.1.4. (old)'!K22," (",'T.1.4. (old)'!L22,"%)")</f>
        <v>1 (0.05%)</v>
      </c>
      <c r="G36" s="509" t="str">
        <f>CONCATENATE('T.1.4. (old)'!M22," (",'T.1.4. (old)'!N22,"%)")</f>
        <v>1 (0.05%)</v>
      </c>
      <c r="H36" s="508" t="str">
        <f>CONCATENATE('T.1.4. (old)'!O22," (",'T.1.4. (old)'!P22,"%)")</f>
        <v>9 (0.47%)</v>
      </c>
      <c r="I36" s="507" t="str">
        <f>CONCATENATE('T.1.4. (old)'!Q22," (",'T.1.4. (old)'!R22,"%)")</f>
        <v>358 (18.52%)</v>
      </c>
      <c r="J36" s="509" t="str">
        <f>CONCATENATE('T.1.4. (old)'!S22," (",'T.1.4. (old)'!T22,"%)")</f>
        <v>166 (8.59%)</v>
      </c>
      <c r="K36" s="509" t="str">
        <f>CONCATENATE('T.1.4. (old)'!U22," (",'T.1.4. (old)'!V22,"%)")</f>
        <v>93 (4.81%)</v>
      </c>
      <c r="L36" s="508" t="str">
        <f>CONCATENATE('T.1.4. (old)'!W22," (",'T.1.4. (old)'!X22,"%)")</f>
        <v>0 (0%)</v>
      </c>
      <c r="M36" s="507" t="str">
        <f>CONCATENATE('T.1.4. (old)'!Y22," (",'T.1.4. (old)'!Z22,"%)")</f>
        <v>5 (0.26%)</v>
      </c>
      <c r="N36" s="508" t="str">
        <f>CONCATENATE('T.1.4. (old)'!AA22," (",'T.1.4. (old)'!AB22,"%)")</f>
        <v>2 (0.1%)</v>
      </c>
      <c r="O36" s="509" t="str">
        <f>CONCATENATE('T.1.4. (old)'!AC22," (",'T.1.4. (old)'!AD22,"%)")</f>
        <v>0 (0%)</v>
      </c>
      <c r="P36" s="508" t="str">
        <f>CONCATENATE('T.1.4. (old)'!AE22," (",'T.1.4. (old)'!AF22,"%)")</f>
        <v>1 (0.05%)</v>
      </c>
      <c r="Q36" s="509" t="str">
        <f>CONCATENATE('T.1.4. (old)'!AG22," (",'T.1.4. (old)'!AH22,"%)")</f>
        <v>0 (0%)</v>
      </c>
      <c r="R36" s="508" t="str">
        <f>CONCATENATE('T.1.4. (old)'!AI22," (",'T.1.4. (old)'!AJ22,"%)")</f>
        <v>0 (0%)</v>
      </c>
      <c r="S36" s="507" t="str">
        <f>CONCATENATE('T.1.4. (old)'!AK22," (",'T.1.4. (old)'!AL22,"%)")</f>
        <v>36 (1.86%)</v>
      </c>
      <c r="T36" s="509" t="str">
        <f>CONCATENATE('T.1.4. (old)'!AM22," (",'T.1.4. (old)'!AN22,"%)")</f>
        <v>1 (0.05%)</v>
      </c>
      <c r="U36" s="508" t="str">
        <f>CONCATENATE('T.1.4. (old)'!AO22," (",'T.1.4. (old)'!AP22,"%)")</f>
        <v>26 (1.35%)</v>
      </c>
      <c r="V36" s="509" t="str">
        <f>CONCATENATE('T.1.4. (old)'!AQ22," (",'T.1.4. (old)'!AR22,"%)")</f>
        <v>0 (0%)</v>
      </c>
      <c r="W36" s="508" t="str">
        <f>CONCATENATE('T.1.4. (old)'!AS22," (",'T.1.4. (old)'!AT22,"%)")</f>
        <v>1 (0.05%)</v>
      </c>
      <c r="X36" s="507" t="str">
        <f>CONCATENATE('T.1.4. (old)'!AU22," (",'T.1.4. (old)'!AV22,"%)")</f>
        <v>7 (0.36%)</v>
      </c>
      <c r="Y36" s="509" t="str">
        <f>CONCATENATE('T.1.4. (old)'!AW22," (",'T.1.4. (old)'!AX22,"%)")</f>
        <v>0 (0%)</v>
      </c>
      <c r="Z36" s="509" t="str">
        <f>CONCATENATE('T.1.4. (old)'!AY22," (",'T.1.4. (old)'!AZ22,"%)")</f>
        <v>7 (0.36%)</v>
      </c>
      <c r="AA36" s="508" t="str">
        <f>CONCATENATE('T.1.4. (old)'!BA22," (",'T.1.4. (old)'!BB22,"%)")</f>
        <v>0 (0%)</v>
      </c>
      <c r="AB36" s="510" t="str">
        <f>CONCATENATE('T.1.4. (old)'!BC22," (",'T.1.4. (old)'!BD22,"%)")</f>
        <v>1 (0.05%)</v>
      </c>
      <c r="AC36" s="508" t="str">
        <f>CONCATENATE('T.1.4. (old)'!BE22," (",'T.1.4. (old)'!BF22,"%)")</f>
        <v>125 (6.47%)</v>
      </c>
      <c r="AD36" s="510" t="str">
        <f>CONCATENATE('T.1.4. (old)'!BM22," (",'T.1.4. (old)'!BN22,"%)")</f>
        <v>1104 (57.11%)</v>
      </c>
      <c r="AE36" s="508" t="str">
        <f>CONCATENATE('T.1.4. (old)'!BO22," (",'T.1.4. (old)'!BP22,"%)")</f>
        <v>4 (0.21%)</v>
      </c>
    </row>
    <row r="37" spans="1:31" x14ac:dyDescent="0.2">
      <c r="A37" s="723" t="str">
        <f>Labels!C46</f>
        <v>Luxemburg</v>
      </c>
      <c r="B37" s="728">
        <f>'T.1.3. (old)'!B23</f>
        <v>495</v>
      </c>
      <c r="C37" s="502" t="str">
        <f>CONCATENATE('T.1.3. (old)'!C23," (",'T.1.3. (old)'!D23,"%)")</f>
        <v>57 (11.52%)</v>
      </c>
      <c r="D37" s="17" t="str">
        <f>CONCATENATE('T.1.3. (old)'!E23," (",'T.1.3. (old)'!F23,"%)")</f>
        <v>48 (9.7%)</v>
      </c>
      <c r="E37" s="503" t="str">
        <f>CONCATENATE('T.1.3. (old)'!G23," (",'T.1.3. (old)'!H23,"%)")</f>
        <v>15 (3.03%)</v>
      </c>
      <c r="F37" s="17" t="str">
        <f>CONCATENATE('T.1.3. (old)'!I23," (",'T.1.3. (old)'!J23,"%)")</f>
        <v>0 (0%)</v>
      </c>
      <c r="G37" s="503" t="str">
        <f>CONCATENATE('T.1.3. (old)'!K23," (",'T.1.3. (old)'!L23,"%)")</f>
        <v>2 (0.4%)</v>
      </c>
      <c r="H37" s="17" t="str">
        <f>CONCATENATE('T.1.3. (old)'!M23," (",'T.1.3. (old)'!N23,"%)")</f>
        <v>1 (0.2%)</v>
      </c>
      <c r="I37" s="502" t="str">
        <f>CONCATENATE('T.1.3. (old)'!O23," (",'T.1.3. (old)'!P23,"%)")</f>
        <v>54 (10.91%)</v>
      </c>
      <c r="J37" s="503" t="str">
        <f>CONCATENATE('T.1.3. (old)'!Q23," (",'T.1.3. (old)'!R23,"%)")</f>
        <v>38 (7.68%)</v>
      </c>
      <c r="K37" s="503" t="str">
        <f>CONCATENATE('T.1.3. (old)'!S23," (",'T.1.3. (old)'!T23,"%)")</f>
        <v>11 (2.22%)</v>
      </c>
      <c r="L37" s="17" t="str">
        <f>CONCATENATE('T.1.3. (old)'!U23," (",'T.1.3. (old)'!V23,"%)")</f>
        <v>2 (0.4%)</v>
      </c>
      <c r="M37" s="502" t="str">
        <f>CONCATENATE('T.1.3. (old)'!W23," (",'T.1.3. (old)'!X23,"%)")</f>
        <v>2 (0.4%)</v>
      </c>
      <c r="N37" s="17" t="str">
        <f>CONCATENATE('T.1.3. (old)'!Y23," (",'T.1.3. (old)'!Z23,"%)")</f>
        <v>2 (0.4%)</v>
      </c>
      <c r="O37" s="503" t="str">
        <f>CONCATENATE('T.1.3. (old)'!AA23," (",'T.1.3. (old)'!AB23,"%)")</f>
        <v>0 (0%)</v>
      </c>
      <c r="P37" s="17" t="str">
        <f>CONCATENATE('T.1.3. (old)'!AC23," (",'T.1.3. (old)'!AD23,"%)")</f>
        <v>0 (0%)</v>
      </c>
      <c r="Q37" s="503" t="str">
        <f>CONCATENATE('T.1.3. (old)'!AE23," (",'T.1.3. (old)'!AF23,"%)")</f>
        <v>0 (0%)</v>
      </c>
      <c r="R37" s="17" t="str">
        <f>CONCATENATE('T.1.3. (old)'!AG23," (",'T.1.3. (old)'!AH23,"%)")</f>
        <v>0 (0%)</v>
      </c>
      <c r="S37" s="502" t="str">
        <f>CONCATENATE('T.1.3. (old)'!AI23," (",'T.1.3. (old)'!AJ23,"%)")</f>
        <v>19 (3.84%)</v>
      </c>
      <c r="T37" s="503" t="str">
        <f>CONCATENATE('T.1.3. (old)'!AK23," (",'T.1.3. (old)'!AL23,"%)")</f>
        <v>0 (0%)</v>
      </c>
      <c r="U37" s="17" t="str">
        <f>CONCATENATE('T.1.3. (old)'!AM23," (",'T.1.3. (old)'!AN23,"%)")</f>
        <v>19 (3.84%)</v>
      </c>
      <c r="V37" s="503" t="str">
        <f>CONCATENATE('T.1.3. (old)'!AO23," (",'T.1.3. (old)'!AP23,"%)")</f>
        <v>0 (0%)</v>
      </c>
      <c r="W37" s="17" t="str">
        <f>CONCATENATE('T.1.3. (old)'!AQ23," (",'T.1.3. (old)'!AR23,"%)")</f>
        <v>0 (0%)</v>
      </c>
      <c r="X37" s="502" t="str">
        <f>CONCATENATE('T.1.3. (old)'!AS23," (",'T.1.3. (old)'!AT23,"%)")</f>
        <v>5 (1.01%)</v>
      </c>
      <c r="Y37" s="503" t="str">
        <f>CONCATENATE('T.1.3. (old)'!AU23," (",'T.1.3. (old)'!AV23,"%)")</f>
        <v>1 (0.2%)</v>
      </c>
      <c r="Z37" s="503" t="str">
        <f>CONCATENATE('T.1.3. (old)'!AW23," (",'T.1.3. (old)'!AX23,"%)")</f>
        <v>4 (0.81%)</v>
      </c>
      <c r="AA37" s="17" t="str">
        <f>CONCATENATE('T.1.3. (old)'!AY23," (",'T.1.3. (old)'!AZ23,"%)")</f>
        <v>0 (0%)</v>
      </c>
      <c r="AB37" s="504" t="str">
        <f>CONCATENATE('T.1.3. (old)'!BA23," (",'T.1.3. (old)'!BB23,"%)")</f>
        <v>0 (0%)</v>
      </c>
      <c r="AC37" s="17" t="str">
        <f>CONCATENATE('T.1.3. (old)'!BC23," (",'T.1.3. (old)'!BD23,"%)")</f>
        <v>98 (19.8%)</v>
      </c>
      <c r="AD37" s="504" t="str">
        <f>CONCATENATE('T.1.3. (old)'!BK23," (",'T.1.3. (old)'!BL23,"%)")</f>
        <v>380 (76.77%)</v>
      </c>
      <c r="AE37" s="17" t="str">
        <f>CONCATENATE('T.1.3. (old)'!BM23," (",'T.1.3. (old)'!BN23,"%)")</f>
        <v>0 (0%)</v>
      </c>
    </row>
    <row r="38" spans="1:31" x14ac:dyDescent="0.2">
      <c r="A38" s="735"/>
      <c r="B38" s="729"/>
      <c r="C38" s="507" t="str">
        <f>CONCATENATE('T.1.4. (old)'!E23," (",'T.1.4. (old)'!F23,"%)")</f>
        <v>47 (9.49%)</v>
      </c>
      <c r="D38" s="508" t="str">
        <f>CONCATENATE('T.1.4. (old)'!G23," (",'T.1.4. (old)'!H23,"%)")</f>
        <v>38 (7.68%)</v>
      </c>
      <c r="E38" s="509" t="str">
        <f>CONCATENATE('T.1.4. (old)'!I23," (",'T.1.4. (old)'!J23,"%)")</f>
        <v>8 (1.62%)</v>
      </c>
      <c r="F38" s="508" t="str">
        <f>CONCATENATE('T.1.4. (old)'!K23," (",'T.1.4. (old)'!L23,"%)")</f>
        <v>0 (0%)</v>
      </c>
      <c r="G38" s="509" t="str">
        <f>CONCATENATE('T.1.4. (old)'!M23," (",'T.1.4. (old)'!N23,"%)")</f>
        <v>1 (0.2%)</v>
      </c>
      <c r="H38" s="508" t="str">
        <f>CONCATENATE('T.1.4. (old)'!O23," (",'T.1.4. (old)'!P23,"%)")</f>
        <v>0 (0%)</v>
      </c>
      <c r="I38" s="507" t="str">
        <f>CONCATENATE('T.1.4. (old)'!Q23," (",'T.1.4. (old)'!R23,"%)")</f>
        <v>26 (5.25%)</v>
      </c>
      <c r="J38" s="509" t="str">
        <f>CONCATENATE('T.1.4. (old)'!S23," (",'T.1.4. (old)'!T23,"%)")</f>
        <v>16 (3.23%)</v>
      </c>
      <c r="K38" s="509" t="str">
        <f>CONCATENATE('T.1.4. (old)'!U23," (",'T.1.4. (old)'!V23,"%)")</f>
        <v>8 (1.62%)</v>
      </c>
      <c r="L38" s="508" t="str">
        <f>CONCATENATE('T.1.4. (old)'!W23," (",'T.1.4. (old)'!X23,"%)")</f>
        <v>0 (0%)</v>
      </c>
      <c r="M38" s="507" t="str">
        <f>CONCATENATE('T.1.4. (old)'!Y23," (",'T.1.4. (old)'!Z23,"%)")</f>
        <v>1 (0.2%)</v>
      </c>
      <c r="N38" s="508" t="str">
        <f>CONCATENATE('T.1.4. (old)'!AA23," (",'T.1.4. (old)'!AB23,"%)")</f>
        <v>1 (0.2%)</v>
      </c>
      <c r="O38" s="509" t="str">
        <f>CONCATENATE('T.1.4. (old)'!AC23," (",'T.1.4. (old)'!AD23,"%)")</f>
        <v>0 (0%)</v>
      </c>
      <c r="P38" s="508" t="str">
        <f>CONCATENATE('T.1.4. (old)'!AE23," (",'T.1.4. (old)'!AF23,"%)")</f>
        <v>0 (0%)</v>
      </c>
      <c r="Q38" s="509" t="str">
        <f>CONCATENATE('T.1.4. (old)'!AG23," (",'T.1.4. (old)'!AH23,"%)")</f>
        <v>0 (0%)</v>
      </c>
      <c r="R38" s="508" t="str">
        <f>CONCATENATE('T.1.4. (old)'!AI23," (",'T.1.4. (old)'!AJ23,"%)")</f>
        <v>0 (0%)</v>
      </c>
      <c r="S38" s="507" t="str">
        <f>CONCATENATE('T.1.4. (old)'!AK23," (",'T.1.4. (old)'!AL23,"%)")</f>
        <v>5 (1.01%)</v>
      </c>
      <c r="T38" s="509" t="str">
        <f>CONCATENATE('T.1.4. (old)'!AM23," (",'T.1.4. (old)'!AN23,"%)")</f>
        <v>0 (0%)</v>
      </c>
      <c r="U38" s="508" t="str">
        <f>CONCATENATE('T.1.4. (old)'!AO23," (",'T.1.4. (old)'!AP23,"%)")</f>
        <v>5 (1.01%)</v>
      </c>
      <c r="V38" s="509" t="str">
        <f>CONCATENATE('T.1.4. (old)'!AQ23," (",'T.1.4. (old)'!AR23,"%)")</f>
        <v>0 (0%)</v>
      </c>
      <c r="W38" s="508" t="str">
        <f>CONCATENATE('T.1.4. (old)'!AS23," (",'T.1.4. (old)'!AT23,"%)")</f>
        <v>0 (0%)</v>
      </c>
      <c r="X38" s="507" t="str">
        <f>CONCATENATE('T.1.4. (old)'!AU23," (",'T.1.4. (old)'!AV23,"%)")</f>
        <v>2 (0.4%)</v>
      </c>
      <c r="Y38" s="509" t="str">
        <f>CONCATENATE('T.1.4. (old)'!AW23," (",'T.1.4. (old)'!AX23,"%)")</f>
        <v>0 (0%)</v>
      </c>
      <c r="Z38" s="509" t="str">
        <f>CONCATENATE('T.1.4. (old)'!AY23," (",'T.1.4. (old)'!AZ23,"%)")</f>
        <v>2 (0.4%)</v>
      </c>
      <c r="AA38" s="508" t="str">
        <f>CONCATENATE('T.1.4. (old)'!BA23," (",'T.1.4. (old)'!BB23,"%)")</f>
        <v>0 (0%)</v>
      </c>
      <c r="AB38" s="510" t="str">
        <f>CONCATENATE('T.1.4. (old)'!BC23," (",'T.1.4. (old)'!BD23,"%)")</f>
        <v>0 (0%)</v>
      </c>
      <c r="AC38" s="508" t="str">
        <f>CONCATENATE('T.1.4. (old)'!BE23," (",'T.1.4. (old)'!BF23,"%)")</f>
        <v>56 (11.31%)</v>
      </c>
      <c r="AD38" s="510" t="str">
        <f>CONCATENATE('T.1.4. (old)'!BM23," (",'T.1.4. (old)'!BN23,"%)")</f>
        <v>358 (72.32%)</v>
      </c>
      <c r="AE38" s="508" t="str">
        <f>CONCATENATE('T.1.4. (old)'!BO23," (",'T.1.4. (old)'!BP23,"%)")</f>
        <v>0 (0%)</v>
      </c>
    </row>
    <row r="39" spans="1:31" x14ac:dyDescent="0.2">
      <c r="A39" s="723" t="str">
        <f>Labels!C47</f>
        <v>Namen</v>
      </c>
      <c r="B39" s="728">
        <f>'T.1.3. (old)'!B24</f>
        <v>1208</v>
      </c>
      <c r="C39" s="502" t="str">
        <f>CONCATENATE('T.1.3. (old)'!C24," (",'T.1.3. (old)'!D24,"%)")</f>
        <v>127 (10.51%)</v>
      </c>
      <c r="D39" s="17" t="str">
        <f>CONCATENATE('T.1.3. (old)'!E24," (",'T.1.3. (old)'!F24,"%)")</f>
        <v>103 (8.53%)</v>
      </c>
      <c r="E39" s="503" t="str">
        <f>CONCATENATE('T.1.3. (old)'!G24," (",'T.1.3. (old)'!H24,"%)")</f>
        <v>23 (1.9%)</v>
      </c>
      <c r="F39" s="17" t="str">
        <f>CONCATENATE('T.1.3. (old)'!I24," (",'T.1.3. (old)'!J24,"%)")</f>
        <v>6 (0.5%)</v>
      </c>
      <c r="G39" s="503" t="str">
        <f>CONCATENATE('T.1.3. (old)'!K24," (",'T.1.3. (old)'!L24,"%)")</f>
        <v>0 (0%)</v>
      </c>
      <c r="H39" s="17" t="str">
        <f>CONCATENATE('T.1.3. (old)'!M24," (",'T.1.3. (old)'!N24,"%)")</f>
        <v>12 (0.99%)</v>
      </c>
      <c r="I39" s="502" t="str">
        <f>CONCATENATE('T.1.3. (old)'!O24," (",'T.1.3. (old)'!P24,"%)")</f>
        <v>301 (24.92%)</v>
      </c>
      <c r="J39" s="503" t="str">
        <f>CONCATENATE('T.1.3. (old)'!Q24," (",'T.1.3. (old)'!R24,"%)")</f>
        <v>118 (9.77%)</v>
      </c>
      <c r="K39" s="503" t="str">
        <f>CONCATENATE('T.1.3. (old)'!S24," (",'T.1.3. (old)'!T24,"%)")</f>
        <v>88 (7.28%)</v>
      </c>
      <c r="L39" s="17" t="str">
        <f>CONCATENATE('T.1.3. (old)'!U24," (",'T.1.3. (old)'!V24,"%)")</f>
        <v>0 (0%)</v>
      </c>
      <c r="M39" s="502" t="str">
        <f>CONCATENATE('T.1.3. (old)'!W24," (",'T.1.3. (old)'!X24,"%)")</f>
        <v>23 (1.9%)</v>
      </c>
      <c r="N39" s="17" t="str">
        <f>CONCATENATE('T.1.3. (old)'!Y24," (",'T.1.3. (old)'!Z24,"%)")</f>
        <v>16 (1.32%)</v>
      </c>
      <c r="O39" s="503" t="str">
        <f>CONCATENATE('T.1.3. (old)'!AA24," (",'T.1.3. (old)'!AB24,"%)")</f>
        <v>2 (0.17%)</v>
      </c>
      <c r="P39" s="17" t="str">
        <f>CONCATENATE('T.1.3. (old)'!AC24," (",'T.1.3. (old)'!AD24,"%)")</f>
        <v>14 (1.16%)</v>
      </c>
      <c r="Q39" s="503" t="str">
        <f>CONCATENATE('T.1.3. (old)'!AE24," (",'T.1.3. (old)'!AF24,"%)")</f>
        <v>0 (0%)</v>
      </c>
      <c r="R39" s="17" t="str">
        <f>CONCATENATE('T.1.3. (old)'!AG24," (",'T.1.3. (old)'!AH24,"%)")</f>
        <v>0 (0%)</v>
      </c>
      <c r="S39" s="502" t="str">
        <f>CONCATENATE('T.1.3. (old)'!AI24," (",'T.1.3. (old)'!AJ24,"%)")</f>
        <v>107 (8.86%)</v>
      </c>
      <c r="T39" s="503" t="str">
        <f>CONCATENATE('T.1.3. (old)'!AK24," (",'T.1.3. (old)'!AL24,"%)")</f>
        <v>2 (0.17%)</v>
      </c>
      <c r="U39" s="17" t="str">
        <f>CONCATENATE('T.1.3. (old)'!AM24," (",'T.1.3. (old)'!AN24,"%)")</f>
        <v>99 (8.2%)</v>
      </c>
      <c r="V39" s="503" t="str">
        <f>CONCATENATE('T.1.3. (old)'!AO24," (",'T.1.3. (old)'!AP24,"%)")</f>
        <v>2 (0.17%)</v>
      </c>
      <c r="W39" s="17" t="str">
        <f>CONCATENATE('T.1.3. (old)'!AQ24," (",'T.1.3. (old)'!AR24,"%)")</f>
        <v>1 (0.08%)</v>
      </c>
      <c r="X39" s="502" t="str">
        <f>CONCATENATE('T.1.3. (old)'!AS24," (",'T.1.3. (old)'!AT24,"%)")</f>
        <v>23 (1.9%)</v>
      </c>
      <c r="Y39" s="503" t="str">
        <f>CONCATENATE('T.1.3. (old)'!AU24," (",'T.1.3. (old)'!AV24,"%)")</f>
        <v>3 (0.25%)</v>
      </c>
      <c r="Z39" s="503" t="str">
        <f>CONCATENATE('T.1.3. (old)'!AW24," (",'T.1.3. (old)'!AX24,"%)")</f>
        <v>19 (1.57%)</v>
      </c>
      <c r="AA39" s="17" t="str">
        <f>CONCATENATE('T.1.3. (old)'!AY24," (",'T.1.3. (old)'!AZ24,"%)")</f>
        <v>3 (0.25%)</v>
      </c>
      <c r="AB39" s="504" t="str">
        <f>CONCATENATE('T.1.3. (old)'!BA24," (",'T.1.3. (old)'!BB24,"%)")</f>
        <v>1 (0.08%)</v>
      </c>
      <c r="AC39" s="17" t="str">
        <f>CONCATENATE('T.1.3. (old)'!BC24," (",'T.1.3. (old)'!BD24,"%)")</f>
        <v>338 (27.98%)</v>
      </c>
      <c r="AD39" s="504" t="str">
        <f>CONCATENATE('T.1.3. (old)'!BK24," (",'T.1.3. (old)'!BL24,"%)")</f>
        <v>864 (71.52%)</v>
      </c>
      <c r="AE39" s="17" t="str">
        <f>CONCATENATE('T.1.3. (old)'!BM24," (",'T.1.3. (old)'!BN24,"%)")</f>
        <v>5 (0.41%)</v>
      </c>
    </row>
    <row r="40" spans="1:31" x14ac:dyDescent="0.2">
      <c r="A40" s="735"/>
      <c r="B40" s="729"/>
      <c r="C40" s="507" t="str">
        <f>CONCATENATE('T.1.4. (old)'!E24," (",'T.1.4. (old)'!F24,"%)")</f>
        <v>78 (6.46%)</v>
      </c>
      <c r="D40" s="508" t="str">
        <f>CONCATENATE('T.1.4. (old)'!G24," (",'T.1.4. (old)'!H24,"%)")</f>
        <v>60 (4.97%)</v>
      </c>
      <c r="E40" s="509" t="str">
        <f>CONCATENATE('T.1.4. (old)'!I24," (",'T.1.4. (old)'!J24,"%)")</f>
        <v>6 (0.5%)</v>
      </c>
      <c r="F40" s="508" t="str">
        <f>CONCATENATE('T.1.4. (old)'!K24," (",'T.1.4. (old)'!L24,"%)")</f>
        <v>3 (0.25%)</v>
      </c>
      <c r="G40" s="509" t="str">
        <f>CONCATENATE('T.1.4. (old)'!M24," (",'T.1.4. (old)'!N24,"%)")</f>
        <v>0 (0%)</v>
      </c>
      <c r="H40" s="508" t="str">
        <f>CONCATENATE('T.1.4. (old)'!O24," (",'T.1.4. (old)'!P24,"%)")</f>
        <v>0 (0%)</v>
      </c>
      <c r="I40" s="507" t="str">
        <f>CONCATENATE('T.1.4. (old)'!Q24," (",'T.1.4. (old)'!R24,"%)")</f>
        <v>174 (14.4%)</v>
      </c>
      <c r="J40" s="509" t="str">
        <f>CONCATENATE('T.1.4. (old)'!S24," (",'T.1.4. (old)'!T24,"%)")</f>
        <v>62 (5.13%)</v>
      </c>
      <c r="K40" s="509" t="str">
        <f>CONCATENATE('T.1.4. (old)'!U24," (",'T.1.4. (old)'!V24,"%)")</f>
        <v>44 (3.64%)</v>
      </c>
      <c r="L40" s="508" t="str">
        <f>CONCATENATE('T.1.4. (old)'!W24," (",'T.1.4. (old)'!X24,"%)")</f>
        <v>0 (0%)</v>
      </c>
      <c r="M40" s="507" t="str">
        <f>CONCATENATE('T.1.4. (old)'!Y24," (",'T.1.4. (old)'!Z24,"%)")</f>
        <v>6 (0.5%)</v>
      </c>
      <c r="N40" s="508" t="str">
        <f>CONCATENATE('T.1.4. (old)'!AA24," (",'T.1.4. (old)'!AB24,"%)")</f>
        <v>6 (0.5%)</v>
      </c>
      <c r="O40" s="509" t="str">
        <f>CONCATENATE('T.1.4. (old)'!AC24," (",'T.1.4. (old)'!AD24,"%)")</f>
        <v>0 (0%)</v>
      </c>
      <c r="P40" s="508" t="str">
        <f>CONCATENATE('T.1.4. (old)'!AE24," (",'T.1.4. (old)'!AF24,"%)")</f>
        <v>0 (0%)</v>
      </c>
      <c r="Q40" s="509" t="str">
        <f>CONCATENATE('T.1.4. (old)'!AG24," (",'T.1.4. (old)'!AH24,"%)")</f>
        <v>0 (0%)</v>
      </c>
      <c r="R40" s="508" t="str">
        <f>CONCATENATE('T.1.4. (old)'!AI24," (",'T.1.4. (old)'!AJ24,"%)")</f>
        <v>0 (0%)</v>
      </c>
      <c r="S40" s="507" t="str">
        <f>CONCATENATE('T.1.4. (old)'!AK24," (",'T.1.4. (old)'!AL24,"%)")</f>
        <v>35 (2.9%)</v>
      </c>
      <c r="T40" s="509" t="str">
        <f>CONCATENATE('T.1.4. (old)'!AM24," (",'T.1.4. (old)'!AN24,"%)")</f>
        <v>0 (0%)</v>
      </c>
      <c r="U40" s="508" t="str">
        <f>CONCATENATE('T.1.4. (old)'!AO24," (",'T.1.4. (old)'!AP24,"%)")</f>
        <v>27 (2.24%)</v>
      </c>
      <c r="V40" s="509" t="str">
        <f>CONCATENATE('T.1.4. (old)'!AQ24," (",'T.1.4. (old)'!AR24,"%)")</f>
        <v>0 (0%)</v>
      </c>
      <c r="W40" s="508" t="str">
        <f>CONCATENATE('T.1.4. (old)'!AS24," (",'T.1.4. (old)'!AT24,"%)")</f>
        <v>0 (0%)</v>
      </c>
      <c r="X40" s="507" t="str">
        <f>CONCATENATE('T.1.4. (old)'!AU24," (",'T.1.4. (old)'!AV24,"%)")</f>
        <v>9 (0.75%)</v>
      </c>
      <c r="Y40" s="509" t="str">
        <f>CONCATENATE('T.1.4. (old)'!AW24," (",'T.1.4. (old)'!AX24,"%)")</f>
        <v>0 (0%)</v>
      </c>
      <c r="Z40" s="509" t="str">
        <f>CONCATENATE('T.1.4. (old)'!AY24," (",'T.1.4. (old)'!AZ24,"%)")</f>
        <v>9 (0.75%)</v>
      </c>
      <c r="AA40" s="508" t="str">
        <f>CONCATENATE('T.1.4. (old)'!BA24," (",'T.1.4. (old)'!BB24,"%)")</f>
        <v>0 (0%)</v>
      </c>
      <c r="AB40" s="510" t="str">
        <f>CONCATENATE('T.1.4. (old)'!BC24," (",'T.1.4. (old)'!BD24,"%)")</f>
        <v>1 (0.08%)</v>
      </c>
      <c r="AC40" s="508" t="str">
        <f>CONCATENATE('T.1.4. (old)'!BE24," (",'T.1.4. (old)'!BF24,"%)")</f>
        <v>155 (12.83%)</v>
      </c>
      <c r="AD40" s="510" t="str">
        <f>CONCATENATE('T.1.4. (old)'!BM24," (",'T.1.4. (old)'!BN24,"%)")</f>
        <v>746 (61.75%)</v>
      </c>
      <c r="AE40" s="508" t="str">
        <f>CONCATENATE('T.1.4. (old)'!BO24," (",'T.1.4. (old)'!BP24,"%)")</f>
        <v>2 (0.17%)</v>
      </c>
    </row>
    <row r="41" spans="1:31" x14ac:dyDescent="0.2">
      <c r="A41" s="723" t="str">
        <f>Labels!C48</f>
        <v>Waals Brabant</v>
      </c>
      <c r="B41" s="728">
        <f>'T.1.3. (old)'!B25</f>
        <v>343</v>
      </c>
      <c r="C41" s="502" t="str">
        <f>CONCATENATE('T.1.3. (old)'!C25," (",'T.1.3. (old)'!D25,"%)")</f>
        <v>15 (4.37%)</v>
      </c>
      <c r="D41" s="17" t="str">
        <f>CONCATENATE('T.1.3. (old)'!E25," (",'T.1.3. (old)'!F25,"%)")</f>
        <v>8 (2.33%)</v>
      </c>
      <c r="E41" s="503" t="str">
        <f>CONCATENATE('T.1.3. (old)'!G25," (",'T.1.3. (old)'!H25,"%)")</f>
        <v>5 (1.46%)</v>
      </c>
      <c r="F41" s="17" t="str">
        <f>CONCATENATE('T.1.3. (old)'!I25," (",'T.1.3. (old)'!J25,"%)")</f>
        <v>0 (0%)</v>
      </c>
      <c r="G41" s="503" t="str">
        <f>CONCATENATE('T.1.3. (old)'!K25," (",'T.1.3. (old)'!L25,"%)")</f>
        <v>0 (0%)</v>
      </c>
      <c r="H41" s="17" t="str">
        <f>CONCATENATE('T.1.3. (old)'!M25," (",'T.1.3. (old)'!N25,"%)")</f>
        <v>2 (0.58%)</v>
      </c>
      <c r="I41" s="502" t="str">
        <f>CONCATENATE('T.1.3. (old)'!O25," (",'T.1.3. (old)'!P25,"%)")</f>
        <v>58 (16.91%)</v>
      </c>
      <c r="J41" s="503" t="str">
        <f>CONCATENATE('T.1.3. (old)'!Q25," (",'T.1.3. (old)'!R25,"%)")</f>
        <v>38 (11.08%)</v>
      </c>
      <c r="K41" s="503" t="str">
        <f>CONCATENATE('T.1.3. (old)'!S25," (",'T.1.3. (old)'!T25,"%)")</f>
        <v>23 (6.71%)</v>
      </c>
      <c r="L41" s="17" t="str">
        <f>CONCATENATE('T.1.3. (old)'!U25," (",'T.1.3. (old)'!V25,"%)")</f>
        <v>0 (0%)</v>
      </c>
      <c r="M41" s="502" t="str">
        <f>CONCATENATE('T.1.3. (old)'!W25," (",'T.1.3. (old)'!X25,"%)")</f>
        <v>11 (3.21%)</v>
      </c>
      <c r="N41" s="17" t="str">
        <f>CONCATENATE('T.1.3. (old)'!Y25," (",'T.1.3. (old)'!Z25,"%)")</f>
        <v>7 (2.04%)</v>
      </c>
      <c r="O41" s="503" t="str">
        <f>CONCATENATE('T.1.3. (old)'!AA25," (",'T.1.3. (old)'!AB25,"%)")</f>
        <v>1 (0.29%)</v>
      </c>
      <c r="P41" s="17" t="str">
        <f>CONCATENATE('T.1.3. (old)'!AC25," (",'T.1.3. (old)'!AD25,"%)")</f>
        <v>4 (1.17%)</v>
      </c>
      <c r="Q41" s="503" t="str">
        <f>CONCATENATE('T.1.3. (old)'!AE25," (",'T.1.3. (old)'!AF25,"%)")</f>
        <v>0 (0%)</v>
      </c>
      <c r="R41" s="17" t="str">
        <f>CONCATENATE('T.1.3. (old)'!AG25," (",'T.1.3. (old)'!AH25,"%)")</f>
        <v>1 (0.29%)</v>
      </c>
      <c r="S41" s="502" t="str">
        <f>CONCATENATE('T.1.3. (old)'!AI25," (",'T.1.3. (old)'!AJ25,"%)")</f>
        <v>26 (7.58%)</v>
      </c>
      <c r="T41" s="503" t="str">
        <f>CONCATENATE('T.1.3. (old)'!AK25," (",'T.1.3. (old)'!AL25,"%)")</f>
        <v>0 (0%)</v>
      </c>
      <c r="U41" s="17" t="str">
        <f>CONCATENATE('T.1.3. (old)'!AM25," (",'T.1.3. (old)'!AN25,"%)")</f>
        <v>25 (7.29%)</v>
      </c>
      <c r="V41" s="503" t="str">
        <f>CONCATENATE('T.1.3. (old)'!AO25," (",'T.1.3. (old)'!AP25,"%)")</f>
        <v>0 (0%)</v>
      </c>
      <c r="W41" s="17" t="str">
        <f>CONCATENATE('T.1.3. (old)'!AQ25," (",'T.1.3. (old)'!AR25,"%)")</f>
        <v>0 (0%)</v>
      </c>
      <c r="X41" s="502" t="str">
        <f>CONCATENATE('T.1.3. (old)'!AS25," (",'T.1.3. (old)'!AT25,"%)")</f>
        <v>6 (1.75%)</v>
      </c>
      <c r="Y41" s="503" t="str">
        <f>CONCATENATE('T.1.3. (old)'!AU25," (",'T.1.3. (old)'!AV25,"%)")</f>
        <v>1 (0.29%)</v>
      </c>
      <c r="Z41" s="503" t="str">
        <f>CONCATENATE('T.1.3. (old)'!AW25," (",'T.1.3. (old)'!AX25,"%)")</f>
        <v>5 (1.46%)</v>
      </c>
      <c r="AA41" s="17" t="str">
        <f>CONCATENATE('T.1.3. (old)'!AY25," (",'T.1.3. (old)'!AZ25,"%)")</f>
        <v>0 (0%)</v>
      </c>
      <c r="AB41" s="504" t="str">
        <f>CONCATENATE('T.1.3. (old)'!BA25," (",'T.1.3. (old)'!BB25,"%)")</f>
        <v>0 (0%)</v>
      </c>
      <c r="AC41" s="17" t="str">
        <f>CONCATENATE('T.1.3. (old)'!BC25," (",'T.1.3. (old)'!BD25,"%)")</f>
        <v>54 (15.74%)</v>
      </c>
      <c r="AD41" s="504" t="str">
        <f>CONCATENATE('T.1.3. (old)'!BK25," (",'T.1.3. (old)'!BL25,"%)")</f>
        <v>293 (85.42%)</v>
      </c>
      <c r="AE41" s="17" t="str">
        <f>CONCATENATE('T.1.3. (old)'!BM25," (",'T.1.3. (old)'!BN25,"%)")</f>
        <v>0 (0%)</v>
      </c>
    </row>
    <row r="42" spans="1:31" x14ac:dyDescent="0.2">
      <c r="A42" s="735"/>
      <c r="B42" s="729"/>
      <c r="C42" s="507" t="str">
        <f>CONCATENATE('T.1.4. (old)'!E25," (",'T.1.4. (old)'!F25,"%)")</f>
        <v>10 (2.92%)</v>
      </c>
      <c r="D42" s="508" t="str">
        <f>CONCATENATE('T.1.4. (old)'!G25," (",'T.1.4. (old)'!H25,"%)")</f>
        <v>7 (2.04%)</v>
      </c>
      <c r="E42" s="509" t="str">
        <f>CONCATENATE('T.1.4. (old)'!I25," (",'T.1.4. (old)'!J25,"%)")</f>
        <v>1 (0.29%)</v>
      </c>
      <c r="F42" s="508" t="str">
        <f>CONCATENATE('T.1.4. (old)'!K25," (",'T.1.4. (old)'!L25,"%)")</f>
        <v>0 (0%)</v>
      </c>
      <c r="G42" s="509" t="str">
        <f>CONCATENATE('T.1.4. (old)'!M25," (",'T.1.4. (old)'!N25,"%)")</f>
        <v>0 (0%)</v>
      </c>
      <c r="H42" s="508" t="str">
        <f>CONCATENATE('T.1.4. (old)'!O25," (",'T.1.4. (old)'!P25,"%)")</f>
        <v>0 (0%)</v>
      </c>
      <c r="I42" s="507" t="str">
        <f>CONCATENATE('T.1.4. (old)'!Q25," (",'T.1.4. (old)'!R25,"%)")</f>
        <v>22 (6.41%)</v>
      </c>
      <c r="J42" s="509" t="str">
        <f>CONCATENATE('T.1.4. (old)'!S25," (",'T.1.4. (old)'!T25,"%)")</f>
        <v>7 (2.04%)</v>
      </c>
      <c r="K42" s="509" t="str">
        <f>CONCATENATE('T.1.4. (old)'!U25," (",'T.1.4. (old)'!V25,"%)")</f>
        <v>8 (2.33%)</v>
      </c>
      <c r="L42" s="508" t="str">
        <f>CONCATENATE('T.1.4. (old)'!W25," (",'T.1.4. (old)'!X25,"%)")</f>
        <v>0 (0%)</v>
      </c>
      <c r="M42" s="507" t="str">
        <f>CONCATENATE('T.1.4. (old)'!Y25," (",'T.1.4. (old)'!Z25,"%)")</f>
        <v>1 (0.29%)</v>
      </c>
      <c r="N42" s="508" t="str">
        <f>CONCATENATE('T.1.4. (old)'!AA25," (",'T.1.4. (old)'!AB25,"%)")</f>
        <v>0 (0%)</v>
      </c>
      <c r="O42" s="509" t="str">
        <f>CONCATENATE('T.1.4. (old)'!AC25," (",'T.1.4. (old)'!AD25,"%)")</f>
        <v>0 (0%)</v>
      </c>
      <c r="P42" s="508" t="str">
        <f>CONCATENATE('T.1.4. (old)'!AE25," (",'T.1.4. (old)'!AF25,"%)")</f>
        <v>0 (0%)</v>
      </c>
      <c r="Q42" s="509" t="str">
        <f>CONCATENATE('T.1.4. (old)'!AG25," (",'T.1.4. (old)'!AH25,"%)")</f>
        <v>0 (0%)</v>
      </c>
      <c r="R42" s="508" t="str">
        <f>CONCATENATE('T.1.4. (old)'!AI25," (",'T.1.4. (old)'!AJ25,"%)")</f>
        <v>1 (0.29%)</v>
      </c>
      <c r="S42" s="507" t="str">
        <f>CONCATENATE('T.1.4. (old)'!AK25," (",'T.1.4. (old)'!AL25,"%)")</f>
        <v>11 (3.21%)</v>
      </c>
      <c r="T42" s="509" t="str">
        <f>CONCATENATE('T.1.4. (old)'!AM25," (",'T.1.4. (old)'!AN25,"%)")</f>
        <v>0 (0%)</v>
      </c>
      <c r="U42" s="508" t="str">
        <f>CONCATENATE('T.1.4. (old)'!AO25," (",'T.1.4. (old)'!AP25,"%)")</f>
        <v>11 (3.21%)</v>
      </c>
      <c r="V42" s="509" t="str">
        <f>CONCATENATE('T.1.4. (old)'!AQ25," (",'T.1.4. (old)'!AR25,"%)")</f>
        <v>0 (0%)</v>
      </c>
      <c r="W42" s="508" t="str">
        <f>CONCATENATE('T.1.4. (old)'!AS25," (",'T.1.4. (old)'!AT25,"%)")</f>
        <v>0 (0%)</v>
      </c>
      <c r="X42" s="507" t="str">
        <f>CONCATENATE('T.1.4. (old)'!AU25," (",'T.1.4. (old)'!AV25,"%)")</f>
        <v>1 (0.29%)</v>
      </c>
      <c r="Y42" s="509" t="str">
        <f>CONCATENATE('T.1.4. (old)'!AW25," (",'T.1.4. (old)'!AX25,"%)")</f>
        <v>0 (0%)</v>
      </c>
      <c r="Z42" s="509" t="str">
        <f>CONCATENATE('T.1.4. (old)'!AY25," (",'T.1.4. (old)'!AZ25,"%)")</f>
        <v>1 (0.29%)</v>
      </c>
      <c r="AA42" s="508" t="str">
        <f>CONCATENATE('T.1.4. (old)'!BA25," (",'T.1.4. (old)'!BB25,"%)")</f>
        <v>0 (0%)</v>
      </c>
      <c r="AB42" s="510" t="str">
        <f>CONCATENATE('T.1.4. (old)'!BC25," (",'T.1.4. (old)'!BD25,"%)")</f>
        <v>0 (0%)</v>
      </c>
      <c r="AC42" s="508" t="str">
        <f>CONCATENATE('T.1.4. (old)'!BE25," (",'T.1.4. (old)'!BF25,"%)")</f>
        <v>25 (7.29%)</v>
      </c>
      <c r="AD42" s="510" t="str">
        <f>CONCATENATE('T.1.4. (old)'!BM25," (",'T.1.4. (old)'!BN25,"%)")</f>
        <v>273 (79.59%)</v>
      </c>
      <c r="AE42" s="508" t="str">
        <f>CONCATENATE('T.1.4. (old)'!BO25," (",'T.1.4. (old)'!BP25,"%)")</f>
        <v>0 (0%)</v>
      </c>
    </row>
    <row r="43" spans="1:31" x14ac:dyDescent="0.2">
      <c r="A43" s="736" t="str">
        <f>Labels!C49</f>
        <v>TOTAAL BRUSSEL</v>
      </c>
      <c r="B43" s="726">
        <f>'T.1.3. (old)'!B26</f>
        <v>2988</v>
      </c>
      <c r="C43" s="502" t="str">
        <f>CONCATENATE('T.1.3. (old)'!C26," (",'T.1.3. (old)'!D26,"%)")</f>
        <v>575 (19.24%)</v>
      </c>
      <c r="D43" s="17" t="str">
        <f>CONCATENATE('T.1.3. (old)'!E26," (",'T.1.3. (old)'!F26,"%)")</f>
        <v>446 (14.93%)</v>
      </c>
      <c r="E43" s="503" t="str">
        <f>CONCATENATE('T.1.3. (old)'!G26," (",'T.1.3. (old)'!H26,"%)")</f>
        <v>133 (4.45%)</v>
      </c>
      <c r="F43" s="17" t="str">
        <f>CONCATENATE('T.1.3. (old)'!I26," (",'T.1.3. (old)'!J26,"%)")</f>
        <v>14 (0.47%)</v>
      </c>
      <c r="G43" s="503" t="str">
        <f>CONCATENATE('T.1.3. (old)'!K26," (",'T.1.3. (old)'!L26,"%)")</f>
        <v>4 (0.13%)</v>
      </c>
      <c r="H43" s="17" t="str">
        <f>CONCATENATE('T.1.3. (old)'!M26," (",'T.1.3. (old)'!N26,"%)")</f>
        <v>37 (1.24%)</v>
      </c>
      <c r="I43" s="502" t="str">
        <f>CONCATENATE('T.1.3. (old)'!O26," (",'T.1.3. (old)'!P26,"%)")</f>
        <v>994 (33.27%)</v>
      </c>
      <c r="J43" s="503" t="str">
        <f>CONCATENATE('T.1.3. (old)'!Q26," (",'T.1.3. (old)'!R26,"%)")</f>
        <v>378 (12.65%)</v>
      </c>
      <c r="K43" s="503" t="str">
        <f>CONCATENATE('T.1.3. (old)'!S26," (",'T.1.3. (old)'!T26,"%)")</f>
        <v>534 (17.87%)</v>
      </c>
      <c r="L43" s="17" t="str">
        <f>CONCATENATE('T.1.3. (old)'!U26," (",'T.1.3. (old)'!V26,"%)")</f>
        <v>0 (0%)</v>
      </c>
      <c r="M43" s="502" t="str">
        <f>CONCATENATE('T.1.3. (old)'!W26," (",'T.1.3. (old)'!X26,"%)")</f>
        <v>151 (5.05%)</v>
      </c>
      <c r="N43" s="17" t="str">
        <f>CONCATENATE('T.1.3. (old)'!Y26," (",'T.1.3. (old)'!Z26,"%)")</f>
        <v>82 (2.74%)</v>
      </c>
      <c r="O43" s="503" t="str">
        <f>CONCATENATE('T.1.3. (old)'!AA26," (",'T.1.3. (old)'!AB26,"%)")</f>
        <v>38 (1.27%)</v>
      </c>
      <c r="P43" s="17" t="str">
        <f>CONCATENATE('T.1.3. (old)'!AC26," (",'T.1.3. (old)'!AD26,"%)")</f>
        <v>39 (1.31%)</v>
      </c>
      <c r="Q43" s="503" t="str">
        <f>CONCATENATE('T.1.3. (old)'!AE26," (",'T.1.3. (old)'!AF26,"%)")</f>
        <v>4 (0.13%)</v>
      </c>
      <c r="R43" s="17" t="str">
        <f>CONCATENATE('T.1.3. (old)'!AG26," (",'T.1.3. (old)'!AH26,"%)")</f>
        <v>8 (0.27%)</v>
      </c>
      <c r="S43" s="502" t="str">
        <f>CONCATENATE('T.1.3. (old)'!AI26," (",'T.1.3. (old)'!AJ26,"%)")</f>
        <v>369 (12.35%)</v>
      </c>
      <c r="T43" s="503" t="str">
        <f>CONCATENATE('T.1.3. (old)'!AK26," (",'T.1.3. (old)'!AL26,"%)")</f>
        <v>4 (0.13%)</v>
      </c>
      <c r="U43" s="17" t="str">
        <f>CONCATENATE('T.1.3. (old)'!AM26," (",'T.1.3. (old)'!AN26,"%)")</f>
        <v>320 (10.71%)</v>
      </c>
      <c r="V43" s="503" t="str">
        <f>CONCATENATE('T.1.3. (old)'!AO26," (",'T.1.3. (old)'!AP26,"%)")</f>
        <v>31 (1.04%)</v>
      </c>
      <c r="W43" s="17" t="str">
        <f>CONCATENATE('T.1.3. (old)'!AQ26," (",'T.1.3. (old)'!AR26,"%)")</f>
        <v>2 (0.07%)</v>
      </c>
      <c r="X43" s="502" t="str">
        <f>CONCATENATE('T.1.3. (old)'!AS26," (",'T.1.3. (old)'!AT26,"%)")</f>
        <v>57 (1.91%)</v>
      </c>
      <c r="Y43" s="503" t="str">
        <f>CONCATENATE('T.1.3. (old)'!AU26," (",'T.1.3. (old)'!AV26,"%)")</f>
        <v>22 (0.74%)</v>
      </c>
      <c r="Z43" s="503" t="str">
        <f>CONCATENATE('T.1.3. (old)'!AW26," (",'T.1.3. (old)'!AX26,"%)")</f>
        <v>33 (1.1%)</v>
      </c>
      <c r="AA43" s="17" t="str">
        <f>CONCATENATE('T.1.3. (old)'!AY26," (",'T.1.3. (old)'!AZ26,"%)")</f>
        <v>5 (0.17%)</v>
      </c>
      <c r="AB43" s="504" t="str">
        <f>CONCATENATE('T.1.3. (old)'!BA26," (",'T.1.3. (old)'!BB26,"%)")</f>
        <v>10 (0.33%)</v>
      </c>
      <c r="AC43" s="17" t="str">
        <f>CONCATENATE('T.1.3. (old)'!BC26," (",'T.1.3. (old)'!BD26,"%)")</f>
        <v>660 (22.09%)</v>
      </c>
      <c r="AD43" s="504" t="str">
        <f>CONCATENATE('T.1.3. (old)'!BK26," (",'T.1.3. (old)'!BL26,"%)")</f>
        <v>1841 (61.61%)</v>
      </c>
      <c r="AE43" s="17" t="str">
        <f>CONCATENATE('T.1.3. (old)'!BM26," (",'T.1.3. (old)'!BN26,"%)")</f>
        <v>62 (2.07%)</v>
      </c>
    </row>
    <row r="44" spans="1:31" x14ac:dyDescent="0.2">
      <c r="A44" s="738"/>
      <c r="B44" s="727"/>
      <c r="C44" s="507" t="str">
        <f>CONCATENATE('T.1.4. (old)'!E26," (",'T.1.4. (old)'!F26,"%)")</f>
        <v>428 (14.32%)</v>
      </c>
      <c r="D44" s="508" t="str">
        <f>CONCATENATE('T.1.4. (old)'!G26," (",'T.1.4. (old)'!H26,"%)")</f>
        <v>325 (10.88%)</v>
      </c>
      <c r="E44" s="509" t="str">
        <f>CONCATENATE('T.1.4. (old)'!I26," (",'T.1.4. (old)'!J26,"%)")</f>
        <v>47 (1.57%)</v>
      </c>
      <c r="F44" s="508" t="str">
        <f>CONCATENATE('T.1.4. (old)'!K26," (",'T.1.4. (old)'!L26,"%)")</f>
        <v>4 (0.13%)</v>
      </c>
      <c r="G44" s="509" t="str">
        <f>CONCATENATE('T.1.4. (old)'!M26," (",'T.1.4. (old)'!N26,"%)")</f>
        <v>0 (0%)</v>
      </c>
      <c r="H44" s="508" t="str">
        <f>CONCATENATE('T.1.4. (old)'!O26," (",'T.1.4. (old)'!P26,"%)")</f>
        <v>25 (0.84%)</v>
      </c>
      <c r="I44" s="507" t="str">
        <f>CONCATENATE('T.1.4. (old)'!Q26," (",'T.1.4. (old)'!R26,"%)")</f>
        <v>612 (20.48%)</v>
      </c>
      <c r="J44" s="509" t="str">
        <f>CONCATENATE('T.1.4. (old)'!S26," (",'T.1.4. (old)'!T26,"%)")</f>
        <v>160 (5.35%)</v>
      </c>
      <c r="K44" s="509" t="str">
        <f>CONCATENATE('T.1.4. (old)'!U26," (",'T.1.4. (old)'!V26,"%)")</f>
        <v>321 (10.74%)</v>
      </c>
      <c r="L44" s="508" t="str">
        <f>CONCATENATE('T.1.4. (old)'!W26," (",'T.1.4. (old)'!X26,"%)")</f>
        <v>0 (0%)</v>
      </c>
      <c r="M44" s="507" t="str">
        <f>CONCATENATE('T.1.4. (old)'!Y26," (",'T.1.4. (old)'!Z26,"%)")</f>
        <v>52 (1.74%)</v>
      </c>
      <c r="N44" s="508" t="str">
        <f>CONCATENATE('T.1.4. (old)'!AA26," (",'T.1.4. (old)'!AB26,"%)")</f>
        <v>25 (0.84%)</v>
      </c>
      <c r="O44" s="509" t="str">
        <f>CONCATENATE('T.1.4. (old)'!AC26," (",'T.1.4. (old)'!AD26,"%)")</f>
        <v>19 (0.64%)</v>
      </c>
      <c r="P44" s="508" t="str">
        <f>CONCATENATE('T.1.4. (old)'!AE26," (",'T.1.4. (old)'!AF26,"%)")</f>
        <v>0 (0%)</v>
      </c>
      <c r="Q44" s="509" t="str">
        <f>CONCATENATE('T.1.4. (old)'!AG26," (",'T.1.4. (old)'!AH26,"%)")</f>
        <v>2 (0.07%)</v>
      </c>
      <c r="R44" s="508" t="str">
        <f>CONCATENATE('T.1.4. (old)'!AI26," (",'T.1.4. (old)'!AJ26,"%)")</f>
        <v>0 (0%)</v>
      </c>
      <c r="S44" s="507" t="str">
        <f>CONCATENATE('T.1.4. (old)'!AK26," (",'T.1.4. (old)'!AL26,"%)")</f>
        <v>152 (5.09%)</v>
      </c>
      <c r="T44" s="509" t="str">
        <f>CONCATENATE('T.1.4. (old)'!AM26," (",'T.1.4. (old)'!AN26,"%)")</f>
        <v>0 (0%)</v>
      </c>
      <c r="U44" s="508" t="str">
        <f>CONCATENATE('T.1.4. (old)'!AO26," (",'T.1.4. (old)'!AP26,"%)")</f>
        <v>128 (4.28%)</v>
      </c>
      <c r="V44" s="509" t="str">
        <f>CONCATENATE('T.1.4. (old)'!AQ26," (",'T.1.4. (old)'!AR26,"%)")</f>
        <v>11 (0.37%)</v>
      </c>
      <c r="W44" s="508" t="str">
        <f>CONCATENATE('T.1.4. (old)'!AS26," (",'T.1.4. (old)'!AT26,"%)")</f>
        <v>2 (0.07%)</v>
      </c>
      <c r="X44" s="507" t="str">
        <f>CONCATENATE('T.1.4. (old)'!AU26," (",'T.1.4. (old)'!AV26,"%)")</f>
        <v>14 (0.47%)</v>
      </c>
      <c r="Y44" s="509" t="str">
        <f>CONCATENATE('T.1.4. (old)'!AW26," (",'T.1.4. (old)'!AX26,"%)")</f>
        <v>2 (0.07%)</v>
      </c>
      <c r="Z44" s="509" t="str">
        <f>CONCATENATE('T.1.4. (old)'!AY26," (",'T.1.4. (old)'!AZ26,"%)")</f>
        <v>10 (0.33%)</v>
      </c>
      <c r="AA44" s="508" t="str">
        <f>CONCATENATE('T.1.4. (old)'!BA26," (",'T.1.4. (old)'!BB26,"%)")</f>
        <v>0 (0%)</v>
      </c>
      <c r="AB44" s="510" t="str">
        <f>CONCATENATE('T.1.4. (old)'!BC26," (",'T.1.4. (old)'!BD26,"%)")</f>
        <v>3 (0.1%)</v>
      </c>
      <c r="AC44" s="508" t="str">
        <f>CONCATENATE('T.1.4. (old)'!BE26," (",'T.1.4. (old)'!BF26,"%)")</f>
        <v>252 (8.43%)</v>
      </c>
      <c r="AD44" s="510" t="str">
        <f>CONCATENATE('T.1.4. (old)'!BM26," (",'T.1.4. (old)'!BN26,"%)")</f>
        <v>1443 (48.29%)</v>
      </c>
      <c r="AE44" s="508" t="str">
        <f>CONCATENATE('T.1.4. (old)'!BO26," (",'T.1.4. (old)'!BP26,"%)")</f>
        <v>20 (0.67%)</v>
      </c>
    </row>
    <row r="45" spans="1:31" x14ac:dyDescent="0.2">
      <c r="A45" s="53" t="str">
        <f>Labels!C50</f>
        <v>Per type eenheid</v>
      </c>
      <c r="B45" s="499"/>
      <c r="C45" s="505"/>
      <c r="D45" s="385"/>
      <c r="E45" s="432"/>
      <c r="F45" s="385"/>
      <c r="G45" s="432"/>
      <c r="H45" s="385"/>
      <c r="I45" s="505"/>
      <c r="J45" s="432"/>
      <c r="K45" s="432"/>
      <c r="L45" s="385"/>
      <c r="M45" s="505"/>
      <c r="N45" s="385"/>
      <c r="O45" s="432"/>
      <c r="P45" s="385"/>
      <c r="Q45" s="432"/>
      <c r="R45" s="385"/>
      <c r="S45" s="505"/>
      <c r="T45" s="432"/>
      <c r="U45" s="385"/>
      <c r="V45" s="432"/>
      <c r="W45" s="385"/>
      <c r="X45" s="505"/>
      <c r="Y45" s="432"/>
      <c r="Z45" s="432"/>
      <c r="AA45" s="385"/>
      <c r="AB45" s="506"/>
      <c r="AC45" s="385"/>
      <c r="AD45" s="506"/>
      <c r="AE45" s="385"/>
    </row>
    <row r="46" spans="1:31" x14ac:dyDescent="0.2">
      <c r="A46" s="738" t="str">
        <f>Labels!C51</f>
        <v>Totaal Ambulant</v>
      </c>
      <c r="B46" s="726">
        <f>'T.1.3. (old)'!B28</f>
        <v>9870</v>
      </c>
      <c r="C46" s="502" t="str">
        <f>CONCATENATE('T.1.3. (old)'!C28," (",'T.1.3. (old)'!D28,"%)")</f>
        <v>1865 (18.9%)</v>
      </c>
      <c r="D46" s="17" t="str">
        <f>CONCATENATE('T.1.3. (old)'!E28," (",'T.1.3. (old)'!F28,"%)")</f>
        <v>1556 (15.76%)</v>
      </c>
      <c r="E46" s="503" t="str">
        <f>CONCATENATE('T.1.3. (old)'!G28," (",'T.1.3. (old)'!H28,"%)")</f>
        <v>226 (2.29%)</v>
      </c>
      <c r="F46" s="17" t="str">
        <f>CONCATENATE('T.1.3. (old)'!I28," (",'T.1.3. (old)'!J28,"%)")</f>
        <v>26 (0.26%)</v>
      </c>
      <c r="G46" s="503" t="str">
        <f>CONCATENATE('T.1.3. (old)'!K28," (",'T.1.3. (old)'!L28,"%)")</f>
        <v>22 (0.22%)</v>
      </c>
      <c r="H46" s="17" t="str">
        <f>CONCATENATE('T.1.3. (old)'!M28," (",'T.1.3. (old)'!N28,"%)")</f>
        <v>84 (0.85%)</v>
      </c>
      <c r="I46" s="502" t="str">
        <f>CONCATENATE('T.1.3. (old)'!O28," (",'T.1.3. (old)'!P28,"%)")</f>
        <v>3222 (32.64%)</v>
      </c>
      <c r="J46" s="503" t="str">
        <f>CONCATENATE('T.1.3. (old)'!Q28," (",'T.1.3. (old)'!R28,"%)")</f>
        <v>1574 (15.95%)</v>
      </c>
      <c r="K46" s="503" t="str">
        <f>CONCATENATE('T.1.3. (old)'!S28," (",'T.1.3. (old)'!T28,"%)")</f>
        <v>749 (7.59%)</v>
      </c>
      <c r="L46" s="17" t="str">
        <f>CONCATENATE('T.1.3. (old)'!U28," (",'T.1.3. (old)'!V28,"%)")</f>
        <v>14 (0.14%)</v>
      </c>
      <c r="M46" s="502" t="str">
        <f>CONCATENATE('T.1.3. (old)'!W28," (",'T.1.3. (old)'!X28,"%)")</f>
        <v>1513 (15.33%)</v>
      </c>
      <c r="N46" s="17" t="str">
        <f>CONCATENATE('T.1.3. (old)'!Y28," (",'T.1.3. (old)'!Z28,"%)")</f>
        <v>1203 (12.19%)</v>
      </c>
      <c r="O46" s="503" t="str">
        <f>CONCATENATE('T.1.3. (old)'!AA28," (",'T.1.3. (old)'!AB28,"%)")</f>
        <v>56 (0.57%)</v>
      </c>
      <c r="P46" s="17" t="str">
        <f>CONCATENATE('T.1.3. (old)'!AC28," (",'T.1.3. (old)'!AD28,"%)")</f>
        <v>236 (2.39%)</v>
      </c>
      <c r="Q46" s="503" t="str">
        <f>CONCATENATE('T.1.3. (old)'!AE28," (",'T.1.3. (old)'!AF28,"%)")</f>
        <v>87 (0.88%)</v>
      </c>
      <c r="R46" s="17" t="str">
        <f>CONCATENATE('T.1.3. (old)'!AG28," (",'T.1.3. (old)'!AH28,"%)")</f>
        <v>47 (0.48%)</v>
      </c>
      <c r="S46" s="502" t="str">
        <f>CONCATENATE('T.1.3. (old)'!AI28," (",'T.1.3. (old)'!AJ28,"%)")</f>
        <v>823 (8.34%)</v>
      </c>
      <c r="T46" s="503" t="str">
        <f>CONCATENATE('T.1.3. (old)'!AK28," (",'T.1.3. (old)'!AL28,"%)")</f>
        <v>20 (0.2%)</v>
      </c>
      <c r="U46" s="17" t="str">
        <f>CONCATENATE('T.1.3. (old)'!AM28," (",'T.1.3. (old)'!AN28,"%)")</f>
        <v>594 (6.02%)</v>
      </c>
      <c r="V46" s="503" t="str">
        <f>CONCATENATE('T.1.3. (old)'!AO28," (",'T.1.3. (old)'!AP28,"%)")</f>
        <v>169 (1.71%)</v>
      </c>
      <c r="W46" s="17" t="str">
        <f>CONCATENATE('T.1.3. (old)'!AQ28," (",'T.1.3. (old)'!AR28,"%)")</f>
        <v>2 (0.02%)</v>
      </c>
      <c r="X46" s="502" t="str">
        <f>CONCATENATE('T.1.3. (old)'!AS28," (",'T.1.3. (old)'!AT28,"%)")</f>
        <v>340 (3.44%)</v>
      </c>
      <c r="Y46" s="503" t="str">
        <f>CONCATENATE('T.1.3. (old)'!AU28," (",'T.1.3. (old)'!AV28,"%)")</f>
        <v>51 (0.52%)</v>
      </c>
      <c r="Z46" s="503" t="str">
        <f>CONCATENATE('T.1.3. (old)'!AW28," (",'T.1.3. (old)'!AX28,"%)")</f>
        <v>268 (2.72%)</v>
      </c>
      <c r="AA46" s="17" t="str">
        <f>CONCATENATE('T.1.3. (old)'!AY28," (",'T.1.3. (old)'!AZ28,"%)")</f>
        <v>27 (0.27%)</v>
      </c>
      <c r="AB46" s="504" t="str">
        <f>CONCATENATE('T.1.3. (old)'!BA28," (",'T.1.3. (old)'!BB28,"%)")</f>
        <v>32 (0.32%)</v>
      </c>
      <c r="AC46" s="17" t="str">
        <f>CONCATENATE('T.1.3. (old)'!BC28," (",'T.1.3. (old)'!BD28,"%)")</f>
        <v>3987 (40.4%)</v>
      </c>
      <c r="AD46" s="504" t="str">
        <f>CONCATENATE('T.1.3. (old)'!BK28," (",'T.1.3. (old)'!BL28,"%)")</f>
        <v>3761 (38.11%)</v>
      </c>
      <c r="AE46" s="17" t="str">
        <f>CONCATENATE('T.1.3. (old)'!BM28," (",'T.1.3. (old)'!BN28,"%)")</f>
        <v>72 (0.73%)</v>
      </c>
    </row>
    <row r="47" spans="1:31" x14ac:dyDescent="0.2">
      <c r="A47" s="737"/>
      <c r="B47" s="734"/>
      <c r="C47" s="507" t="str">
        <f>CONCATENATE('T.1.4. (old)'!E28," (",'T.1.4. (old)'!F28,"%)")</f>
        <v>1573 (15.94%)</v>
      </c>
      <c r="D47" s="508" t="str">
        <f>CONCATENATE('T.1.4. (old)'!G28," (",'T.1.4. (old)'!H28,"%)")</f>
        <v>1292 (13.09%)</v>
      </c>
      <c r="E47" s="509" t="str">
        <f>CONCATENATE('T.1.4. (old)'!I28," (",'T.1.4. (old)'!J28,"%)")</f>
        <v>83 (0.84%)</v>
      </c>
      <c r="F47" s="508" t="str">
        <f>CONCATENATE('T.1.4. (old)'!K28," (",'T.1.4. (old)'!L28,"%)")</f>
        <v>9 (0.09%)</v>
      </c>
      <c r="G47" s="509" t="str">
        <f>CONCATENATE('T.1.4. (old)'!M28," (",'T.1.4. (old)'!N28,"%)")</f>
        <v>12 (0.12%)</v>
      </c>
      <c r="H47" s="508" t="str">
        <f>CONCATENATE('T.1.4. (old)'!O28," (",'T.1.4. (old)'!P28,"%)")</f>
        <v>52 (0.53%)</v>
      </c>
      <c r="I47" s="507" t="str">
        <f>CONCATENATE('T.1.4. (old)'!Q28," (",'T.1.4. (old)'!R28,"%)")</f>
        <v>2014 (20.41%)</v>
      </c>
      <c r="J47" s="509" t="str">
        <f>CONCATENATE('T.1.4. (old)'!S28," (",'T.1.4. (old)'!T28,"%)")</f>
        <v>778 (7.88%)</v>
      </c>
      <c r="K47" s="509" t="str">
        <f>CONCATENATE('T.1.4. (old)'!U28," (",'T.1.4. (old)'!V28,"%)")</f>
        <v>480 (4.86%)</v>
      </c>
      <c r="L47" s="508" t="str">
        <f>CONCATENATE('T.1.4. (old)'!W28," (",'T.1.4. (old)'!X28,"%)")</f>
        <v>7 (0.07%)</v>
      </c>
      <c r="M47" s="507" t="str">
        <f>CONCATENATE('T.1.4. (old)'!Y28," (",'T.1.4. (old)'!Z28,"%)")</f>
        <v>872 (8.83%)</v>
      </c>
      <c r="N47" s="508" t="str">
        <f>CONCATENATE('T.1.4. (old)'!AA28," (",'T.1.4. (old)'!AB28,"%)")</f>
        <v>714 (7.23%)</v>
      </c>
      <c r="O47" s="509" t="str">
        <f>CONCATENATE('T.1.4. (old)'!AC28," (",'T.1.4. (old)'!AD28,"%)")</f>
        <v>22 (0.22%)</v>
      </c>
      <c r="P47" s="508" t="str">
        <f>CONCATENATE('T.1.4. (old)'!AE28," (",'T.1.4. (old)'!AF28,"%)")</f>
        <v>33 (0.33%)</v>
      </c>
      <c r="Q47" s="509" t="str">
        <f>CONCATENATE('T.1.4. (old)'!AG28," (",'T.1.4. (old)'!AH28,"%)")</f>
        <v>59 (0.6%)</v>
      </c>
      <c r="R47" s="508" t="str">
        <f>CONCATENATE('T.1.4. (old)'!AI28," (",'T.1.4. (old)'!AJ28,"%)")</f>
        <v>25 (0.25%)</v>
      </c>
      <c r="S47" s="507" t="str">
        <f>CONCATENATE('T.1.4. (old)'!AK28," (",'T.1.4. (old)'!AL28,"%)")</f>
        <v>309 (3.13%)</v>
      </c>
      <c r="T47" s="509" t="str">
        <f>CONCATENATE('T.1.4. (old)'!AM28," (",'T.1.4. (old)'!AN28,"%)")</f>
        <v>3 (0.03%)</v>
      </c>
      <c r="U47" s="508" t="str">
        <f>CONCATENATE('T.1.4. (old)'!AO28," (",'T.1.4. (old)'!AP28,"%)")</f>
        <v>210 (2.13%)</v>
      </c>
      <c r="V47" s="509" t="str">
        <f>CONCATENATE('T.1.4. (old)'!AQ28," (",'T.1.4. (old)'!AR28,"%)")</f>
        <v>73 (0.74%)</v>
      </c>
      <c r="W47" s="508" t="str">
        <f>CONCATENATE('T.1.4. (old)'!AS28," (",'T.1.4. (old)'!AT28,"%)")</f>
        <v>1 (0.01%)</v>
      </c>
      <c r="X47" s="507" t="str">
        <f>CONCATENATE('T.1.4. (old)'!AU28," (",'T.1.4. (old)'!AV28,"%)")</f>
        <v>156 (1.58%)</v>
      </c>
      <c r="Y47" s="509" t="str">
        <f>CONCATENATE('T.1.4. (old)'!AW28," (",'T.1.4. (old)'!AX28,"%)")</f>
        <v>4 (0.04%)</v>
      </c>
      <c r="Z47" s="509" t="str">
        <f>CONCATENATE('T.1.4. (old)'!AY28," (",'T.1.4. (old)'!AZ28,"%)")</f>
        <v>146 (1.48%)</v>
      </c>
      <c r="AA47" s="508" t="str">
        <f>CONCATENATE('T.1.4. (old)'!BA28," (",'T.1.4. (old)'!BB28,"%)")</f>
        <v>3 (0.03%)</v>
      </c>
      <c r="AB47" s="510" t="str">
        <f>CONCATENATE('T.1.4. (old)'!BC28," (",'T.1.4. (old)'!BD28,"%)")</f>
        <v>14 (0.14%)</v>
      </c>
      <c r="AC47" s="508" t="str">
        <f>CONCATENATE('T.1.4. (old)'!BE28," (",'T.1.4. (old)'!BF28,"%)")</f>
        <v>2467 (24.99%)</v>
      </c>
      <c r="AD47" s="510" t="str">
        <f>CONCATENATE('T.1.4. (old)'!BM28," (",'T.1.4. (old)'!BN28,"%)")</f>
        <v>2324 (23.55%)</v>
      </c>
      <c r="AE47" s="508" t="str">
        <f>CONCATENATE('T.1.4. (old)'!BO28," (",'T.1.4. (old)'!BP28,"%)")</f>
        <v>27 (0.27%)</v>
      </c>
    </row>
    <row r="48" spans="1:31" x14ac:dyDescent="0.2">
      <c r="A48" s="723" t="str">
        <f>Labels!C52</f>
        <v>Ambulante raadplegingen</v>
      </c>
      <c r="B48" s="728">
        <f>'T.1.3. (old)'!B29</f>
        <v>4747</v>
      </c>
      <c r="C48" s="502" t="str">
        <f>CONCATENATE('T.1.3. (old)'!C29," (",'T.1.3. (old)'!D29,"%)")</f>
        <v>1412 (29.75%)</v>
      </c>
      <c r="D48" s="17" t="str">
        <f>CONCATENATE('T.1.3. (old)'!E29," (",'T.1.3. (old)'!F29,"%)")</f>
        <v>1171 (24.67%)</v>
      </c>
      <c r="E48" s="503" t="str">
        <f>CONCATENATE('T.1.3. (old)'!G29," (",'T.1.3. (old)'!H29,"%)")</f>
        <v>173 (3.64%)</v>
      </c>
      <c r="F48" s="17" t="str">
        <f>CONCATENATE('T.1.3. (old)'!I29," (",'T.1.3. (old)'!J29,"%)")</f>
        <v>24 (0.51%)</v>
      </c>
      <c r="G48" s="503" t="str">
        <f>CONCATENATE('T.1.3. (old)'!K29," (",'T.1.3. (old)'!L29,"%)")</f>
        <v>15 (0.32%)</v>
      </c>
      <c r="H48" s="17" t="str">
        <f>CONCATENATE('T.1.3. (old)'!M29," (",'T.1.3. (old)'!N29,"%)")</f>
        <v>61 (1.29%)</v>
      </c>
      <c r="I48" s="502" t="str">
        <f>CONCATENATE('T.1.3. (old)'!O29," (",'T.1.3. (old)'!P29,"%)")</f>
        <v>1648 (34.72%)</v>
      </c>
      <c r="J48" s="503" t="str">
        <f>CONCATENATE('T.1.3. (old)'!Q29," (",'T.1.3. (old)'!R29,"%)")</f>
        <v>937 (19.74%)</v>
      </c>
      <c r="K48" s="503" t="str">
        <f>CONCATENATE('T.1.3. (old)'!S29," (",'T.1.3. (old)'!T29,"%)")</f>
        <v>384 (8.09%)</v>
      </c>
      <c r="L48" s="17" t="str">
        <f>CONCATENATE('T.1.3. (old)'!U29," (",'T.1.3. (old)'!V29,"%)")</f>
        <v>4 (0.08%)</v>
      </c>
      <c r="M48" s="502" t="str">
        <f>CONCATENATE('T.1.3. (old)'!W29," (",'T.1.3. (old)'!X29,"%)")</f>
        <v>657 (13.84%)</v>
      </c>
      <c r="N48" s="17" t="str">
        <f>CONCATENATE('T.1.3. (old)'!Y29," (",'T.1.3. (old)'!Z29,"%)")</f>
        <v>524 (11.04%)</v>
      </c>
      <c r="O48" s="503" t="str">
        <f>CONCATENATE('T.1.3. (old)'!AA29," (",'T.1.3. (old)'!AB29,"%)")</f>
        <v>37 (0.78%)</v>
      </c>
      <c r="P48" s="17" t="str">
        <f>CONCATENATE('T.1.3. (old)'!AC29," (",'T.1.3. (old)'!AD29,"%)")</f>
        <v>117 (2.46%)</v>
      </c>
      <c r="Q48" s="503" t="str">
        <f>CONCATENATE('T.1.3. (old)'!AE29," (",'T.1.3. (old)'!AF29,"%)")</f>
        <v>9 (0.19%)</v>
      </c>
      <c r="R48" s="17" t="str">
        <f>CONCATENATE('T.1.3. (old)'!AG29," (",'T.1.3. (old)'!AH29,"%)")</f>
        <v>25 (0.53%)</v>
      </c>
      <c r="S48" s="502" t="str">
        <f>CONCATENATE('T.1.3. (old)'!AI29," (",'T.1.3. (old)'!AJ29,"%)")</f>
        <v>465 (9.8%)</v>
      </c>
      <c r="T48" s="503" t="str">
        <f>CONCATENATE('T.1.3. (old)'!AK29," (",'T.1.3. (old)'!AL29,"%)")</f>
        <v>18 (0.38%)</v>
      </c>
      <c r="U48" s="17" t="str">
        <f>CONCATENATE('T.1.3. (old)'!AM29," (",'T.1.3. (old)'!AN29,"%)")</f>
        <v>325 (6.85%)</v>
      </c>
      <c r="V48" s="503" t="str">
        <f>CONCATENATE('T.1.3. (old)'!AO29," (",'T.1.3. (old)'!AP29,"%)")</f>
        <v>101 (2.13%)</v>
      </c>
      <c r="W48" s="17" t="str">
        <f>CONCATENATE('T.1.3. (old)'!AQ29," (",'T.1.3. (old)'!AR29,"%)")</f>
        <v>2 (0.04%)</v>
      </c>
      <c r="X48" s="502" t="str">
        <f>CONCATENATE('T.1.3. (old)'!AS29," (",'T.1.3. (old)'!AT29,"%)")</f>
        <v>161 (3.39%)</v>
      </c>
      <c r="Y48" s="503" t="str">
        <f>CONCATENATE('T.1.3. (old)'!AU29," (",'T.1.3. (old)'!AV29,"%)")</f>
        <v>35 (0.74%)</v>
      </c>
      <c r="Z48" s="503" t="str">
        <f>CONCATENATE('T.1.3. (old)'!AW29," (",'T.1.3. (old)'!AX29,"%)")</f>
        <v>116 (2.44%)</v>
      </c>
      <c r="AA48" s="17" t="str">
        <f>CONCATENATE('T.1.3. (old)'!AY29," (",'T.1.3. (old)'!AZ29,"%)")</f>
        <v>13 (0.27%)</v>
      </c>
      <c r="AB48" s="504" t="str">
        <f>CONCATENATE('T.1.3. (old)'!BA29," (",'T.1.3. (old)'!BB29,"%)")</f>
        <v>12 (0.25%)</v>
      </c>
      <c r="AC48" s="17" t="str">
        <f>CONCATENATE('T.1.3. (old)'!BC29," (",'T.1.3. (old)'!BD29,"%)")</f>
        <v>1753 (36.93%)</v>
      </c>
      <c r="AD48" s="504" t="str">
        <f>CONCATENATE('T.1.3. (old)'!BK29," (",'T.1.3. (old)'!BL29,"%)")</f>
        <v>1815 (38.23%)</v>
      </c>
      <c r="AE48" s="17" t="str">
        <f>CONCATENATE('T.1.3. (old)'!BM29," (",'T.1.3. (old)'!BN29,"%)")</f>
        <v>56 (1.18%)</v>
      </c>
    </row>
    <row r="49" spans="1:31" x14ac:dyDescent="0.2">
      <c r="A49" s="735"/>
      <c r="B49" s="729"/>
      <c r="C49" s="507" t="str">
        <f>CONCATENATE('T.1.4. (old)'!E29," (",'T.1.4. (old)'!F29,"%)")</f>
        <v>1229 (25.89%)</v>
      </c>
      <c r="D49" s="508" t="str">
        <f>CONCATENATE('T.1.4. (old)'!G29," (",'T.1.4. (old)'!H29,"%)")</f>
        <v>1009 (21.26%)</v>
      </c>
      <c r="E49" s="509" t="str">
        <f>CONCATENATE('T.1.4. (old)'!I29," (",'T.1.4. (old)'!J29,"%)")</f>
        <v>69 (1.45%)</v>
      </c>
      <c r="F49" s="508" t="str">
        <f>CONCATENATE('T.1.4. (old)'!K29," (",'T.1.4. (old)'!L29,"%)")</f>
        <v>9 (0.19%)</v>
      </c>
      <c r="G49" s="509" t="str">
        <f>CONCATENATE('T.1.4. (old)'!M29," (",'T.1.4. (old)'!N29,"%)")</f>
        <v>8 (0.17%)</v>
      </c>
      <c r="H49" s="508" t="str">
        <f>CONCATENATE('T.1.4. (old)'!O29," (",'T.1.4. (old)'!P29,"%)")</f>
        <v>40 (0.84%)</v>
      </c>
      <c r="I49" s="507" t="str">
        <f>CONCATENATE('T.1.4. (old)'!Q29," (",'T.1.4. (old)'!R29,"%)")</f>
        <v>908 (19.13%)</v>
      </c>
      <c r="J49" s="509" t="str">
        <f>CONCATENATE('T.1.4. (old)'!S29," (",'T.1.4. (old)'!T29,"%)")</f>
        <v>401 (8.45%)</v>
      </c>
      <c r="K49" s="509" t="str">
        <f>CONCATENATE('T.1.4. (old)'!U29," (",'T.1.4. (old)'!V29,"%)")</f>
        <v>222 (4.68%)</v>
      </c>
      <c r="L49" s="508" t="str">
        <f>CONCATENATE('T.1.4. (old)'!W29," (",'T.1.4. (old)'!X29,"%)")</f>
        <v>0 (0%)</v>
      </c>
      <c r="M49" s="507" t="str">
        <f>CONCATENATE('T.1.4. (old)'!Y29," (",'T.1.4. (old)'!Z29,"%)")</f>
        <v>316 (6.66%)</v>
      </c>
      <c r="N49" s="508" t="str">
        <f>CONCATENATE('T.1.4. (old)'!AA29," (",'T.1.4. (old)'!AB29,"%)")</f>
        <v>271 (5.71%)</v>
      </c>
      <c r="O49" s="509" t="str">
        <f>CONCATENATE('T.1.4. (old)'!AC29," (",'T.1.4. (old)'!AD29,"%)")</f>
        <v>12 (0.25%)</v>
      </c>
      <c r="P49" s="508" t="str">
        <f>CONCATENATE('T.1.4. (old)'!AE29," (",'T.1.4. (old)'!AF29,"%)")</f>
        <v>6 (0.13%)</v>
      </c>
      <c r="Q49" s="509" t="str">
        <f>CONCATENATE('T.1.4. (old)'!AG29," (",'T.1.4. (old)'!AH29,"%)")</f>
        <v>6 (0.13%)</v>
      </c>
      <c r="R49" s="508" t="str">
        <f>CONCATENATE('T.1.4. (old)'!AI29," (",'T.1.4. (old)'!AJ29,"%)")</f>
        <v>13 (0.27%)</v>
      </c>
      <c r="S49" s="507" t="str">
        <f>CONCATENATE('T.1.4. (old)'!AK29," (",'T.1.4. (old)'!AL29,"%)")</f>
        <v>168 (3.54%)</v>
      </c>
      <c r="T49" s="509" t="str">
        <f>CONCATENATE('T.1.4. (old)'!AM29," (",'T.1.4. (old)'!AN29,"%)")</f>
        <v>2 (0.04%)</v>
      </c>
      <c r="U49" s="508" t="str">
        <f>CONCATENATE('T.1.4. (old)'!AO29," (",'T.1.4. (old)'!AP29,"%)")</f>
        <v>112 (2.36%)</v>
      </c>
      <c r="V49" s="509" t="str">
        <f>CONCATENATE('T.1.4. (old)'!AQ29," (",'T.1.4. (old)'!AR29,"%)")</f>
        <v>41 (0.86%)</v>
      </c>
      <c r="W49" s="508" t="str">
        <f>CONCATENATE('T.1.4. (old)'!AS29," (",'T.1.4. (old)'!AT29,"%)")</f>
        <v>1 (0.02%)</v>
      </c>
      <c r="X49" s="507" t="str">
        <f>CONCATENATE('T.1.4. (old)'!AU29," (",'T.1.4. (old)'!AV29,"%)")</f>
        <v>62 (1.31%)</v>
      </c>
      <c r="Y49" s="509" t="str">
        <f>CONCATENATE('T.1.4. (old)'!AW29," (",'T.1.4. (old)'!AX29,"%)")</f>
        <v>3 (0.06%)</v>
      </c>
      <c r="Z49" s="509" t="str">
        <f>CONCATENATE('T.1.4. (old)'!AY29," (",'T.1.4. (old)'!AZ29,"%)")</f>
        <v>59 (1.24%)</v>
      </c>
      <c r="AA49" s="508" t="str">
        <f>CONCATENATE('T.1.4. (old)'!BA29," (",'T.1.4. (old)'!BB29,"%)")</f>
        <v>0 (0%)</v>
      </c>
      <c r="AB49" s="510" t="str">
        <f>CONCATENATE('T.1.4. (old)'!BC29," (",'T.1.4. (old)'!BD29,"%)")</f>
        <v>2 (0.04%)</v>
      </c>
      <c r="AC49" s="508" t="str">
        <f>CONCATENATE('T.1.4. (old)'!BE29," (",'T.1.4. (old)'!BF29,"%)")</f>
        <v>898 (18.92%)</v>
      </c>
      <c r="AD49" s="510" t="str">
        <f>CONCATENATE('T.1.4. (old)'!BM29," (",'T.1.4. (old)'!BN29,"%)")</f>
        <v>1044 (21.99%)</v>
      </c>
      <c r="AE49" s="508" t="str">
        <f>CONCATENATE('T.1.4. (old)'!BO29," (",'T.1.4. (old)'!BP29,"%)")</f>
        <v>17 (0.36%)</v>
      </c>
    </row>
    <row r="50" spans="1:31" x14ac:dyDescent="0.2">
      <c r="A50" s="723" t="str">
        <f>Labels!C53</f>
        <v>Dagcentrum</v>
      </c>
      <c r="B50" s="728">
        <f>'T.1.3. (old)'!B30</f>
        <v>3277</v>
      </c>
      <c r="C50" s="502" t="str">
        <f>CONCATENATE('T.1.3. (old)'!C30," (",'T.1.3. (old)'!D30,"%)")</f>
        <v>403 (12.3%)</v>
      </c>
      <c r="D50" s="17" t="str">
        <f>CONCATENATE('T.1.3. (old)'!E30," (",'T.1.3. (old)'!F30,"%)")</f>
        <v>346 (10.56%)</v>
      </c>
      <c r="E50" s="503" t="str">
        <f>CONCATENATE('T.1.3. (old)'!G30," (",'T.1.3. (old)'!H30,"%)")</f>
        <v>50 (1.53%)</v>
      </c>
      <c r="F50" s="17" t="str">
        <f>CONCATENATE('T.1.3. (old)'!I30," (",'T.1.3. (old)'!J30,"%)")</f>
        <v>2 (0.06%)</v>
      </c>
      <c r="G50" s="503" t="str">
        <f>CONCATENATE('T.1.3. (old)'!K30," (",'T.1.3. (old)'!L30,"%)")</f>
        <v>7 (0.21%)</v>
      </c>
      <c r="H50" s="17" t="str">
        <f>CONCATENATE('T.1.3. (old)'!M30," (",'T.1.3. (old)'!N30,"%)")</f>
        <v>23 (0.7%)</v>
      </c>
      <c r="I50" s="502" t="str">
        <f>CONCATENATE('T.1.3. (old)'!O30," (",'T.1.3. (old)'!P30,"%)")</f>
        <v>1348 (41.14%)</v>
      </c>
      <c r="J50" s="503" t="str">
        <f>CONCATENATE('T.1.3. (old)'!Q30," (",'T.1.3. (old)'!R30,"%)")</f>
        <v>448 (13.67%)</v>
      </c>
      <c r="K50" s="503" t="str">
        <f>CONCATENATE('T.1.3. (old)'!S30," (",'T.1.3. (old)'!T30,"%)")</f>
        <v>349 (10.65%)</v>
      </c>
      <c r="L50" s="17" t="str">
        <f>CONCATENATE('T.1.3. (old)'!U30," (",'T.1.3. (old)'!V30,"%)")</f>
        <v>0 (0%)</v>
      </c>
      <c r="M50" s="502" t="str">
        <f>CONCATENATE('T.1.3. (old)'!W30," (",'T.1.3. (old)'!X30,"%)")</f>
        <v>663 (20.23%)</v>
      </c>
      <c r="N50" s="17" t="str">
        <f>CONCATENATE('T.1.3. (old)'!Y30," (",'T.1.3. (old)'!Z30,"%)")</f>
        <v>532 (16.23%)</v>
      </c>
      <c r="O50" s="503" t="str">
        <f>CONCATENATE('T.1.3. (old)'!AA30," (",'T.1.3. (old)'!AB30,"%)")</f>
        <v>16 (0.49%)</v>
      </c>
      <c r="P50" s="17" t="str">
        <f>CONCATENATE('T.1.3. (old)'!AC30," (",'T.1.3. (old)'!AD30,"%)")</f>
        <v>83 (2.53%)</v>
      </c>
      <c r="Q50" s="503" t="str">
        <f>CONCATENATE('T.1.3. (old)'!AE30," (",'T.1.3. (old)'!AF30,"%)")</f>
        <v>67 (2.04%)</v>
      </c>
      <c r="R50" s="17" t="str">
        <f>CONCATENATE('T.1.3. (old)'!AG30," (",'T.1.3. (old)'!AH30,"%)")</f>
        <v>18 (0.55%)</v>
      </c>
      <c r="S50" s="502" t="str">
        <f>CONCATENATE('T.1.3. (old)'!AI30," (",'T.1.3. (old)'!AJ30,"%)")</f>
        <v>240 (7.32%)</v>
      </c>
      <c r="T50" s="503" t="str">
        <f>CONCATENATE('T.1.3. (old)'!AK30," (",'T.1.3. (old)'!AL30,"%)")</f>
        <v>1 (0.03%)</v>
      </c>
      <c r="U50" s="17" t="str">
        <f>CONCATENATE('T.1.3. (old)'!AM30," (",'T.1.3. (old)'!AN30,"%)")</f>
        <v>179 (5.46%)</v>
      </c>
      <c r="V50" s="503" t="str">
        <f>CONCATENATE('T.1.3. (old)'!AO30," (",'T.1.3. (old)'!AP30,"%)")</f>
        <v>41 (1.25%)</v>
      </c>
      <c r="W50" s="17" t="str">
        <f>CONCATENATE('T.1.3. (old)'!AQ30," (",'T.1.3. (old)'!AR30,"%)")</f>
        <v>0 (0%)</v>
      </c>
      <c r="X50" s="502" t="str">
        <f>CONCATENATE('T.1.3. (old)'!AS30," (",'T.1.3. (old)'!AT30,"%)")</f>
        <v>152 (4.64%)</v>
      </c>
      <c r="Y50" s="503" t="str">
        <f>CONCATENATE('T.1.3. (old)'!AU30," (",'T.1.3. (old)'!AV30,"%)")</f>
        <v>14 (0.43%)</v>
      </c>
      <c r="Z50" s="503" t="str">
        <f>CONCATENATE('T.1.3. (old)'!AW30," (",'T.1.3. (old)'!AX30,"%)")</f>
        <v>131 (4%)</v>
      </c>
      <c r="AA50" s="17" t="str">
        <f>CONCATENATE('T.1.3. (old)'!AY30," (",'T.1.3. (old)'!AZ30,"%)")</f>
        <v>14 (0.43%)</v>
      </c>
      <c r="AB50" s="504" t="str">
        <f>CONCATENATE('T.1.3. (old)'!BA30," (",'T.1.3. (old)'!BB30,"%)")</f>
        <v>12 (0.37%)</v>
      </c>
      <c r="AC50" s="17" t="str">
        <f>CONCATENATE('T.1.3. (old)'!BC30," (",'T.1.3. (old)'!BD30,"%)")</f>
        <v>1513 (46.17%)</v>
      </c>
      <c r="AD50" s="504" t="str">
        <f>CONCATENATE('T.1.3. (old)'!BK30," (",'T.1.3. (old)'!BL30,"%)")</f>
        <v>888 (27.1%)</v>
      </c>
      <c r="AE50" s="17" t="str">
        <f>CONCATENATE('T.1.3. (old)'!BM30," (",'T.1.3. (old)'!BN30,"%)")</f>
        <v>14 (0.43%)</v>
      </c>
    </row>
    <row r="51" spans="1:31" x14ac:dyDescent="0.2">
      <c r="A51" s="735"/>
      <c r="B51" s="729"/>
      <c r="C51" s="507" t="str">
        <f>CONCATENATE('T.1.4. (old)'!E30," (",'T.1.4. (old)'!F30,"%)")</f>
        <v>306 (9.34%)</v>
      </c>
      <c r="D51" s="508" t="str">
        <f>CONCATENATE('T.1.4. (old)'!G30," (",'T.1.4. (old)'!H30,"%)")</f>
        <v>258 (7.87%)</v>
      </c>
      <c r="E51" s="509" t="str">
        <f>CONCATENATE('T.1.4. (old)'!I30," (",'T.1.4. (old)'!J30,"%)")</f>
        <v>11 (0.34%)</v>
      </c>
      <c r="F51" s="508" t="str">
        <f>CONCATENATE('T.1.4. (old)'!K30," (",'T.1.4. (old)'!L30,"%)")</f>
        <v>0 (0%)</v>
      </c>
      <c r="G51" s="509" t="str">
        <f>CONCATENATE('T.1.4. (old)'!M30," (",'T.1.4. (old)'!N30,"%)")</f>
        <v>4 (0.12%)</v>
      </c>
      <c r="H51" s="508" t="str">
        <f>CONCATENATE('T.1.4. (old)'!O30," (",'T.1.4. (old)'!P30,"%)")</f>
        <v>12 (0.37%)</v>
      </c>
      <c r="I51" s="507" t="str">
        <f>CONCATENATE('T.1.4. (old)'!Q30," (",'T.1.4. (old)'!R30,"%)")</f>
        <v>973 (29.69%)</v>
      </c>
      <c r="J51" s="509" t="str">
        <f>CONCATENATE('T.1.4. (old)'!S30," (",'T.1.4. (old)'!T30,"%)")</f>
        <v>264 (8.06%)</v>
      </c>
      <c r="K51" s="509" t="str">
        <f>CONCATENATE('T.1.4. (old)'!U30," (",'T.1.4. (old)'!V30,"%)")</f>
        <v>249 (7.6%)</v>
      </c>
      <c r="L51" s="508" t="str">
        <f>CONCATENATE('T.1.4. (old)'!W30," (",'T.1.4. (old)'!X30,"%)")</f>
        <v>0 (0%)</v>
      </c>
      <c r="M51" s="507" t="str">
        <f>CONCATENATE('T.1.4. (old)'!Y30," (",'T.1.4. (old)'!Z30,"%)")</f>
        <v>445 (13.58%)</v>
      </c>
      <c r="N51" s="508" t="str">
        <f>CONCATENATE('T.1.4. (old)'!AA30," (",'T.1.4. (old)'!AB30,"%)")</f>
        <v>359 (10.96%)</v>
      </c>
      <c r="O51" s="509" t="str">
        <f>CONCATENATE('T.1.4. (old)'!AC30," (",'T.1.4. (old)'!AD30,"%)")</f>
        <v>9 (0.27%)</v>
      </c>
      <c r="P51" s="508" t="str">
        <f>CONCATENATE('T.1.4. (old)'!AE30," (",'T.1.4. (old)'!AF30,"%)")</f>
        <v>10 (0.31%)</v>
      </c>
      <c r="Q51" s="509" t="str">
        <f>CONCATENATE('T.1.4. (old)'!AG30," (",'T.1.4. (old)'!AH30,"%)")</f>
        <v>48 (1.46%)</v>
      </c>
      <c r="R51" s="508" t="str">
        <f>CONCATENATE('T.1.4. (old)'!AI30," (",'T.1.4. (old)'!AJ30,"%)")</f>
        <v>9 (0.27%)</v>
      </c>
      <c r="S51" s="507" t="str">
        <f>CONCATENATE('T.1.4. (old)'!AK30," (",'T.1.4. (old)'!AL30,"%)")</f>
        <v>71 (2.17%)</v>
      </c>
      <c r="T51" s="509" t="str">
        <f>CONCATENATE('T.1.4. (old)'!AM30," (",'T.1.4. (old)'!AN30,"%)")</f>
        <v>0 (0%)</v>
      </c>
      <c r="U51" s="508" t="str">
        <f>CONCATENATE('T.1.4. (old)'!AO30," (",'T.1.4. (old)'!AP30,"%)")</f>
        <v>43 (1.31%)</v>
      </c>
      <c r="V51" s="509" t="str">
        <f>CONCATENATE('T.1.4. (old)'!AQ30," (",'T.1.4. (old)'!AR30,"%)")</f>
        <v>20 (0.61%)</v>
      </c>
      <c r="W51" s="508" t="str">
        <f>CONCATENATE('T.1.4. (old)'!AS30," (",'T.1.4. (old)'!AT30,"%)")</f>
        <v>0 (0%)</v>
      </c>
      <c r="X51" s="507" t="str">
        <f>CONCATENATE('T.1.4. (old)'!AU30," (",'T.1.4. (old)'!AV30,"%)")</f>
        <v>79 (2.41%)</v>
      </c>
      <c r="Y51" s="509" t="str">
        <f>CONCATENATE('T.1.4. (old)'!AW30," (",'T.1.4. (old)'!AX30,"%)")</f>
        <v>1 (0.03%)</v>
      </c>
      <c r="Z51" s="509" t="str">
        <f>CONCATENATE('T.1.4. (old)'!AY30," (",'T.1.4. (old)'!AZ30,"%)")</f>
        <v>74 (2.26%)</v>
      </c>
      <c r="AA51" s="508" t="str">
        <f>CONCATENATE('T.1.4. (old)'!BA30," (",'T.1.4. (old)'!BB30,"%)")</f>
        <v>3 (0.09%)</v>
      </c>
      <c r="AB51" s="510" t="str">
        <f>CONCATENATE('T.1.4. (old)'!BC30," (",'T.1.4. (old)'!BD30,"%)")</f>
        <v>6 (0.18%)</v>
      </c>
      <c r="AC51" s="508" t="str">
        <f>CONCATENATE('T.1.4. (old)'!BE30," (",'T.1.4. (old)'!BF30,"%)")</f>
        <v>997 (30.42%)</v>
      </c>
      <c r="AD51" s="510" t="str">
        <f>CONCATENATE('T.1.4. (old)'!BM30," (",'T.1.4. (old)'!BN30,"%)")</f>
        <v>384 (11.72%)</v>
      </c>
      <c r="AE51" s="508" t="str">
        <f>CONCATENATE('T.1.4. (old)'!BO30," (",'T.1.4. (old)'!BP30,"%)")</f>
        <v>8 (0.24%)</v>
      </c>
    </row>
    <row r="52" spans="1:31" x14ac:dyDescent="0.2">
      <c r="A52" s="723" t="str">
        <f>Labels!C54</f>
        <v>Centrum geestelijke gezondheid</v>
      </c>
      <c r="B52" s="728">
        <f>'T.1.3. (old)'!B31</f>
        <v>1846</v>
      </c>
      <c r="C52" s="502" t="str">
        <f>CONCATENATE('T.1.3. (old)'!C31," (",'T.1.3. (old)'!D31,"%)")</f>
        <v>50 (2.71%)</v>
      </c>
      <c r="D52" s="17" t="str">
        <f>CONCATENATE('T.1.3. (old)'!E31," (",'T.1.3. (old)'!F31,"%)")</f>
        <v>39 (2.11%)</v>
      </c>
      <c r="E52" s="503" t="str">
        <f>CONCATENATE('T.1.3. (old)'!G31," (",'T.1.3. (old)'!H31,"%)")</f>
        <v>3 (0.16%)</v>
      </c>
      <c r="F52" s="17" t="str">
        <f>CONCATENATE('T.1.3. (old)'!I31," (",'T.1.3. (old)'!J31,"%)")</f>
        <v>0 (0%)</v>
      </c>
      <c r="G52" s="503" t="str">
        <f>CONCATENATE('T.1.3. (old)'!K31," (",'T.1.3. (old)'!L31,"%)")</f>
        <v>0 (0%)</v>
      </c>
      <c r="H52" s="17" t="str">
        <f>CONCATENATE('T.1.3. (old)'!M31," (",'T.1.3. (old)'!N31,"%)")</f>
        <v>0 (0%)</v>
      </c>
      <c r="I52" s="502" t="str">
        <f>CONCATENATE('T.1.3. (old)'!O31," (",'T.1.3. (old)'!P31,"%)")</f>
        <v>226 (12.24%)</v>
      </c>
      <c r="J52" s="503" t="str">
        <f>CONCATENATE('T.1.3. (old)'!Q31," (",'T.1.3. (old)'!R31,"%)")</f>
        <v>189 (10.24%)</v>
      </c>
      <c r="K52" s="503" t="str">
        <f>CONCATENATE('T.1.3. (old)'!S31," (",'T.1.3. (old)'!T31,"%)")</f>
        <v>16 (0.87%)</v>
      </c>
      <c r="L52" s="17" t="str">
        <f>CONCATENATE('T.1.3. (old)'!U31," (",'T.1.3. (old)'!V31,"%)")</f>
        <v>10 (0.54%)</v>
      </c>
      <c r="M52" s="502" t="str">
        <f>CONCATENATE('T.1.3. (old)'!W31," (",'T.1.3. (old)'!X31,"%)")</f>
        <v>193 (10.46%)</v>
      </c>
      <c r="N52" s="17" t="str">
        <f>CONCATENATE('T.1.3. (old)'!Y31," (",'T.1.3. (old)'!Z31,"%)")</f>
        <v>147 (7.96%)</v>
      </c>
      <c r="O52" s="503" t="str">
        <f>CONCATENATE('T.1.3. (old)'!AA31," (",'T.1.3. (old)'!AB31,"%)")</f>
        <v>3 (0.16%)</v>
      </c>
      <c r="P52" s="17" t="str">
        <f>CONCATENATE('T.1.3. (old)'!AC31," (",'T.1.3. (old)'!AD31,"%)")</f>
        <v>36 (1.95%)</v>
      </c>
      <c r="Q52" s="503" t="str">
        <f>CONCATENATE('T.1.3. (old)'!AE31," (",'T.1.3. (old)'!AF31,"%)")</f>
        <v>11 (0.6%)</v>
      </c>
      <c r="R52" s="17" t="str">
        <f>CONCATENATE('T.1.3. (old)'!AG31," (",'T.1.3. (old)'!AH31,"%)")</f>
        <v>4 (0.22%)</v>
      </c>
      <c r="S52" s="502" t="str">
        <f>CONCATENATE('T.1.3. (old)'!AI31," (",'T.1.3. (old)'!AJ31,"%)")</f>
        <v>118 (6.39%)</v>
      </c>
      <c r="T52" s="503" t="str">
        <f>CONCATENATE('T.1.3. (old)'!AK31," (",'T.1.3. (old)'!AL31,"%)")</f>
        <v>1 (0.05%)</v>
      </c>
      <c r="U52" s="17" t="str">
        <f>CONCATENATE('T.1.3. (old)'!AM31," (",'T.1.3. (old)'!AN31,"%)")</f>
        <v>90 (4.88%)</v>
      </c>
      <c r="V52" s="503" t="str">
        <f>CONCATENATE('T.1.3. (old)'!AO31," (",'T.1.3. (old)'!AP31,"%)")</f>
        <v>27 (1.46%)</v>
      </c>
      <c r="W52" s="17" t="str">
        <f>CONCATENATE('T.1.3. (old)'!AQ31," (",'T.1.3. (old)'!AR31,"%)")</f>
        <v>0 (0%)</v>
      </c>
      <c r="X52" s="502" t="str">
        <f>CONCATENATE('T.1.3. (old)'!AS31," (",'T.1.3. (old)'!AT31,"%)")</f>
        <v>27 (1.46%)</v>
      </c>
      <c r="Y52" s="503" t="str">
        <f>CONCATENATE('T.1.3. (old)'!AU31," (",'T.1.3. (old)'!AV31,"%)")</f>
        <v>2 (0.11%)</v>
      </c>
      <c r="Z52" s="503" t="str">
        <f>CONCATENATE('T.1.3. (old)'!AW31," (",'T.1.3. (old)'!AX31,"%)")</f>
        <v>21 (1.14%)</v>
      </c>
      <c r="AA52" s="17" t="str">
        <f>CONCATENATE('T.1.3. (old)'!AY31," (",'T.1.3. (old)'!AZ31,"%)")</f>
        <v>0 (0%)</v>
      </c>
      <c r="AB52" s="504" t="str">
        <f>CONCATENATE('T.1.3. (old)'!BA31," (",'T.1.3. (old)'!BB31,"%)")</f>
        <v>8 (0.43%)</v>
      </c>
      <c r="AC52" s="17" t="str">
        <f>CONCATENATE('T.1.3. (old)'!BC31," (",'T.1.3. (old)'!BD31,"%)")</f>
        <v>721 (39.06%)</v>
      </c>
      <c r="AD52" s="504" t="str">
        <f>CONCATENATE('T.1.3. (old)'!BK31," (",'T.1.3. (old)'!BL31,"%)")</f>
        <v>1058 (57.31%)</v>
      </c>
      <c r="AE52" s="17" t="str">
        <f>CONCATENATE('T.1.3. (old)'!BM31," (",'T.1.3. (old)'!BN31,"%)")</f>
        <v>2 (0.11%)</v>
      </c>
    </row>
    <row r="53" spans="1:31" x14ac:dyDescent="0.2">
      <c r="A53" s="735"/>
      <c r="B53" s="729"/>
      <c r="C53" s="507" t="str">
        <f>CONCATENATE('T.1.4. (old)'!E31," (",'T.1.4. (old)'!F31,"%)")</f>
        <v>38 (2.06%)</v>
      </c>
      <c r="D53" s="508" t="str">
        <f>CONCATENATE('T.1.4. (old)'!G31," (",'T.1.4. (old)'!H31,"%)")</f>
        <v>25 (1.35%)</v>
      </c>
      <c r="E53" s="509" t="str">
        <f>CONCATENATE('T.1.4. (old)'!I31," (",'T.1.4. (old)'!J31,"%)")</f>
        <v>3 (0.16%)</v>
      </c>
      <c r="F53" s="508" t="str">
        <f>CONCATENATE('T.1.4. (old)'!K31," (",'T.1.4. (old)'!L31,"%)")</f>
        <v>0 (0%)</v>
      </c>
      <c r="G53" s="509" t="str">
        <f>CONCATENATE('T.1.4. (old)'!M31," (",'T.1.4. (old)'!N31,"%)")</f>
        <v>0 (0%)</v>
      </c>
      <c r="H53" s="508" t="str">
        <f>CONCATENATE('T.1.4. (old)'!O31," (",'T.1.4. (old)'!P31,"%)")</f>
        <v>0 (0%)</v>
      </c>
      <c r="I53" s="507" t="str">
        <f>CONCATENATE('T.1.4. (old)'!Q31," (",'T.1.4. (old)'!R31,"%)")</f>
        <v>133 (7.2%)</v>
      </c>
      <c r="J53" s="509" t="str">
        <f>CONCATENATE('T.1.4. (old)'!S31," (",'T.1.4. (old)'!T31,"%)")</f>
        <v>113 (6.12%)</v>
      </c>
      <c r="K53" s="509" t="str">
        <f>CONCATENATE('T.1.4. (old)'!U31," (",'T.1.4. (old)'!V31,"%)")</f>
        <v>9 (0.49%)</v>
      </c>
      <c r="L53" s="508" t="str">
        <f>CONCATENATE('T.1.4. (old)'!W31," (",'T.1.4. (old)'!X31,"%)")</f>
        <v>7 (0.38%)</v>
      </c>
      <c r="M53" s="507" t="str">
        <f>CONCATENATE('T.1.4. (old)'!Y31," (",'T.1.4. (old)'!Z31,"%)")</f>
        <v>111 (6.01%)</v>
      </c>
      <c r="N53" s="508" t="str">
        <f>CONCATENATE('T.1.4. (old)'!AA31," (",'T.1.4. (old)'!AB31,"%)")</f>
        <v>84 (4.55%)</v>
      </c>
      <c r="O53" s="509" t="str">
        <f>CONCATENATE('T.1.4. (old)'!AC31," (",'T.1.4. (old)'!AD31,"%)")</f>
        <v>1 (0.05%)</v>
      </c>
      <c r="P53" s="508" t="str">
        <f>CONCATENATE('T.1.4. (old)'!AE31," (",'T.1.4. (old)'!AF31,"%)")</f>
        <v>17 (0.92%)</v>
      </c>
      <c r="Q53" s="509" t="str">
        <f>CONCATENATE('T.1.4. (old)'!AG31," (",'T.1.4. (old)'!AH31,"%)")</f>
        <v>5 (0.27%)</v>
      </c>
      <c r="R53" s="508" t="str">
        <f>CONCATENATE('T.1.4. (old)'!AI31," (",'T.1.4. (old)'!AJ31,"%)")</f>
        <v>3 (0.16%)</v>
      </c>
      <c r="S53" s="507" t="str">
        <f>CONCATENATE('T.1.4. (old)'!AK31," (",'T.1.4. (old)'!AL31,"%)")</f>
        <v>70 (3.79%)</v>
      </c>
      <c r="T53" s="509" t="str">
        <f>CONCATENATE('T.1.4. (old)'!AM31," (",'T.1.4. (old)'!AN31,"%)")</f>
        <v>1 (0.05%)</v>
      </c>
      <c r="U53" s="508" t="str">
        <f>CONCATENATE('T.1.4. (old)'!AO31," (",'T.1.4. (old)'!AP31,"%)")</f>
        <v>55 (2.98%)</v>
      </c>
      <c r="V53" s="509" t="str">
        <f>CONCATENATE('T.1.4. (old)'!AQ31," (",'T.1.4. (old)'!AR31,"%)")</f>
        <v>12 (0.65%)</v>
      </c>
      <c r="W53" s="508" t="str">
        <f>CONCATENATE('T.1.4. (old)'!AS31," (",'T.1.4. (old)'!AT31,"%)")</f>
        <v>0 (0%)</v>
      </c>
      <c r="X53" s="507" t="str">
        <f>CONCATENATE('T.1.4. (old)'!AU31," (",'T.1.4. (old)'!AV31,"%)")</f>
        <v>15 (0.81%)</v>
      </c>
      <c r="Y53" s="509" t="str">
        <f>CONCATENATE('T.1.4. (old)'!AW31," (",'T.1.4. (old)'!AX31,"%)")</f>
        <v>0 (0%)</v>
      </c>
      <c r="Z53" s="509" t="str">
        <f>CONCATENATE('T.1.4. (old)'!AY31," (",'T.1.4. (old)'!AZ31,"%)")</f>
        <v>13 (0.7%)</v>
      </c>
      <c r="AA53" s="508" t="str">
        <f>CONCATENATE('T.1.4. (old)'!BA31," (",'T.1.4. (old)'!BB31,"%)")</f>
        <v>0 (0%)</v>
      </c>
      <c r="AB53" s="510" t="str">
        <f>CONCATENATE('T.1.4. (old)'!BC31," (",'T.1.4. (old)'!BD31,"%)")</f>
        <v>6 (0.33%)</v>
      </c>
      <c r="AC53" s="508" t="str">
        <f>CONCATENATE('T.1.4. (old)'!BE31," (",'T.1.4. (old)'!BF31,"%)")</f>
        <v>572 (30.99%)</v>
      </c>
      <c r="AD53" s="510" t="str">
        <f>CONCATENATE('T.1.4. (old)'!BM31," (",'T.1.4. (old)'!BN31,"%)")</f>
        <v>896 (48.54%)</v>
      </c>
      <c r="AE53" s="508" t="str">
        <f>CONCATENATE('T.1.4. (old)'!BO31," (",'T.1.4. (old)'!BP31,"%)")</f>
        <v>2 (0.11%)</v>
      </c>
    </row>
    <row r="54" spans="1:31" x14ac:dyDescent="0.2">
      <c r="A54" s="736" t="str">
        <f>Labels!C55</f>
        <v>Totaal Residentieel</v>
      </c>
      <c r="B54" s="726">
        <f>'T.1.3. (old)'!B32</f>
        <v>16184</v>
      </c>
      <c r="C54" s="502" t="str">
        <f>CONCATENATE('T.1.3. (old)'!C32," (",'T.1.3. (old)'!D32,"%)")</f>
        <v>1331 (8.22%)</v>
      </c>
      <c r="D54" s="17" t="str">
        <f>CONCATENATE('T.1.3. (old)'!E32," (",'T.1.3. (old)'!F32,"%)")</f>
        <v>1018 (6.29%)</v>
      </c>
      <c r="E54" s="503" t="str">
        <f>CONCATENATE('T.1.3. (old)'!G32," (",'T.1.3. (old)'!H32,"%)")</f>
        <v>250 (1.54%)</v>
      </c>
      <c r="F54" s="17" t="str">
        <f>CONCATENATE('T.1.3. (old)'!I32," (",'T.1.3. (old)'!J32,"%)")</f>
        <v>38 (0.23%)</v>
      </c>
      <c r="G54" s="503" t="str">
        <f>CONCATENATE('T.1.3. (old)'!K32," (",'T.1.3. (old)'!L32,"%)")</f>
        <v>29 (0.18%)</v>
      </c>
      <c r="H54" s="17" t="str">
        <f>CONCATENATE('T.1.3. (old)'!M32," (",'T.1.3. (old)'!N32,"%)")</f>
        <v>100 (0.62%)</v>
      </c>
      <c r="I54" s="502" t="str">
        <f>CONCATENATE('T.1.3. (old)'!O32," (",'T.1.3. (old)'!P32,"%)")</f>
        <v>3556 (21.97%)</v>
      </c>
      <c r="J54" s="503" t="str">
        <f>CONCATENATE('T.1.3. (old)'!Q32," (",'T.1.3. (old)'!R32,"%)")</f>
        <v>2154 (13.31%)</v>
      </c>
      <c r="K54" s="503" t="str">
        <f>CONCATENATE('T.1.3. (old)'!S32," (",'T.1.3. (old)'!T32,"%)")</f>
        <v>877 (5.42%)</v>
      </c>
      <c r="L54" s="17" t="str">
        <f>CONCATENATE('T.1.3. (old)'!U32," (",'T.1.3. (old)'!V32,"%)")</f>
        <v>11 (0.07%)</v>
      </c>
      <c r="M54" s="502" t="str">
        <f>CONCATENATE('T.1.3. (old)'!W32," (",'T.1.3. (old)'!X32,"%)")</f>
        <v>1502 (9.28%)</v>
      </c>
      <c r="N54" s="17" t="str">
        <f>CONCATENATE('T.1.3. (old)'!Y32," (",'T.1.3. (old)'!Z32,"%)")</f>
        <v>1231 (7.61%)</v>
      </c>
      <c r="O54" s="503" t="str">
        <f>CONCATENATE('T.1.3. (old)'!AA32," (",'T.1.3. (old)'!AB32,"%)")</f>
        <v>87 (0.54%)</v>
      </c>
      <c r="P54" s="17" t="str">
        <f>CONCATENATE('T.1.3. (old)'!AC32," (",'T.1.3. (old)'!AD32,"%)")</f>
        <v>228 (1.41%)</v>
      </c>
      <c r="Q54" s="503" t="str">
        <f>CONCATENATE('T.1.3. (old)'!AE32," (",'T.1.3. (old)'!AF32,"%)")</f>
        <v>86 (0.53%)</v>
      </c>
      <c r="R54" s="17" t="str">
        <f>CONCATENATE('T.1.3. (old)'!AG32," (",'T.1.3. (old)'!AH32,"%)")</f>
        <v>41 (0.25%)</v>
      </c>
      <c r="S54" s="502" t="str">
        <f>CONCATENATE('T.1.3. (old)'!AI32," (",'T.1.3. (old)'!AJ32,"%)")</f>
        <v>1864 (11.52%)</v>
      </c>
      <c r="T54" s="503" t="str">
        <f>CONCATENATE('T.1.3. (old)'!AK32," (",'T.1.3. (old)'!AL32,"%)")</f>
        <v>26 (0.16%)</v>
      </c>
      <c r="U54" s="17" t="str">
        <f>CONCATENATE('T.1.3. (old)'!AM32," (",'T.1.3. (old)'!AN32,"%)")</f>
        <v>1594 (9.85%)</v>
      </c>
      <c r="V54" s="503" t="str">
        <f>CONCATENATE('T.1.3. (old)'!AO32," (",'T.1.3. (old)'!AP32,"%)")</f>
        <v>248 (1.53%)</v>
      </c>
      <c r="W54" s="17" t="str">
        <f>CONCATENATE('T.1.3. (old)'!AQ32," (",'T.1.3. (old)'!AR32,"%)")</f>
        <v>15 (0.09%)</v>
      </c>
      <c r="X54" s="502" t="str">
        <f>CONCATENATE('T.1.3. (old)'!AS32," (",'T.1.3. (old)'!AT32,"%)")</f>
        <v>421 (2.6%)</v>
      </c>
      <c r="Y54" s="503" t="str">
        <f>CONCATENATE('T.1.3. (old)'!AU32," (",'T.1.3. (old)'!AV32,"%)")</f>
        <v>119 (0.74%)</v>
      </c>
      <c r="Z54" s="503" t="str">
        <f>CONCATENATE('T.1.3. (old)'!AW32," (",'T.1.3. (old)'!AX32,"%)")</f>
        <v>327 (2.02%)</v>
      </c>
      <c r="AA54" s="17" t="str">
        <f>CONCATENATE('T.1.3. (old)'!AY32," (",'T.1.3. (old)'!AZ32,"%)")</f>
        <v>20 (0.12%)</v>
      </c>
      <c r="AB54" s="504" t="str">
        <f>CONCATENATE('T.1.3. (old)'!BA32," (",'T.1.3. (old)'!BB32,"%)")</f>
        <v>51 (0.32%)</v>
      </c>
      <c r="AC54" s="17" t="str">
        <f>CONCATENATE('T.1.3. (old)'!BC32," (",'T.1.3. (old)'!BD32,"%)")</f>
        <v>3467 (21.42%)</v>
      </c>
      <c r="AD54" s="504" t="str">
        <f>CONCATENATE('T.1.3. (old)'!BK32," (",'T.1.3. (old)'!BL32,"%)")</f>
        <v>12460 (76.99%)</v>
      </c>
      <c r="AE54" s="17" t="str">
        <f>CONCATENATE('T.1.3. (old)'!BM32," (",'T.1.3. (old)'!BN32,"%)")</f>
        <v>63 (0.39%)</v>
      </c>
    </row>
    <row r="55" spans="1:31" x14ac:dyDescent="0.2">
      <c r="A55" s="737"/>
      <c r="B55" s="734"/>
      <c r="C55" s="507" t="str">
        <f>CONCATENATE('T.1.4. (old)'!E32," (",'T.1.4. (old)'!F32,"%)")</f>
        <v>807 (4.99%)</v>
      </c>
      <c r="D55" s="508" t="str">
        <f>CONCATENATE('T.1.4. (old)'!G32," (",'T.1.4. (old)'!H32,"%)")</f>
        <v>636 (3.93%)</v>
      </c>
      <c r="E55" s="509" t="str">
        <f>CONCATENATE('T.1.4. (old)'!I32," (",'T.1.4. (old)'!J32,"%)")</f>
        <v>46 (0.28%)</v>
      </c>
      <c r="F55" s="508" t="str">
        <f>CONCATENATE('T.1.4. (old)'!K32," (",'T.1.4. (old)'!L32,"%)")</f>
        <v>8 (0.05%)</v>
      </c>
      <c r="G55" s="509" t="str">
        <f>CONCATENATE('T.1.4. (old)'!M32," (",'T.1.4. (old)'!N32,"%)")</f>
        <v>7 (0.04%)</v>
      </c>
      <c r="H55" s="508" t="str">
        <f>CONCATENATE('T.1.4. (old)'!O32," (",'T.1.4. (old)'!P32,"%)")</f>
        <v>30 (0.19%)</v>
      </c>
      <c r="I55" s="507" t="str">
        <f>CONCATENATE('T.1.4. (old)'!Q32," (",'T.1.4. (old)'!R32,"%)")</f>
        <v>1902 (11.75%)</v>
      </c>
      <c r="J55" s="509" t="str">
        <f>CONCATENATE('T.1.4. (old)'!S32," (",'T.1.4. (old)'!T32,"%)")</f>
        <v>889 (5.49%)</v>
      </c>
      <c r="K55" s="509" t="str">
        <f>CONCATENATE('T.1.4. (old)'!U32," (",'T.1.4. (old)'!V32,"%)")</f>
        <v>513 (3.17%)</v>
      </c>
      <c r="L55" s="508" t="str">
        <f>CONCATENATE('T.1.4. (old)'!W32," (",'T.1.4. (old)'!X32,"%)")</f>
        <v>6 (0.04%)</v>
      </c>
      <c r="M55" s="507" t="str">
        <f>CONCATENATE('T.1.4. (old)'!Y32," (",'T.1.4. (old)'!Z32,"%)")</f>
        <v>646 (3.99%)</v>
      </c>
      <c r="N55" s="508" t="str">
        <f>CONCATENATE('T.1.4. (old)'!AA32," (",'T.1.4. (old)'!AB32,"%)")</f>
        <v>555 (3.43%)</v>
      </c>
      <c r="O55" s="509" t="str">
        <f>CONCATENATE('T.1.4. (old)'!AC32," (",'T.1.4. (old)'!AD32,"%)")</f>
        <v>20 (0.12%)</v>
      </c>
      <c r="P55" s="508" t="str">
        <f>CONCATENATE('T.1.4. (old)'!AE32," (",'T.1.4. (old)'!AF32,"%)")</f>
        <v>12 (0.07%)</v>
      </c>
      <c r="Q55" s="509" t="str">
        <f>CONCATENATE('T.1.4. (old)'!AG32," (",'T.1.4. (old)'!AH32,"%)")</f>
        <v>34 (0.21%)</v>
      </c>
      <c r="R55" s="508" t="str">
        <f>CONCATENATE('T.1.4. (old)'!AI32," (",'T.1.4. (old)'!AJ32,"%)")</f>
        <v>9 (0.06%)</v>
      </c>
      <c r="S55" s="507" t="str">
        <f>CONCATENATE('T.1.4. (old)'!AK32," (",'T.1.4. (old)'!AL32,"%)")</f>
        <v>611 (3.78%)</v>
      </c>
      <c r="T55" s="509" t="str">
        <f>CONCATENATE('T.1.4. (old)'!AM32," (",'T.1.4. (old)'!AN32,"%)")</f>
        <v>4 (0.02%)</v>
      </c>
      <c r="U55" s="508" t="str">
        <f>CONCATENATE('T.1.4. (old)'!AO32," (",'T.1.4. (old)'!AP32,"%)")</f>
        <v>445 (2.75%)</v>
      </c>
      <c r="V55" s="509" t="str">
        <f>CONCATENATE('T.1.4. (old)'!AQ32," (",'T.1.4. (old)'!AR32,"%)")</f>
        <v>107 (0.66%)</v>
      </c>
      <c r="W55" s="508" t="str">
        <f>CONCATENATE('T.1.4. (old)'!AS32," (",'T.1.4. (old)'!AT32,"%)")</f>
        <v>10 (0.06%)</v>
      </c>
      <c r="X55" s="507" t="str">
        <f>CONCATENATE('T.1.4. (old)'!AU32," (",'T.1.4. (old)'!AV32,"%)")</f>
        <v>126 (0.78%)</v>
      </c>
      <c r="Y55" s="509" t="str">
        <f>CONCATENATE('T.1.4. (old)'!AW32," (",'T.1.4. (old)'!AX32,"%)")</f>
        <v>6 (0.04%)</v>
      </c>
      <c r="Z55" s="509" t="str">
        <f>CONCATENATE('T.1.4. (old)'!AY32," (",'T.1.4. (old)'!AZ32,"%)")</f>
        <v>112 (0.69%)</v>
      </c>
      <c r="AA55" s="508" t="str">
        <f>CONCATENATE('T.1.4. (old)'!BA32," (",'T.1.4. (old)'!BB32,"%)")</f>
        <v>1 (0.01%)</v>
      </c>
      <c r="AB55" s="510" t="str">
        <f>CONCATENATE('T.1.4. (old)'!BC32," (",'T.1.4. (old)'!BD32,"%)")</f>
        <v>13 (0.08%)</v>
      </c>
      <c r="AC55" s="508" t="str">
        <f>CONCATENATE('T.1.4. (old)'!BE32," (",'T.1.4. (old)'!BF32,"%)")</f>
        <v>1202 (7.43%)</v>
      </c>
      <c r="AD55" s="510" t="str">
        <f>CONCATENATE('T.1.4. (old)'!BM32," (",'T.1.4. (old)'!BN32,"%)")</f>
        <v>10803 (66.75%)</v>
      </c>
      <c r="AE55" s="508" t="str">
        <f>CONCATENATE('T.1.4. (old)'!BO32," (",'T.1.4. (old)'!BP32,"%)")</f>
        <v>33 (0.2%)</v>
      </c>
    </row>
    <row r="56" spans="1:31" x14ac:dyDescent="0.2">
      <c r="A56" s="723" t="str">
        <f>Labels!C56</f>
        <v>Crisiscentrum</v>
      </c>
      <c r="B56" s="728">
        <f>'T.1.3. (old)'!B33</f>
        <v>1139</v>
      </c>
      <c r="C56" s="502" t="str">
        <f>CONCATENATE('T.1.3. (old)'!C33," (",'T.1.3. (old)'!D33,"%)")</f>
        <v>355 (31.17%)</v>
      </c>
      <c r="D56" s="17" t="str">
        <f>CONCATENATE('T.1.3. (old)'!E33," (",'T.1.3. (old)'!F33,"%)")</f>
        <v>313 (27.48%)</v>
      </c>
      <c r="E56" s="503" t="str">
        <f>CONCATENATE('T.1.3. (old)'!G33," (",'T.1.3. (old)'!H33,"%)")</f>
        <v>69 (6.06%)</v>
      </c>
      <c r="F56" s="17" t="str">
        <f>CONCATENATE('T.1.3. (old)'!I33," (",'T.1.3. (old)'!J33,"%)")</f>
        <v>17 (1.49%)</v>
      </c>
      <c r="G56" s="503" t="str">
        <f>CONCATENATE('T.1.3. (old)'!K33," (",'T.1.3. (old)'!L33,"%)")</f>
        <v>3 (0.26%)</v>
      </c>
      <c r="H56" s="17" t="str">
        <f>CONCATENATE('T.1.3. (old)'!M33," (",'T.1.3. (old)'!N33,"%)")</f>
        <v>5 (0.44%)</v>
      </c>
      <c r="I56" s="502" t="str">
        <f>CONCATENATE('T.1.3. (old)'!O33," (",'T.1.3. (old)'!P33,"%)")</f>
        <v>681 (59.79%)</v>
      </c>
      <c r="J56" s="503" t="str">
        <f>CONCATENATE('T.1.3. (old)'!Q33," (",'T.1.3. (old)'!R33,"%)")</f>
        <v>337 (29.59%)</v>
      </c>
      <c r="K56" s="503" t="str">
        <f>CONCATENATE('T.1.3. (old)'!S33," (",'T.1.3. (old)'!T33,"%)")</f>
        <v>283 (24.85%)</v>
      </c>
      <c r="L56" s="17" t="str">
        <f>CONCATENATE('T.1.3. (old)'!U33," (",'T.1.3. (old)'!V33,"%)")</f>
        <v>0 (0%)</v>
      </c>
      <c r="M56" s="502" t="str">
        <f>CONCATENATE('T.1.3. (old)'!W33," (",'T.1.3. (old)'!X33,"%)")</f>
        <v>262 (23%)</v>
      </c>
      <c r="N56" s="17" t="str">
        <f>CONCATENATE('T.1.3. (old)'!Y33," (",'T.1.3. (old)'!Z33,"%)")</f>
        <v>229 (20.11%)</v>
      </c>
      <c r="O56" s="503" t="str">
        <f>CONCATENATE('T.1.3. (old)'!AA33," (",'T.1.3. (old)'!AB33,"%)")</f>
        <v>13 (1.14%)</v>
      </c>
      <c r="P56" s="17" t="str">
        <f>CONCATENATE('T.1.3. (old)'!AC33," (",'T.1.3. (old)'!AD33,"%)")</f>
        <v>39 (3.42%)</v>
      </c>
      <c r="Q56" s="503" t="str">
        <f>CONCATENATE('T.1.3. (old)'!AE33," (",'T.1.3. (old)'!AF33,"%)")</f>
        <v>8 (0.7%)</v>
      </c>
      <c r="R56" s="17" t="str">
        <f>CONCATENATE('T.1.3. (old)'!AG33," (",'T.1.3. (old)'!AH33,"%)")</f>
        <v>5 (0.44%)</v>
      </c>
      <c r="S56" s="502" t="str">
        <f>CONCATENATE('T.1.3. (old)'!AI33," (",'T.1.3. (old)'!AJ33,"%)")</f>
        <v>221 (19.4%)</v>
      </c>
      <c r="T56" s="503" t="str">
        <f>CONCATENATE('T.1.3. (old)'!AK33," (",'T.1.3. (old)'!AL33,"%)")</f>
        <v>3 (0.26%)</v>
      </c>
      <c r="U56" s="17" t="str">
        <f>CONCATENATE('T.1.3. (old)'!AM33," (",'T.1.3. (old)'!AN33,"%)")</f>
        <v>162 (14.22%)</v>
      </c>
      <c r="V56" s="503" t="str">
        <f>CONCATENATE('T.1.3. (old)'!AO33," (",'T.1.3. (old)'!AP33,"%)")</f>
        <v>64 (5.62%)</v>
      </c>
      <c r="W56" s="17" t="str">
        <f>CONCATENATE('T.1.3. (old)'!AQ33," (",'T.1.3. (old)'!AR33,"%)")</f>
        <v>0 (0%)</v>
      </c>
      <c r="X56" s="502" t="str">
        <f>CONCATENATE('T.1.3. (old)'!AS33," (",'T.1.3. (old)'!AT33,"%)")</f>
        <v>58 (5.09%)</v>
      </c>
      <c r="Y56" s="503" t="str">
        <f>CONCATENATE('T.1.3. (old)'!AU33," (",'T.1.3. (old)'!AV33,"%)")</f>
        <v>12 (1.05%)</v>
      </c>
      <c r="Z56" s="503" t="str">
        <f>CONCATENATE('T.1.3. (old)'!AW33," (",'T.1.3. (old)'!AX33,"%)")</f>
        <v>52 (4.57%)</v>
      </c>
      <c r="AA56" s="17" t="str">
        <f>CONCATENATE('T.1.3. (old)'!AY33," (",'T.1.3. (old)'!AZ33,"%)")</f>
        <v>1 (0.09%)</v>
      </c>
      <c r="AB56" s="504" t="str">
        <f>CONCATENATE('T.1.3. (old)'!BA33," (",'T.1.3. (old)'!BB33,"%)")</f>
        <v>2 (0.18%)</v>
      </c>
      <c r="AC56" s="17" t="str">
        <f>CONCATENATE('T.1.3. (old)'!BC33," (",'T.1.3. (old)'!BD33,"%)")</f>
        <v>443 (38.89%)</v>
      </c>
      <c r="AD56" s="504" t="str">
        <f>CONCATENATE('T.1.3. (old)'!BK33," (",'T.1.3. (old)'!BL33,"%)")</f>
        <v>513 (45.04%)</v>
      </c>
      <c r="AE56" s="17" t="str">
        <f>CONCATENATE('T.1.3. (old)'!BM33," (",'T.1.3. (old)'!BN33,"%)")</f>
        <v>2 (0.18%)</v>
      </c>
    </row>
    <row r="57" spans="1:31" x14ac:dyDescent="0.2">
      <c r="A57" s="735"/>
      <c r="B57" s="729"/>
      <c r="C57" s="507" t="str">
        <f>CONCATENATE('T.1.4. (old)'!E33," (",'T.1.4. (old)'!F33,"%)")</f>
        <v>232 (20.37%)</v>
      </c>
      <c r="D57" s="508" t="str">
        <f>CONCATENATE('T.1.4. (old)'!G33," (",'T.1.4. (old)'!H33,"%)")</f>
        <v>206 (18.09%)</v>
      </c>
      <c r="E57" s="509" t="str">
        <f>CONCATENATE('T.1.4. (old)'!I33," (",'T.1.4. (old)'!J33,"%)")</f>
        <v>9 (0.79%)</v>
      </c>
      <c r="F57" s="508" t="str">
        <f>CONCATENATE('T.1.4. (old)'!K33," (",'T.1.4. (old)'!L33,"%)")</f>
        <v>1 (0.09%)</v>
      </c>
      <c r="G57" s="509" t="str">
        <f>CONCATENATE('T.1.4. (old)'!M33," (",'T.1.4. (old)'!N33,"%)")</f>
        <v>1 (0.09%)</v>
      </c>
      <c r="H57" s="508" t="str">
        <f>CONCATENATE('T.1.4. (old)'!O33," (",'T.1.4. (old)'!P33,"%)")</f>
        <v>2 (0.18%)</v>
      </c>
      <c r="I57" s="507" t="str">
        <f>CONCATENATE('T.1.4. (old)'!Q33," (",'T.1.4. (old)'!R33,"%)")</f>
        <v>439 (38.54%)</v>
      </c>
      <c r="J57" s="509" t="str">
        <f>CONCATENATE('T.1.4. (old)'!S33," (",'T.1.4. (old)'!T33,"%)")</f>
        <v>165 (14.49%)</v>
      </c>
      <c r="K57" s="509" t="str">
        <f>CONCATENATE('T.1.4. (old)'!U33," (",'T.1.4. (old)'!V33,"%)")</f>
        <v>188 (16.51%)</v>
      </c>
      <c r="L57" s="508" t="str">
        <f>CONCATENATE('T.1.4. (old)'!W33," (",'T.1.4. (old)'!X33,"%)")</f>
        <v>0 (0%)</v>
      </c>
      <c r="M57" s="507" t="str">
        <f>CONCATENATE('T.1.4. (old)'!Y33," (",'T.1.4. (old)'!Z33,"%)")</f>
        <v>116 (10.18%)</v>
      </c>
      <c r="N57" s="508" t="str">
        <f>CONCATENATE('T.1.4. (old)'!AA33," (",'T.1.4. (old)'!AB33,"%)")</f>
        <v>103 (9.04%)</v>
      </c>
      <c r="O57" s="509" t="str">
        <f>CONCATENATE('T.1.4. (old)'!AC33," (",'T.1.4. (old)'!AD33,"%)")</f>
        <v>8 (0.7%)</v>
      </c>
      <c r="P57" s="508" t="str">
        <f>CONCATENATE('T.1.4. (old)'!AE33," (",'T.1.4. (old)'!AF33,"%)")</f>
        <v>1 (0.09%)</v>
      </c>
      <c r="Q57" s="509" t="str">
        <f>CONCATENATE('T.1.4. (old)'!AG33," (",'T.1.4. (old)'!AH33,"%)")</f>
        <v>3 (0.26%)</v>
      </c>
      <c r="R57" s="508" t="str">
        <f>CONCATENATE('T.1.4. (old)'!AI33," (",'T.1.4. (old)'!AJ33,"%)")</f>
        <v>0 (0%)</v>
      </c>
      <c r="S57" s="507" t="str">
        <f>CONCATENATE('T.1.4. (old)'!AK33," (",'T.1.4. (old)'!AL33,"%)")</f>
        <v>52 (4.57%)</v>
      </c>
      <c r="T57" s="509" t="str">
        <f>CONCATENATE('T.1.4. (old)'!AM33," (",'T.1.4. (old)'!AN33,"%)")</f>
        <v>0 (0%)</v>
      </c>
      <c r="U57" s="508" t="str">
        <f>CONCATENATE('T.1.4. (old)'!AO33," (",'T.1.4. (old)'!AP33,"%)")</f>
        <v>21 (1.84%)</v>
      </c>
      <c r="V57" s="509" t="str">
        <f>CONCATENATE('T.1.4. (old)'!AQ33," (",'T.1.4. (old)'!AR33,"%)")</f>
        <v>30 (2.63%)</v>
      </c>
      <c r="W57" s="508" t="str">
        <f>CONCATENATE('T.1.4. (old)'!AS33," (",'T.1.4. (old)'!AT33,"%)")</f>
        <v>0 (0%)</v>
      </c>
      <c r="X57" s="507" t="str">
        <f>CONCATENATE('T.1.4. (old)'!AU33," (",'T.1.4. (old)'!AV33,"%)")</f>
        <v>27 (2.37%)</v>
      </c>
      <c r="Y57" s="509" t="str">
        <f>CONCATENATE('T.1.4. (old)'!AW33," (",'T.1.4. (old)'!AX33,"%)")</f>
        <v>0 (0%)</v>
      </c>
      <c r="Z57" s="509" t="str">
        <f>CONCATENATE('T.1.4. (old)'!AY33," (",'T.1.4. (old)'!AZ33,"%)")</f>
        <v>25 (2.19%)</v>
      </c>
      <c r="AA57" s="508" t="str">
        <f>CONCATENATE('T.1.4. (old)'!BA33," (",'T.1.4. (old)'!BB33,"%)")</f>
        <v>1 (0.09%)</v>
      </c>
      <c r="AB57" s="510" t="str">
        <f>CONCATENATE('T.1.4. (old)'!BC33," (",'T.1.4. (old)'!BD33,"%)")</f>
        <v>0 (0%)</v>
      </c>
      <c r="AC57" s="508" t="str">
        <f>CONCATENATE('T.1.4. (old)'!BE33," (",'T.1.4. (old)'!BF33,"%)")</f>
        <v>84 (7.37%)</v>
      </c>
      <c r="AD57" s="510" t="str">
        <f>CONCATENATE('T.1.4. (old)'!BM33," (",'T.1.4. (old)'!BN33,"%)")</f>
        <v>188 (16.51%)</v>
      </c>
      <c r="AE57" s="508" t="str">
        <f>CONCATENATE('T.1.4. (old)'!BO33," (",'T.1.4. (old)'!BP33,"%)")</f>
        <v>0 (0%)</v>
      </c>
    </row>
    <row r="58" spans="1:31" x14ac:dyDescent="0.2">
      <c r="A58" s="723" t="str">
        <f>Labels!C57</f>
        <v>Therapeutische gemeenschap</v>
      </c>
      <c r="B58" s="728">
        <f>'T.1.3. (old)'!B34</f>
        <v>677</v>
      </c>
      <c r="C58" s="502" t="str">
        <f>CONCATENATE('T.1.3. (old)'!C34," (",'T.1.3. (old)'!D34,"%)")</f>
        <v>130 (19.2%)</v>
      </c>
      <c r="D58" s="17" t="str">
        <f>CONCATENATE('T.1.3. (old)'!E34," (",'T.1.3. (old)'!F34,"%)")</f>
        <v>124 (18.32%)</v>
      </c>
      <c r="E58" s="503" t="str">
        <f>CONCATENATE('T.1.3. (old)'!G34," (",'T.1.3. (old)'!H34,"%)")</f>
        <v>8 (1.18%)</v>
      </c>
      <c r="F58" s="17" t="str">
        <f>CONCATENATE('T.1.3. (old)'!I34," (",'T.1.3. (old)'!J34,"%)")</f>
        <v>2 (0.3%)</v>
      </c>
      <c r="G58" s="503" t="str">
        <f>CONCATENATE('T.1.3. (old)'!K34," (",'T.1.3. (old)'!L34,"%)")</f>
        <v>6 (0.89%)</v>
      </c>
      <c r="H58" s="17" t="str">
        <f>CONCATENATE('T.1.3. (old)'!M34," (",'T.1.3. (old)'!N34,"%)")</f>
        <v>2 (0.3%)</v>
      </c>
      <c r="I58" s="502" t="str">
        <f>CONCATENATE('T.1.3. (old)'!O34," (",'T.1.3. (old)'!P34,"%)")</f>
        <v>335 (49.48%)</v>
      </c>
      <c r="J58" s="503" t="str">
        <f>CONCATENATE('T.1.3. (old)'!Q34," (",'T.1.3. (old)'!R34,"%)")</f>
        <v>159 (23.49%)</v>
      </c>
      <c r="K58" s="503" t="str">
        <f>CONCATENATE('T.1.3. (old)'!S34," (",'T.1.3. (old)'!T34,"%)")</f>
        <v>114 (16.84%)</v>
      </c>
      <c r="L58" s="17" t="str">
        <f>CONCATENATE('T.1.3. (old)'!U34," (",'T.1.3. (old)'!V34,"%)")</f>
        <v>3 (0.44%)</v>
      </c>
      <c r="M58" s="502" t="str">
        <f>CONCATENATE('T.1.3. (old)'!W34," (",'T.1.3. (old)'!X34,"%)")</f>
        <v>104 (15.36%)</v>
      </c>
      <c r="N58" s="17" t="str">
        <f>CONCATENATE('T.1.3. (old)'!Y34," (",'T.1.3. (old)'!Z34,"%)")</f>
        <v>89 (13.15%)</v>
      </c>
      <c r="O58" s="503" t="str">
        <f>CONCATENATE('T.1.3. (old)'!AA34," (",'T.1.3. (old)'!AB34,"%)")</f>
        <v>4 (0.59%)</v>
      </c>
      <c r="P58" s="17" t="str">
        <f>CONCATENATE('T.1.3. (old)'!AC34," (",'T.1.3. (old)'!AD34,"%)")</f>
        <v>16 (2.36%)</v>
      </c>
      <c r="Q58" s="503" t="str">
        <f>CONCATENATE('T.1.3. (old)'!AE34," (",'T.1.3. (old)'!AF34,"%)")</f>
        <v>4 (0.59%)</v>
      </c>
      <c r="R58" s="17" t="str">
        <f>CONCATENATE('T.1.3. (old)'!AG34," (",'T.1.3. (old)'!AH34,"%)")</f>
        <v>2 (0.3%)</v>
      </c>
      <c r="S58" s="502" t="str">
        <f>CONCATENATE('T.1.3. (old)'!AI34," (",'T.1.3. (old)'!AJ34,"%)")</f>
        <v>93 (13.74%)</v>
      </c>
      <c r="T58" s="503" t="str">
        <f>CONCATENATE('T.1.3. (old)'!AK34," (",'T.1.3. (old)'!AL34,"%)")</f>
        <v>2 (0.3%)</v>
      </c>
      <c r="U58" s="17" t="str">
        <f>CONCATENATE('T.1.3. (old)'!AM34," (",'T.1.3. (old)'!AN34,"%)")</f>
        <v>73 (10.78%)</v>
      </c>
      <c r="V58" s="503" t="str">
        <f>CONCATENATE('T.1.3. (old)'!AO34," (",'T.1.3. (old)'!AP34,"%)")</f>
        <v>26 (3.84%)</v>
      </c>
      <c r="W58" s="17" t="str">
        <f>CONCATENATE('T.1.3. (old)'!AQ34," (",'T.1.3. (old)'!AR34,"%)")</f>
        <v>0 (0%)</v>
      </c>
      <c r="X58" s="502" t="str">
        <f>CONCATENATE('T.1.3. (old)'!AS34," (",'T.1.3. (old)'!AT34,"%)")</f>
        <v>34 (5.02%)</v>
      </c>
      <c r="Y58" s="503" t="str">
        <f>CONCATENATE('T.1.3. (old)'!AU34," (",'T.1.3. (old)'!AV34,"%)")</f>
        <v>10 (1.48%)</v>
      </c>
      <c r="Z58" s="503" t="str">
        <f>CONCATENATE('T.1.3. (old)'!AW34," (",'T.1.3. (old)'!AX34,"%)")</f>
        <v>24 (3.55%)</v>
      </c>
      <c r="AA58" s="17" t="str">
        <f>CONCATENATE('T.1.3. (old)'!AY34," (",'T.1.3. (old)'!AZ34,"%)")</f>
        <v>4 (0.59%)</v>
      </c>
      <c r="AB58" s="504" t="str">
        <f>CONCATENATE('T.1.3. (old)'!BA34," (",'T.1.3. (old)'!BB34,"%)")</f>
        <v>2 (0.3%)</v>
      </c>
      <c r="AC58" s="17" t="str">
        <f>CONCATENATE('T.1.3. (old)'!BC34," (",'T.1.3. (old)'!BD34,"%)")</f>
        <v>188 (27.77%)</v>
      </c>
      <c r="AD58" s="504" t="str">
        <f>CONCATENATE('T.1.3. (old)'!BK34," (",'T.1.3. (old)'!BL34,"%)")</f>
        <v>340 (50.22%)</v>
      </c>
      <c r="AE58" s="17" t="str">
        <f>CONCATENATE('T.1.3. (old)'!BM34," (",'T.1.3. (old)'!BN34,"%)")</f>
        <v>2 (0.3%)</v>
      </c>
    </row>
    <row r="59" spans="1:31" x14ac:dyDescent="0.2">
      <c r="A59" s="735"/>
      <c r="B59" s="729"/>
      <c r="C59" s="507" t="str">
        <f>CONCATENATE('T.1.4. (old)'!E34," (",'T.1.4. (old)'!F34,"%)")</f>
        <v>86 (12.7%)</v>
      </c>
      <c r="D59" s="508" t="str">
        <f>CONCATENATE('T.1.4. (old)'!G34," (",'T.1.4. (old)'!H34,"%)")</f>
        <v>80 (11.82%)</v>
      </c>
      <c r="E59" s="509" t="str">
        <f>CONCATENATE('T.1.4. (old)'!I34," (",'T.1.4. (old)'!J34,"%)")</f>
        <v>2 (0.3%)</v>
      </c>
      <c r="F59" s="508" t="str">
        <f>CONCATENATE('T.1.4. (old)'!K34," (",'T.1.4. (old)'!L34,"%)")</f>
        <v>1 (0.15%)</v>
      </c>
      <c r="G59" s="509" t="str">
        <f>CONCATENATE('T.1.4. (old)'!M34," (",'T.1.4. (old)'!N34,"%)")</f>
        <v>1 (0.15%)</v>
      </c>
      <c r="H59" s="508" t="str">
        <f>CONCATENATE('T.1.4. (old)'!O34," (",'T.1.4. (old)'!P34,"%)")</f>
        <v>0 (0%)</v>
      </c>
      <c r="I59" s="507" t="str">
        <f>CONCATENATE('T.1.4. (old)'!Q34," (",'T.1.4. (old)'!R34,"%)")</f>
        <v>225 (33.23%)</v>
      </c>
      <c r="J59" s="509" t="str">
        <f>CONCATENATE('T.1.4. (old)'!S34," (",'T.1.4. (old)'!T34,"%)")</f>
        <v>69 (10.19%)</v>
      </c>
      <c r="K59" s="509" t="str">
        <f>CONCATENATE('T.1.4. (old)'!U34," (",'T.1.4. (old)'!V34,"%)")</f>
        <v>78 (11.52%)</v>
      </c>
      <c r="L59" s="508" t="str">
        <f>CONCATENATE('T.1.4. (old)'!W34," (",'T.1.4. (old)'!X34,"%)")</f>
        <v>3 (0.44%)</v>
      </c>
      <c r="M59" s="507" t="str">
        <f>CONCATENATE('T.1.4. (old)'!Y34," (",'T.1.4. (old)'!Z34,"%)")</f>
        <v>56 (8.27%)</v>
      </c>
      <c r="N59" s="508" t="str">
        <f>CONCATENATE('T.1.4. (old)'!AA34," (",'T.1.4. (old)'!AB34,"%)")</f>
        <v>51 (7.53%)</v>
      </c>
      <c r="O59" s="509" t="str">
        <f>CONCATENATE('T.1.4. (old)'!AC34," (",'T.1.4. (old)'!AD34,"%)")</f>
        <v>2 (0.3%)</v>
      </c>
      <c r="P59" s="508" t="str">
        <f>CONCATENATE('T.1.4. (old)'!AE34," (",'T.1.4. (old)'!AF34,"%)")</f>
        <v>0 (0%)</v>
      </c>
      <c r="Q59" s="509" t="str">
        <f>CONCATENATE('T.1.4. (old)'!AG34," (",'T.1.4. (old)'!AH34,"%)")</f>
        <v>2 (0.3%)</v>
      </c>
      <c r="R59" s="508" t="str">
        <f>CONCATENATE('T.1.4. (old)'!AI34," (",'T.1.4. (old)'!AJ34,"%)")</f>
        <v>0 (0%)</v>
      </c>
      <c r="S59" s="507" t="str">
        <f>CONCATENATE('T.1.4. (old)'!AK34," (",'T.1.4. (old)'!AL34,"%)")</f>
        <v>20 (2.95%)</v>
      </c>
      <c r="T59" s="509" t="str">
        <f>CONCATENATE('T.1.4. (old)'!AM34," (",'T.1.4. (old)'!AN34,"%)")</f>
        <v>0 (0%)</v>
      </c>
      <c r="U59" s="508" t="str">
        <f>CONCATENATE('T.1.4. (old)'!AO34," (",'T.1.4. (old)'!AP34,"%)")</f>
        <v>7 (1.03%)</v>
      </c>
      <c r="V59" s="509" t="str">
        <f>CONCATENATE('T.1.4. (old)'!AQ34," (",'T.1.4. (old)'!AR34,"%)")</f>
        <v>12 (1.77%)</v>
      </c>
      <c r="W59" s="508" t="str">
        <f>CONCATENATE('T.1.4. (old)'!AS34," (",'T.1.4. (old)'!AT34,"%)")</f>
        <v>0 (0%)</v>
      </c>
      <c r="X59" s="507" t="str">
        <f>CONCATENATE('T.1.4. (old)'!AU34," (",'T.1.4. (old)'!AV34,"%)")</f>
        <v>12 (1.77%)</v>
      </c>
      <c r="Y59" s="509" t="str">
        <f>CONCATENATE('T.1.4. (old)'!AW34," (",'T.1.4. (old)'!AX34,"%)")</f>
        <v>1 (0.15%)</v>
      </c>
      <c r="Z59" s="509" t="str">
        <f>CONCATENATE('T.1.4. (old)'!AY34," (",'T.1.4. (old)'!AZ34,"%)")</f>
        <v>11 (1.62%)</v>
      </c>
      <c r="AA59" s="508" t="str">
        <f>CONCATENATE('T.1.4. (old)'!BA34," (",'T.1.4. (old)'!BB34,"%)")</f>
        <v>0 (0%)</v>
      </c>
      <c r="AB59" s="510" t="str">
        <f>CONCATENATE('T.1.4. (old)'!BC34," (",'T.1.4. (old)'!BD34,"%)")</f>
        <v>1 (0.15%)</v>
      </c>
      <c r="AC59" s="508" t="str">
        <f>CONCATENATE('T.1.4. (old)'!BE34," (",'T.1.4. (old)'!BF34,"%)")</f>
        <v>50 (7.39%)</v>
      </c>
      <c r="AD59" s="510" t="str">
        <f>CONCATENATE('T.1.4. (old)'!BM34," (",'T.1.4. (old)'!BN34,"%)")</f>
        <v>224 (33.09%)</v>
      </c>
      <c r="AE59" s="508" t="str">
        <f>CONCATENATE('T.1.4. (old)'!BO34," (",'T.1.4. (old)'!BP34,"%)")</f>
        <v>2 (0.3%)</v>
      </c>
    </row>
    <row r="60" spans="1:31" x14ac:dyDescent="0.2">
      <c r="A60" s="723" t="str">
        <f>Labels!C58</f>
        <v>Algemeen ziekenhuis</v>
      </c>
      <c r="B60" s="730">
        <f>'T.1.3. (old)'!B35</f>
        <v>7563</v>
      </c>
      <c r="C60" s="502" t="str">
        <f>CONCATENATE('T.1.3. (old)'!C35," (",'T.1.3. (old)'!D35,"%)")</f>
        <v>339 (4.48%)</v>
      </c>
      <c r="D60" s="17" t="str">
        <f>CONCATENATE('T.1.3. (old)'!E35," (",'T.1.3. (old)'!F35,"%)")</f>
        <v>197 (2.6%)</v>
      </c>
      <c r="E60" s="503" t="str">
        <f>CONCATENATE('T.1.3. (old)'!G35," (",'T.1.3. (old)'!H35,"%)")</f>
        <v>82 (1.08%)</v>
      </c>
      <c r="F60" s="17" t="str">
        <f>CONCATENATE('T.1.3. (old)'!I35," (",'T.1.3. (old)'!J35,"%)")</f>
        <v>8 (0.11%)</v>
      </c>
      <c r="G60" s="503" t="str">
        <f>CONCATENATE('T.1.3. (old)'!K35," (",'T.1.3. (old)'!L35,"%)")</f>
        <v>8 (0.11%)</v>
      </c>
      <c r="H60" s="17" t="str">
        <f>CONCATENATE('T.1.3. (old)'!M35," (",'T.1.3. (old)'!N35,"%)")</f>
        <v>48 (0.63%)</v>
      </c>
      <c r="I60" s="502" t="str">
        <f>CONCATENATE('T.1.3. (old)'!O35," (",'T.1.3. (old)'!P35,"%)")</f>
        <v>1060 (14.02%)</v>
      </c>
      <c r="J60" s="503" t="str">
        <f>CONCATENATE('T.1.3. (old)'!Q35," (",'T.1.3. (old)'!R35,"%)")</f>
        <v>765 (10.12%)</v>
      </c>
      <c r="K60" s="503" t="str">
        <f>CONCATENATE('T.1.3. (old)'!S35," (",'T.1.3. (old)'!T35,"%)")</f>
        <v>149 (1.97%)</v>
      </c>
      <c r="L60" s="17" t="str">
        <f>CONCATENATE('T.1.3. (old)'!U35," (",'T.1.3. (old)'!V35,"%)")</f>
        <v>3 (0.04%)</v>
      </c>
      <c r="M60" s="502" t="str">
        <f>CONCATENATE('T.1.3. (old)'!W35," (",'T.1.3. (old)'!X35,"%)")</f>
        <v>515 (6.81%)</v>
      </c>
      <c r="N60" s="17" t="str">
        <f>CONCATENATE('T.1.3. (old)'!Y35," (",'T.1.3. (old)'!Z35,"%)")</f>
        <v>413 (5.46%)</v>
      </c>
      <c r="O60" s="503" t="str">
        <f>CONCATENATE('T.1.3. (old)'!AA35," (",'T.1.3. (old)'!AB35,"%)")</f>
        <v>33 (0.44%)</v>
      </c>
      <c r="P60" s="17" t="str">
        <f>CONCATENATE('T.1.3. (old)'!AC35," (",'T.1.3. (old)'!AD35,"%)")</f>
        <v>78 (1.03%)</v>
      </c>
      <c r="Q60" s="503" t="str">
        <f>CONCATENATE('T.1.3. (old)'!AE35," (",'T.1.3. (old)'!AF35,"%)")</f>
        <v>34 (0.45%)</v>
      </c>
      <c r="R60" s="17" t="str">
        <f>CONCATENATE('T.1.3. (old)'!AG35," (",'T.1.3. (old)'!AH35,"%)")</f>
        <v>9 (0.12%)</v>
      </c>
      <c r="S60" s="502" t="str">
        <f>CONCATENATE('T.1.3. (old)'!AI35," (",'T.1.3. (old)'!AJ35,"%)")</f>
        <v>683 (9.03%)</v>
      </c>
      <c r="T60" s="503" t="str">
        <f>CONCATENATE('T.1.3. (old)'!AK35," (",'T.1.3. (old)'!AL35,"%)")</f>
        <v>9 (0.12%)</v>
      </c>
      <c r="U60" s="17" t="str">
        <f>CONCATENATE('T.1.3. (old)'!AM35," (",'T.1.3. (old)'!AN35,"%)")</f>
        <v>587 (7.76%)</v>
      </c>
      <c r="V60" s="503" t="str">
        <f>CONCATENATE('T.1.3. (old)'!AO35," (",'T.1.3. (old)'!AP35,"%)")</f>
        <v>60 (0.79%)</v>
      </c>
      <c r="W60" s="17" t="str">
        <f>CONCATENATE('T.1.3. (old)'!AQ35," (",'T.1.3. (old)'!AR35,"%)")</f>
        <v>7 (0.09%)</v>
      </c>
      <c r="X60" s="502" t="str">
        <f>CONCATENATE('T.1.3. (old)'!AS35," (",'T.1.3. (old)'!AT35,"%)")</f>
        <v>130 (1.72%)</v>
      </c>
      <c r="Y60" s="503" t="str">
        <f>CONCATENATE('T.1.3. (old)'!AU35," (",'T.1.3. (old)'!AV35,"%)")</f>
        <v>32 (0.42%)</v>
      </c>
      <c r="Z60" s="503" t="str">
        <f>CONCATENATE('T.1.3. (old)'!AW35," (",'T.1.3. (old)'!AX35,"%)")</f>
        <v>101 (1.34%)</v>
      </c>
      <c r="AA60" s="17" t="str">
        <f>CONCATENATE('T.1.3. (old)'!AY35," (",'T.1.3. (old)'!AZ35,"%)")</f>
        <v>2 (0.03%)</v>
      </c>
      <c r="AB60" s="504" t="str">
        <f>CONCATENATE('T.1.3. (old)'!BA35," (",'T.1.3. (old)'!BB35,"%)")</f>
        <v>15 (0.2%)</v>
      </c>
      <c r="AC60" s="17" t="str">
        <f>CONCATENATE('T.1.3. (old)'!BC35," (",'T.1.3. (old)'!BD35,"%)")</f>
        <v>1231 (16.28%)</v>
      </c>
      <c r="AD60" s="504" t="str">
        <f>CONCATENATE('T.1.3. (old)'!BK35," (",'T.1.3. (old)'!BL35,"%)")</f>
        <v>6181 (81.73%)</v>
      </c>
      <c r="AE60" s="17" t="str">
        <f>CONCATENATE('T.1.3. (old)'!BM35," (",'T.1.3. (old)'!BN35,"%)")</f>
        <v>36 (0.48%)</v>
      </c>
    </row>
    <row r="61" spans="1:31" x14ac:dyDescent="0.2">
      <c r="A61" s="724"/>
      <c r="B61" s="731"/>
      <c r="C61" s="511" t="str">
        <f>CONCATENATE('T.1.4. (old)'!E35," (",'T.1.4. (old)'!F35,"%)")</f>
        <v>170 (2.25%)</v>
      </c>
      <c r="D61" s="512" t="str">
        <f>CONCATENATE('T.1.4. (old)'!G35," (",'T.1.4. (old)'!H35,"%)")</f>
        <v>104 (1.38%)</v>
      </c>
      <c r="E61" s="513" t="str">
        <f>CONCATENATE('T.1.4. (old)'!I35," (",'T.1.4. (old)'!J35,"%)")</f>
        <v>14 (0.19%)</v>
      </c>
      <c r="F61" s="512" t="str">
        <f>CONCATENATE('T.1.4. (old)'!K35," (",'T.1.4. (old)'!L35,"%)")</f>
        <v>2 (0.03%)</v>
      </c>
      <c r="G61" s="513" t="str">
        <f>CONCATENATE('T.1.4. (old)'!M35," (",'T.1.4. (old)'!N35,"%)")</f>
        <v>2 (0.03%)</v>
      </c>
      <c r="H61" s="512" t="str">
        <f>CONCATENATE('T.1.4. (old)'!O35," (",'T.1.4. (old)'!P35,"%)")</f>
        <v>13 (0.17%)</v>
      </c>
      <c r="I61" s="511" t="str">
        <f>CONCATENATE('T.1.4. (old)'!Q35," (",'T.1.4. (old)'!R35,"%)")</f>
        <v>531 (7.02%)</v>
      </c>
      <c r="J61" s="513" t="str">
        <f>CONCATENATE('T.1.4. (old)'!S35," (",'T.1.4. (old)'!T35,"%)")</f>
        <v>331 (4.38%)</v>
      </c>
      <c r="K61" s="513" t="str">
        <f>CONCATENATE('T.1.4. (old)'!U35," (",'T.1.4. (old)'!V35,"%)")</f>
        <v>61 (0.81%)</v>
      </c>
      <c r="L61" s="512" t="str">
        <f>CONCATENATE('T.1.4. (old)'!W35," (",'T.1.4. (old)'!X35,"%)")</f>
        <v>0 (0%)</v>
      </c>
      <c r="M61" s="511" t="str">
        <f>CONCATENATE('T.1.4. (old)'!Y35," (",'T.1.4. (old)'!Z35,"%)")</f>
        <v>240 (3.17%)</v>
      </c>
      <c r="N61" s="512" t="str">
        <f>CONCATENATE('T.1.4. (old)'!AA35," (",'T.1.4. (old)'!AB35,"%)")</f>
        <v>198 (2.62%)</v>
      </c>
      <c r="O61" s="513" t="str">
        <f>CONCATENATE('T.1.4. (old)'!AC35," (",'T.1.4. (old)'!AD35,"%)")</f>
        <v>5 (0.07%)</v>
      </c>
      <c r="P61" s="512" t="str">
        <f>CONCATENATE('T.1.4. (old)'!AE35," (",'T.1.4. (old)'!AF35,"%)")</f>
        <v>8 (0.11%)</v>
      </c>
      <c r="Q61" s="513" t="str">
        <f>CONCATENATE('T.1.4. (old)'!AG35," (",'T.1.4. (old)'!AH35,"%)")</f>
        <v>14 (0.19%)</v>
      </c>
      <c r="R61" s="512" t="str">
        <f>CONCATENATE('T.1.4. (old)'!AI35," (",'T.1.4. (old)'!AJ35,"%)")</f>
        <v>4 (0.05%)</v>
      </c>
      <c r="S61" s="511" t="str">
        <f>CONCATENATE('T.1.4. (old)'!AK35," (",'T.1.4. (old)'!AL35,"%)")</f>
        <v>292 (3.86%)</v>
      </c>
      <c r="T61" s="513" t="str">
        <f>CONCATENATE('T.1.4. (old)'!AM35," (",'T.1.4. (old)'!AN35,"%)")</f>
        <v>1 (0.01%)</v>
      </c>
      <c r="U61" s="512" t="str">
        <f>CONCATENATE('T.1.4. (old)'!AO35," (",'T.1.4. (old)'!AP35,"%)")</f>
        <v>230 (3.04%)</v>
      </c>
      <c r="V61" s="513" t="str">
        <f>CONCATENATE('T.1.4. (old)'!AQ35," (",'T.1.4. (old)'!AR35,"%)")</f>
        <v>29 (0.38%)</v>
      </c>
      <c r="W61" s="512" t="str">
        <f>CONCATENATE('T.1.4. (old)'!AS35," (",'T.1.4. (old)'!AT35,"%)")</f>
        <v>5 (0.07%)</v>
      </c>
      <c r="X61" s="511" t="str">
        <f>CONCATENATE('T.1.4. (old)'!AU35," (",'T.1.4. (old)'!AV35,"%)")</f>
        <v>38 (0.5%)</v>
      </c>
      <c r="Y61" s="513" t="str">
        <f>CONCATENATE('T.1.4. (old)'!AW35," (",'T.1.4. (old)'!AX35,"%)")</f>
        <v>3 (0.04%)</v>
      </c>
      <c r="Z61" s="513" t="str">
        <f>CONCATENATE('T.1.4. (old)'!AY35," (",'T.1.4. (old)'!AZ35,"%)")</f>
        <v>32 (0.42%)</v>
      </c>
      <c r="AA61" s="512" t="str">
        <f>CONCATENATE('T.1.4. (old)'!BA35," (",'T.1.4. (old)'!BB35,"%)")</f>
        <v>0 (0%)</v>
      </c>
      <c r="AB61" s="514" t="str">
        <f>CONCATENATE('T.1.4. (old)'!BC35," (",'T.1.4. (old)'!BD35,"%)")</f>
        <v>7 (0.09%)</v>
      </c>
      <c r="AC61" s="512" t="str">
        <f>CONCATENATE('T.1.4. (old)'!BE35," (",'T.1.4. (old)'!BF35,"%)")</f>
        <v>496 (6.56%)</v>
      </c>
      <c r="AD61" s="514" t="str">
        <f>CONCATENATE('T.1.4. (old)'!BM35," (",'T.1.4. (old)'!BN35,"%)")</f>
        <v>5736 (75.84%)</v>
      </c>
      <c r="AE61" s="512" t="str">
        <f>CONCATENATE('T.1.4. (old)'!BO35," (",'T.1.4. (old)'!BP35,"%)")</f>
        <v>15 (0.2%)</v>
      </c>
    </row>
    <row r="62" spans="1:31" x14ac:dyDescent="0.2">
      <c r="A62" s="724" t="str">
        <f>Labels!C59</f>
        <v>Psychiatrisch ziekenhuis</v>
      </c>
      <c r="B62" s="732">
        <f>'T.1.3. (old)'!B36</f>
        <v>6805</v>
      </c>
      <c r="C62" s="502" t="str">
        <f>CONCATENATE('T.1.3. (old)'!C36," (",'T.1.3. (old)'!D36,"%)")</f>
        <v>507 (7.45%)</v>
      </c>
      <c r="D62" s="17" t="str">
        <f>CONCATENATE('T.1.3. (old)'!E36," (",'T.1.3. (old)'!F36,"%)")</f>
        <v>384 (5.64%)</v>
      </c>
      <c r="E62" s="503" t="str">
        <f>CONCATENATE('T.1.3. (old)'!G36," (",'T.1.3. (old)'!H36,"%)")</f>
        <v>91 (1.34%)</v>
      </c>
      <c r="F62" s="17" t="str">
        <f>CONCATENATE('T.1.3. (old)'!I36," (",'T.1.3. (old)'!J36,"%)")</f>
        <v>11 (0.16%)</v>
      </c>
      <c r="G62" s="503" t="str">
        <f>CONCATENATE('T.1.3. (old)'!K36," (",'T.1.3. (old)'!L36,"%)")</f>
        <v>12 (0.18%)</v>
      </c>
      <c r="H62" s="17" t="str">
        <f>CONCATENATE('T.1.3. (old)'!M36," (",'T.1.3. (old)'!N36,"%)")</f>
        <v>45 (0.66%)</v>
      </c>
      <c r="I62" s="502" t="str">
        <f>CONCATENATE('T.1.3. (old)'!O36," (",'T.1.3. (old)'!P36,"%)")</f>
        <v>1480 (21.75%)</v>
      </c>
      <c r="J62" s="503" t="str">
        <f>CONCATENATE('T.1.3. (old)'!Q36," (",'T.1.3. (old)'!R36,"%)")</f>
        <v>893 (13.12%)</v>
      </c>
      <c r="K62" s="503" t="str">
        <f>CONCATENATE('T.1.3. (old)'!S36," (",'T.1.3. (old)'!T36,"%)")</f>
        <v>331 (4.86%)</v>
      </c>
      <c r="L62" s="17" t="str">
        <f>CONCATENATE('T.1.3. (old)'!U36," (",'T.1.3. (old)'!V36,"%)")</f>
        <v>5 (0.07%)</v>
      </c>
      <c r="M62" s="502" t="str">
        <f>CONCATENATE('T.1.3. (old)'!W36," (",'T.1.3. (old)'!X36,"%)")</f>
        <v>621 (9.13%)</v>
      </c>
      <c r="N62" s="17" t="str">
        <f>CONCATENATE('T.1.3. (old)'!Y36," (",'T.1.3. (old)'!Z36,"%)")</f>
        <v>500 (7.35%)</v>
      </c>
      <c r="O62" s="503" t="str">
        <f>CONCATENATE('T.1.3. (old)'!AA36," (",'T.1.3. (old)'!AB36,"%)")</f>
        <v>37 (0.54%)</v>
      </c>
      <c r="P62" s="17" t="str">
        <f>CONCATENATE('T.1.3. (old)'!AC36," (",'T.1.3. (old)'!AD36,"%)")</f>
        <v>95 (1.4%)</v>
      </c>
      <c r="Q62" s="503" t="str">
        <f>CONCATENATE('T.1.3. (old)'!AE36," (",'T.1.3. (old)'!AF36,"%)")</f>
        <v>40 (0.59%)</v>
      </c>
      <c r="R62" s="17" t="str">
        <f>CONCATENATE('T.1.3. (old)'!AG36," (",'T.1.3. (old)'!AH36,"%)")</f>
        <v>25 (0.37%)</v>
      </c>
      <c r="S62" s="502" t="str">
        <f>CONCATENATE('T.1.3. (old)'!AI36," (",'T.1.3. (old)'!AJ36,"%)")</f>
        <v>867 (12.74%)</v>
      </c>
      <c r="T62" s="503" t="str">
        <f>CONCATENATE('T.1.3. (old)'!AK36," (",'T.1.3. (old)'!AL36,"%)")</f>
        <v>12 (0.18%)</v>
      </c>
      <c r="U62" s="17" t="str">
        <f>CONCATENATE('T.1.3. (old)'!AM36," (",'T.1.3. (old)'!AN36,"%)")</f>
        <v>772 (11.34%)</v>
      </c>
      <c r="V62" s="503" t="str">
        <f>CONCATENATE('T.1.3. (old)'!AO36," (",'T.1.3. (old)'!AP36,"%)")</f>
        <v>98 (1.44%)</v>
      </c>
      <c r="W62" s="17" t="str">
        <f>CONCATENATE('T.1.3. (old)'!AQ36," (",'T.1.3. (old)'!AR36,"%)")</f>
        <v>8 (0.12%)</v>
      </c>
      <c r="X62" s="502" t="str">
        <f>CONCATENATE('T.1.3. (old)'!AS36," (",'T.1.3. (old)'!AT36,"%)")</f>
        <v>199 (2.92%)</v>
      </c>
      <c r="Y62" s="503" t="str">
        <f>CONCATENATE('T.1.3. (old)'!AU36," (",'T.1.3. (old)'!AV36,"%)")</f>
        <v>65 (0.96%)</v>
      </c>
      <c r="Z62" s="503" t="str">
        <f>CONCATENATE('T.1.3. (old)'!AW36," (",'T.1.3. (old)'!AX36,"%)")</f>
        <v>150 (2.2%)</v>
      </c>
      <c r="AA62" s="17" t="str">
        <f>CONCATENATE('T.1.3. (old)'!AY36," (",'T.1.3. (old)'!AZ36,"%)")</f>
        <v>13 (0.19%)</v>
      </c>
      <c r="AB62" s="504" t="str">
        <f>CONCATENATE('T.1.3. (old)'!BA36," (",'T.1.3. (old)'!BB36,"%)")</f>
        <v>32 (0.47%)</v>
      </c>
      <c r="AC62" s="17" t="str">
        <f>CONCATENATE('T.1.3. (old)'!BC36," (",'T.1.3. (old)'!BD36,"%)")</f>
        <v>1605 (23.59%)</v>
      </c>
      <c r="AD62" s="504" t="str">
        <f>CONCATENATE('T.1.3. (old)'!BK36," (",'T.1.3. (old)'!BL36,"%)")</f>
        <v>5426 (79.74%)</v>
      </c>
      <c r="AE62" s="17" t="str">
        <f>CONCATENATE('T.1.3. (old)'!BM36," (",'T.1.3. (old)'!BN36,"%)")</f>
        <v>23 (0.34%)</v>
      </c>
    </row>
    <row r="63" spans="1:31" x14ac:dyDescent="0.2">
      <c r="A63" s="725"/>
      <c r="B63" s="733"/>
      <c r="C63" s="507" t="str">
        <f>CONCATENATE('T.1.4. (old)'!E36," (",'T.1.4. (old)'!F36,"%)")</f>
        <v>319 (4.69%)</v>
      </c>
      <c r="D63" s="508" t="str">
        <f>CONCATENATE('T.1.4. (old)'!G36," (",'T.1.4. (old)'!H36,"%)")</f>
        <v>246 (3.61%)</v>
      </c>
      <c r="E63" s="509" t="str">
        <f>CONCATENATE('T.1.4. (old)'!I36," (",'T.1.4. (old)'!J36,"%)")</f>
        <v>21 (0.31%)</v>
      </c>
      <c r="F63" s="508" t="str">
        <f>CONCATENATE('T.1.4. (old)'!K36," (",'T.1.4. (old)'!L36,"%)")</f>
        <v>4 (0.06%)</v>
      </c>
      <c r="G63" s="509" t="str">
        <f>CONCATENATE('T.1.4. (old)'!M36," (",'T.1.4. (old)'!N36,"%)")</f>
        <v>3 (0.04%)</v>
      </c>
      <c r="H63" s="508" t="str">
        <f>CONCATENATE('T.1.4. (old)'!O36," (",'T.1.4. (old)'!P36,"%)")</f>
        <v>15 (0.22%)</v>
      </c>
      <c r="I63" s="507" t="str">
        <f>CONCATENATE('T.1.4. (old)'!Q36," (",'T.1.4. (old)'!R36,"%)")</f>
        <v>707 (10.39%)</v>
      </c>
      <c r="J63" s="509" t="str">
        <f>CONCATENATE('T.1.4. (old)'!S36," (",'T.1.4. (old)'!T36,"%)")</f>
        <v>324 (4.76%)</v>
      </c>
      <c r="K63" s="509" t="str">
        <f>CONCATENATE('T.1.4. (old)'!U36," (",'T.1.4. (old)'!V36,"%)")</f>
        <v>186 (2.73%)</v>
      </c>
      <c r="L63" s="508" t="str">
        <f>CONCATENATE('T.1.4. (old)'!W36," (",'T.1.4. (old)'!X36,"%)")</f>
        <v>3 (0.04%)</v>
      </c>
      <c r="M63" s="507" t="str">
        <f>CONCATENATE('T.1.4. (old)'!Y36," (",'T.1.4. (old)'!Z36,"%)")</f>
        <v>234 (3.44%)</v>
      </c>
      <c r="N63" s="508" t="str">
        <f>CONCATENATE('T.1.4. (old)'!AA36," (",'T.1.4. (old)'!AB36,"%)")</f>
        <v>203 (2.98%)</v>
      </c>
      <c r="O63" s="509" t="str">
        <f>CONCATENATE('T.1.4. (old)'!AC36," (",'T.1.4. (old)'!AD36,"%)")</f>
        <v>5 (0.07%)</v>
      </c>
      <c r="P63" s="508" t="str">
        <f>CONCATENATE('T.1.4. (old)'!AE36," (",'T.1.4. (old)'!AF36,"%)")</f>
        <v>3 (0.04%)</v>
      </c>
      <c r="Q63" s="509" t="str">
        <f>CONCATENATE('T.1.4. (old)'!AG36," (",'T.1.4. (old)'!AH36,"%)")</f>
        <v>15 (0.22%)</v>
      </c>
      <c r="R63" s="508" t="str">
        <f>CONCATENATE('T.1.4. (old)'!AI36," (",'T.1.4. (old)'!AJ36,"%)")</f>
        <v>5 (0.07%)</v>
      </c>
      <c r="S63" s="507" t="str">
        <f>CONCATENATE('T.1.4. (old)'!AK36," (",'T.1.4. (old)'!AL36,"%)")</f>
        <v>247 (3.63%)</v>
      </c>
      <c r="T63" s="509" t="str">
        <f>CONCATENATE('T.1.4. (old)'!AM36," (",'T.1.4. (old)'!AN36,"%)")</f>
        <v>3 (0.04%)</v>
      </c>
      <c r="U63" s="508" t="str">
        <f>CONCATENATE('T.1.4. (old)'!AO36," (",'T.1.4. (old)'!AP36,"%)")</f>
        <v>187 (2.75%)</v>
      </c>
      <c r="V63" s="509" t="str">
        <f>CONCATENATE('T.1.4. (old)'!AQ36," (",'T.1.4. (old)'!AR36,"%)")</f>
        <v>36 (0.53%)</v>
      </c>
      <c r="W63" s="508" t="str">
        <f>CONCATENATE('T.1.4. (old)'!AS36," (",'T.1.4. (old)'!AT36,"%)")</f>
        <v>5 (0.07%)</v>
      </c>
      <c r="X63" s="507" t="str">
        <f>CONCATENATE('T.1.4. (old)'!AU36," (",'T.1.4. (old)'!AV36,"%)")</f>
        <v>49 (0.72%)</v>
      </c>
      <c r="Y63" s="509" t="str">
        <f>CONCATENATE('T.1.4. (old)'!AW36," (",'T.1.4. (old)'!AX36,"%)")</f>
        <v>2 (0.03%)</v>
      </c>
      <c r="Z63" s="509" t="str">
        <f>CONCATENATE('T.1.4. (old)'!AY36," (",'T.1.4. (old)'!AZ36,"%)")</f>
        <v>44 (0.65%)</v>
      </c>
      <c r="AA63" s="508" t="str">
        <f>CONCATENATE('T.1.4. (old)'!BA36," (",'T.1.4. (old)'!BB36,"%)")</f>
        <v>0 (0%)</v>
      </c>
      <c r="AB63" s="510" t="str">
        <f>CONCATENATE('T.1.4. (old)'!BC36," (",'T.1.4. (old)'!BD36,"%)")</f>
        <v>5 (0.07%)</v>
      </c>
      <c r="AC63" s="508" t="str">
        <f>CONCATENATE('T.1.4. (old)'!BE36," (",'T.1.4. (old)'!BF36,"%)")</f>
        <v>572 (8.41%)</v>
      </c>
      <c r="AD63" s="510" t="str">
        <f>CONCATENATE('T.1.4. (old)'!BM36," (",'T.1.4. (old)'!BN36,"%)")</f>
        <v>4655 (68.41%)</v>
      </c>
      <c r="AE63" s="508" t="str">
        <f>CONCATENATE('T.1.4. (old)'!BO36," (",'T.1.4. (old)'!BP36,"%)")</f>
        <v>16 (0.24%)</v>
      </c>
    </row>
    <row r="64" spans="1:31" x14ac:dyDescent="0.2">
      <c r="A64" s="739" t="str">
        <f>Labels!C82</f>
        <v>Bron : Belgian Treatment Demand Indicator Register, 2011-2021</v>
      </c>
      <c r="B64" s="739"/>
      <c r="C64" s="739"/>
      <c r="D64" s="739"/>
      <c r="E64" s="739"/>
    </row>
    <row r="65" spans="1:1" x14ac:dyDescent="0.2">
      <c r="A65" s="550" t="str">
        <f>Labels!C121</f>
        <v>Het lezen van de cellen van de tabel</v>
      </c>
    </row>
    <row r="66" spans="1:1" x14ac:dyDescent="0.2">
      <c r="A66" s="3" t="str">
        <f>Labels!C122</f>
        <v>1ste regel: Aantal behandelingsepisodes waarin deze substantie als probleematische substantie wordt gerapporteerd (verschillende mogelijke substanties per episode) en aandeel van het totale aantal behandelingsepisodes.</v>
      </c>
    </row>
    <row r="67" spans="1:1" x14ac:dyDescent="0.2">
      <c r="A67" s="3" t="str">
        <f>Labels!C123</f>
        <v>2de regel: Aantal behandelingsepisodes waarin deze substantie als voornaamste substantie wordt gerapporteerd (slechts één mogelijke substantie per episode) en aandeel van het totale aantal behandelingsepisodes.</v>
      </c>
    </row>
  </sheetData>
  <mergeCells count="59">
    <mergeCell ref="B16:B17"/>
    <mergeCell ref="A16:A17"/>
    <mergeCell ref="A14:A15"/>
    <mergeCell ref="B14:B15"/>
    <mergeCell ref="A12:A13"/>
    <mergeCell ref="B12:B13"/>
    <mergeCell ref="B4:B5"/>
    <mergeCell ref="A4:A5"/>
    <mergeCell ref="A6:A7"/>
    <mergeCell ref="B6:B7"/>
    <mergeCell ref="A64:E64"/>
    <mergeCell ref="B10:B11"/>
    <mergeCell ref="A10:A11"/>
    <mergeCell ref="A8:A9"/>
    <mergeCell ref="B8:B9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58:A59"/>
    <mergeCell ref="B39:B40"/>
    <mergeCell ref="B41:B42"/>
    <mergeCell ref="A43:A44"/>
    <mergeCell ref="A46:A47"/>
    <mergeCell ref="A48:A49"/>
    <mergeCell ref="A60:A61"/>
    <mergeCell ref="A62:A63"/>
    <mergeCell ref="B43:B44"/>
    <mergeCell ref="B56:B57"/>
    <mergeCell ref="B58:B59"/>
    <mergeCell ref="B60:B61"/>
    <mergeCell ref="B62:B63"/>
    <mergeCell ref="B46:B47"/>
    <mergeCell ref="B48:B49"/>
    <mergeCell ref="B50:B51"/>
    <mergeCell ref="B52:B53"/>
    <mergeCell ref="B54:B55"/>
    <mergeCell ref="A50:A51"/>
    <mergeCell ref="A52:A53"/>
    <mergeCell ref="A54:A55"/>
    <mergeCell ref="A56:A5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showGridLines="0" workbookViewId="0">
      <selection activeCell="O24" sqref="O24"/>
    </sheetView>
  </sheetViews>
  <sheetFormatPr defaultColWidth="8.85546875" defaultRowHeight="11.25" x14ac:dyDescent="0.2"/>
  <cols>
    <col min="1" max="1" width="28.28515625" style="3" customWidth="1"/>
    <col min="2" max="2" width="9" style="3" customWidth="1"/>
    <col min="3" max="4" width="10.5703125" style="19" bestFit="1" customWidth="1"/>
    <col min="5" max="6" width="8.85546875" style="19" bestFit="1" customWidth="1"/>
    <col min="7" max="7" width="8" style="19" bestFit="1" customWidth="1"/>
    <col min="8" max="8" width="8.85546875" style="19" bestFit="1" customWidth="1"/>
    <col min="9" max="10" width="10.5703125" style="19" bestFit="1" customWidth="1"/>
    <col min="11" max="11" width="9.7109375" style="19" bestFit="1" customWidth="1"/>
    <col min="12" max="12" width="8" style="19" bestFit="1" customWidth="1"/>
    <col min="13" max="14" width="10.5703125" style="19" bestFit="1" customWidth="1"/>
    <col min="15" max="16" width="8.85546875" style="19" bestFit="1" customWidth="1"/>
    <col min="17" max="18" width="8" style="19" bestFit="1" customWidth="1"/>
    <col min="19" max="19" width="10.5703125" style="19" bestFit="1" customWidth="1"/>
    <col min="20" max="20" width="8" style="19" bestFit="1" customWidth="1"/>
    <col min="21" max="21" width="10.5703125" style="19" bestFit="1" customWidth="1"/>
    <col min="22" max="22" width="8.85546875" style="19" bestFit="1" customWidth="1"/>
    <col min="23" max="23" width="8" style="19" bestFit="1" customWidth="1"/>
    <col min="24" max="26" width="8.85546875" style="19" bestFit="1" customWidth="1"/>
    <col min="27" max="28" width="8" style="19" bestFit="1" customWidth="1"/>
    <col min="29" max="29" width="10.5703125" style="19" bestFit="1" customWidth="1"/>
    <col min="30" max="30" width="11.42578125" style="19" bestFit="1" customWidth="1"/>
    <col min="31" max="31" width="8.85546875" style="19" bestFit="1" customWidth="1"/>
    <col min="32" max="16384" width="8.85546875" style="3"/>
  </cols>
  <sheetData>
    <row r="1" spans="1:31" ht="22.5" customHeight="1" thickBot="1" x14ac:dyDescent="0.25">
      <c r="A1" s="2" t="s">
        <v>1772</v>
      </c>
      <c r="B1" s="2"/>
    </row>
    <row r="2" spans="1:31" s="551" customFormat="1" ht="102.6" customHeight="1" x14ac:dyDescent="0.2">
      <c r="B2" s="717" t="s">
        <v>126</v>
      </c>
      <c r="C2" s="718" t="s">
        <v>132</v>
      </c>
      <c r="D2" s="718" t="s">
        <v>133</v>
      </c>
      <c r="E2" s="718" t="s">
        <v>134</v>
      </c>
      <c r="F2" s="718" t="s">
        <v>135</v>
      </c>
      <c r="G2" s="718" t="s">
        <v>136</v>
      </c>
      <c r="H2" s="718" t="s">
        <v>137</v>
      </c>
      <c r="I2" s="718" t="s">
        <v>138</v>
      </c>
      <c r="J2" s="718" t="s">
        <v>139</v>
      </c>
      <c r="K2" s="718" t="s">
        <v>18</v>
      </c>
      <c r="L2" s="718" t="s">
        <v>140</v>
      </c>
      <c r="M2" s="718" t="s">
        <v>141</v>
      </c>
      <c r="N2" s="718" t="s">
        <v>142</v>
      </c>
      <c r="O2" s="718" t="s">
        <v>143</v>
      </c>
      <c r="P2" s="718" t="s">
        <v>144</v>
      </c>
      <c r="Q2" s="718" t="s">
        <v>145</v>
      </c>
      <c r="R2" s="718" t="s">
        <v>146</v>
      </c>
      <c r="S2" s="718" t="s">
        <v>147</v>
      </c>
      <c r="T2" s="718" t="s">
        <v>148</v>
      </c>
      <c r="U2" s="718" t="s">
        <v>149</v>
      </c>
      <c r="V2" s="718" t="s">
        <v>29</v>
      </c>
      <c r="W2" s="718" t="s">
        <v>150</v>
      </c>
      <c r="X2" s="718" t="s">
        <v>151</v>
      </c>
      <c r="Y2" s="718" t="s">
        <v>32</v>
      </c>
      <c r="Z2" s="718" t="s">
        <v>152</v>
      </c>
      <c r="AA2" s="718" t="s">
        <v>153</v>
      </c>
      <c r="AB2" s="718" t="s">
        <v>154</v>
      </c>
      <c r="AC2" s="718" t="s">
        <v>165</v>
      </c>
      <c r="AD2" s="718" t="s">
        <v>158</v>
      </c>
      <c r="AE2" s="718" t="s">
        <v>159</v>
      </c>
    </row>
    <row r="3" spans="1:31" x14ac:dyDescent="0.2">
      <c r="A3" s="53" t="s">
        <v>375</v>
      </c>
      <c r="B3" s="403" t="s">
        <v>2</v>
      </c>
      <c r="C3" s="390"/>
      <c r="D3" s="500"/>
      <c r="E3" s="500"/>
      <c r="F3" s="500"/>
      <c r="G3" s="500"/>
      <c r="H3" s="386"/>
      <c r="I3" s="390"/>
      <c r="J3" s="501"/>
      <c r="K3" s="501"/>
      <c r="L3" s="386"/>
      <c r="M3" s="390"/>
      <c r="N3" s="501"/>
      <c r="O3" s="501"/>
      <c r="P3" s="501"/>
      <c r="Q3" s="501"/>
      <c r="R3" s="386"/>
      <c r="S3" s="390"/>
      <c r="T3" s="501"/>
      <c r="U3" s="386"/>
      <c r="V3" s="501"/>
      <c r="W3" s="386"/>
      <c r="X3" s="390"/>
      <c r="Y3" s="501"/>
      <c r="Z3" s="501"/>
      <c r="AA3" s="386"/>
      <c r="AB3" s="390"/>
      <c r="AC3" s="390"/>
      <c r="AD3" s="391"/>
      <c r="AE3" s="390"/>
    </row>
    <row r="4" spans="1:31" x14ac:dyDescent="0.2">
      <c r="A4" s="723">
        <v>2015</v>
      </c>
      <c r="B4" s="728">
        <v>28539</v>
      </c>
      <c r="C4" s="502" t="s">
        <v>564</v>
      </c>
      <c r="D4" s="17" t="s">
        <v>565</v>
      </c>
      <c r="E4" s="503" t="s">
        <v>566</v>
      </c>
      <c r="F4" s="17" t="s">
        <v>567</v>
      </c>
      <c r="G4" s="503" t="s">
        <v>568</v>
      </c>
      <c r="H4" s="17" t="s">
        <v>569</v>
      </c>
      <c r="I4" s="502" t="s">
        <v>570</v>
      </c>
      <c r="J4" s="503" t="s">
        <v>571</v>
      </c>
      <c r="K4" s="503" t="s">
        <v>572</v>
      </c>
      <c r="L4" s="17" t="s">
        <v>573</v>
      </c>
      <c r="M4" s="502" t="s">
        <v>574</v>
      </c>
      <c r="N4" s="17" t="s">
        <v>575</v>
      </c>
      <c r="O4" s="503" t="s">
        <v>576</v>
      </c>
      <c r="P4" s="17" t="s">
        <v>577</v>
      </c>
      <c r="Q4" s="503" t="s">
        <v>578</v>
      </c>
      <c r="R4" s="17" t="s">
        <v>579</v>
      </c>
      <c r="S4" s="502" t="s">
        <v>580</v>
      </c>
      <c r="T4" s="503" t="s">
        <v>581</v>
      </c>
      <c r="U4" s="17" t="s">
        <v>582</v>
      </c>
      <c r="V4" s="503" t="s">
        <v>583</v>
      </c>
      <c r="W4" s="17" t="s">
        <v>584</v>
      </c>
      <c r="X4" s="502" t="s">
        <v>585</v>
      </c>
      <c r="Y4" s="503" t="s">
        <v>586</v>
      </c>
      <c r="Z4" s="503" t="s">
        <v>587</v>
      </c>
      <c r="AA4" s="17" t="s">
        <v>588</v>
      </c>
      <c r="AB4" s="504" t="s">
        <v>589</v>
      </c>
      <c r="AC4" s="17" t="s">
        <v>590</v>
      </c>
      <c r="AD4" s="504" t="s">
        <v>591</v>
      </c>
      <c r="AE4" s="17" t="s">
        <v>592</v>
      </c>
    </row>
    <row r="5" spans="1:31" x14ac:dyDescent="0.2">
      <c r="A5" s="735"/>
      <c r="B5" s="729"/>
      <c r="C5" s="507" t="s">
        <v>593</v>
      </c>
      <c r="D5" s="508" t="s">
        <v>594</v>
      </c>
      <c r="E5" s="509" t="s">
        <v>595</v>
      </c>
      <c r="F5" s="508" t="s">
        <v>596</v>
      </c>
      <c r="G5" s="509" t="s">
        <v>597</v>
      </c>
      <c r="H5" s="508" t="s">
        <v>598</v>
      </c>
      <c r="I5" s="507" t="s">
        <v>599</v>
      </c>
      <c r="J5" s="509" t="s">
        <v>600</v>
      </c>
      <c r="K5" s="509" t="s">
        <v>601</v>
      </c>
      <c r="L5" s="508" t="s">
        <v>602</v>
      </c>
      <c r="M5" s="507" t="s">
        <v>603</v>
      </c>
      <c r="N5" s="508" t="s">
        <v>604</v>
      </c>
      <c r="O5" s="509" t="s">
        <v>605</v>
      </c>
      <c r="P5" s="508" t="s">
        <v>606</v>
      </c>
      <c r="Q5" s="509" t="s">
        <v>607</v>
      </c>
      <c r="R5" s="508" t="s">
        <v>578</v>
      </c>
      <c r="S5" s="507" t="s">
        <v>608</v>
      </c>
      <c r="T5" s="509" t="s">
        <v>609</v>
      </c>
      <c r="U5" s="508" t="s">
        <v>610</v>
      </c>
      <c r="V5" s="509" t="s">
        <v>611</v>
      </c>
      <c r="W5" s="508" t="s">
        <v>607</v>
      </c>
      <c r="X5" s="507" t="s">
        <v>612</v>
      </c>
      <c r="Y5" s="509" t="s">
        <v>607</v>
      </c>
      <c r="Z5" s="509" t="s">
        <v>613</v>
      </c>
      <c r="AA5" s="508" t="s">
        <v>614</v>
      </c>
      <c r="AB5" s="510" t="s">
        <v>597</v>
      </c>
      <c r="AC5" s="508" t="s">
        <v>615</v>
      </c>
      <c r="AD5" s="510" t="s">
        <v>616</v>
      </c>
      <c r="AE5" s="508" t="s">
        <v>617</v>
      </c>
    </row>
    <row r="6" spans="1:31" x14ac:dyDescent="0.2">
      <c r="A6" s="723">
        <v>2016</v>
      </c>
      <c r="B6" s="728">
        <v>29383</v>
      </c>
      <c r="C6" s="502" t="s">
        <v>618</v>
      </c>
      <c r="D6" s="17" t="s">
        <v>619</v>
      </c>
      <c r="E6" s="503" t="s">
        <v>620</v>
      </c>
      <c r="F6" s="17" t="s">
        <v>621</v>
      </c>
      <c r="G6" s="503" t="s">
        <v>588</v>
      </c>
      <c r="H6" s="17" t="s">
        <v>622</v>
      </c>
      <c r="I6" s="502" t="s">
        <v>623</v>
      </c>
      <c r="J6" s="503" t="s">
        <v>624</v>
      </c>
      <c r="K6" s="503" t="s">
        <v>625</v>
      </c>
      <c r="L6" s="17" t="s">
        <v>596</v>
      </c>
      <c r="M6" s="502" t="s">
        <v>626</v>
      </c>
      <c r="N6" s="17" t="s">
        <v>627</v>
      </c>
      <c r="O6" s="503" t="s">
        <v>628</v>
      </c>
      <c r="P6" s="17" t="s">
        <v>629</v>
      </c>
      <c r="Q6" s="503" t="s">
        <v>630</v>
      </c>
      <c r="R6" s="17" t="s">
        <v>631</v>
      </c>
      <c r="S6" s="502" t="s">
        <v>632</v>
      </c>
      <c r="T6" s="503" t="s">
        <v>633</v>
      </c>
      <c r="U6" s="17" t="s">
        <v>634</v>
      </c>
      <c r="V6" s="503" t="s">
        <v>635</v>
      </c>
      <c r="W6" s="17" t="s">
        <v>636</v>
      </c>
      <c r="X6" s="502" t="s">
        <v>637</v>
      </c>
      <c r="Y6" s="503" t="s">
        <v>638</v>
      </c>
      <c r="Z6" s="503" t="s">
        <v>639</v>
      </c>
      <c r="AA6" s="17" t="s">
        <v>640</v>
      </c>
      <c r="AB6" s="504" t="s">
        <v>641</v>
      </c>
      <c r="AC6" s="17" t="s">
        <v>642</v>
      </c>
      <c r="AD6" s="504" t="s">
        <v>643</v>
      </c>
      <c r="AE6" s="17" t="s">
        <v>644</v>
      </c>
    </row>
    <row r="7" spans="1:31" x14ac:dyDescent="0.2">
      <c r="A7" s="735"/>
      <c r="B7" s="729"/>
      <c r="C7" s="507" t="s">
        <v>645</v>
      </c>
      <c r="D7" s="508" t="s">
        <v>646</v>
      </c>
      <c r="E7" s="509" t="s">
        <v>647</v>
      </c>
      <c r="F7" s="508" t="s">
        <v>617</v>
      </c>
      <c r="G7" s="509" t="s">
        <v>648</v>
      </c>
      <c r="H7" s="508" t="s">
        <v>649</v>
      </c>
      <c r="I7" s="507" t="s">
        <v>650</v>
      </c>
      <c r="J7" s="509" t="s">
        <v>651</v>
      </c>
      <c r="K7" s="509" t="s">
        <v>652</v>
      </c>
      <c r="L7" s="508" t="s">
        <v>653</v>
      </c>
      <c r="M7" s="507" t="s">
        <v>654</v>
      </c>
      <c r="N7" s="508" t="s">
        <v>655</v>
      </c>
      <c r="O7" s="509" t="s">
        <v>597</v>
      </c>
      <c r="P7" s="508" t="s">
        <v>656</v>
      </c>
      <c r="Q7" s="509" t="s">
        <v>605</v>
      </c>
      <c r="R7" s="508" t="s">
        <v>578</v>
      </c>
      <c r="S7" s="507" t="s">
        <v>657</v>
      </c>
      <c r="T7" s="509" t="s">
        <v>658</v>
      </c>
      <c r="U7" s="508" t="s">
        <v>659</v>
      </c>
      <c r="V7" s="509" t="s">
        <v>660</v>
      </c>
      <c r="W7" s="508" t="s">
        <v>607</v>
      </c>
      <c r="X7" s="507" t="s">
        <v>661</v>
      </c>
      <c r="Y7" s="509" t="s">
        <v>607</v>
      </c>
      <c r="Z7" s="509" t="s">
        <v>662</v>
      </c>
      <c r="AA7" s="508" t="s">
        <v>614</v>
      </c>
      <c r="AB7" s="510" t="s">
        <v>658</v>
      </c>
      <c r="AC7" s="508" t="s">
        <v>663</v>
      </c>
      <c r="AD7" s="510" t="s">
        <v>664</v>
      </c>
      <c r="AE7" s="508" t="s">
        <v>665</v>
      </c>
    </row>
    <row r="8" spans="1:31" x14ac:dyDescent="0.2">
      <c r="A8" s="723">
        <v>2017</v>
      </c>
      <c r="B8" s="728">
        <v>29093</v>
      </c>
      <c r="C8" s="502" t="s">
        <v>666</v>
      </c>
      <c r="D8" s="17" t="s">
        <v>667</v>
      </c>
      <c r="E8" s="503" t="s">
        <v>668</v>
      </c>
      <c r="F8" s="17" t="s">
        <v>669</v>
      </c>
      <c r="G8" s="503" t="s">
        <v>670</v>
      </c>
      <c r="H8" s="17" t="s">
        <v>671</v>
      </c>
      <c r="I8" s="502" t="s">
        <v>672</v>
      </c>
      <c r="J8" s="503" t="s">
        <v>673</v>
      </c>
      <c r="K8" s="503" t="s">
        <v>674</v>
      </c>
      <c r="L8" s="17" t="s">
        <v>675</v>
      </c>
      <c r="M8" s="502" t="s">
        <v>676</v>
      </c>
      <c r="N8" s="17" t="s">
        <v>677</v>
      </c>
      <c r="O8" s="503" t="s">
        <v>678</v>
      </c>
      <c r="P8" s="17" t="s">
        <v>679</v>
      </c>
      <c r="Q8" s="503" t="s">
        <v>680</v>
      </c>
      <c r="R8" s="17" t="s">
        <v>681</v>
      </c>
      <c r="S8" s="502" t="s">
        <v>682</v>
      </c>
      <c r="T8" s="503" t="s">
        <v>640</v>
      </c>
      <c r="U8" s="17" t="s">
        <v>683</v>
      </c>
      <c r="V8" s="503" t="s">
        <v>684</v>
      </c>
      <c r="W8" s="17" t="s">
        <v>596</v>
      </c>
      <c r="X8" s="502" t="s">
        <v>685</v>
      </c>
      <c r="Y8" s="503" t="s">
        <v>686</v>
      </c>
      <c r="Z8" s="503" t="s">
        <v>687</v>
      </c>
      <c r="AA8" s="17" t="s">
        <v>630</v>
      </c>
      <c r="AB8" s="504" t="s">
        <v>688</v>
      </c>
      <c r="AC8" s="17" t="s">
        <v>689</v>
      </c>
      <c r="AD8" s="504" t="s">
        <v>690</v>
      </c>
      <c r="AE8" s="17" t="s">
        <v>691</v>
      </c>
    </row>
    <row r="9" spans="1:31" x14ac:dyDescent="0.2">
      <c r="A9" s="735"/>
      <c r="B9" s="729"/>
      <c r="C9" s="507" t="s">
        <v>692</v>
      </c>
      <c r="D9" s="508" t="s">
        <v>693</v>
      </c>
      <c r="E9" s="509" t="s">
        <v>694</v>
      </c>
      <c r="F9" s="508" t="s">
        <v>578</v>
      </c>
      <c r="G9" s="509" t="s">
        <v>695</v>
      </c>
      <c r="H9" s="508" t="s">
        <v>696</v>
      </c>
      <c r="I9" s="507" t="s">
        <v>697</v>
      </c>
      <c r="J9" s="509" t="s">
        <v>698</v>
      </c>
      <c r="K9" s="509" t="s">
        <v>699</v>
      </c>
      <c r="L9" s="508" t="s">
        <v>607</v>
      </c>
      <c r="M9" s="507" t="s">
        <v>700</v>
      </c>
      <c r="N9" s="508" t="s">
        <v>701</v>
      </c>
      <c r="O9" s="509" t="s">
        <v>675</v>
      </c>
      <c r="P9" s="508" t="s">
        <v>640</v>
      </c>
      <c r="Q9" s="509" t="s">
        <v>695</v>
      </c>
      <c r="R9" s="508" t="s">
        <v>702</v>
      </c>
      <c r="S9" s="507" t="s">
        <v>703</v>
      </c>
      <c r="T9" s="509" t="s">
        <v>704</v>
      </c>
      <c r="U9" s="508" t="s">
        <v>705</v>
      </c>
      <c r="V9" s="509" t="s">
        <v>706</v>
      </c>
      <c r="W9" s="508" t="s">
        <v>707</v>
      </c>
      <c r="X9" s="507" t="s">
        <v>708</v>
      </c>
      <c r="Y9" s="509" t="s">
        <v>653</v>
      </c>
      <c r="Z9" s="509" t="s">
        <v>680</v>
      </c>
      <c r="AA9" s="508" t="s">
        <v>709</v>
      </c>
      <c r="AB9" s="510" t="s">
        <v>607</v>
      </c>
      <c r="AC9" s="508" t="s">
        <v>710</v>
      </c>
      <c r="AD9" s="510" t="s">
        <v>711</v>
      </c>
      <c r="AE9" s="508" t="s">
        <v>606</v>
      </c>
    </row>
    <row r="10" spans="1:31" x14ac:dyDescent="0.2">
      <c r="A10" s="723">
        <v>2018</v>
      </c>
      <c r="B10" s="728">
        <v>28657</v>
      </c>
      <c r="C10" s="502" t="s">
        <v>712</v>
      </c>
      <c r="D10" s="17" t="s">
        <v>713</v>
      </c>
      <c r="E10" s="503" t="s">
        <v>714</v>
      </c>
      <c r="F10" s="17" t="s">
        <v>715</v>
      </c>
      <c r="G10" s="503" t="s">
        <v>662</v>
      </c>
      <c r="H10" s="17" t="s">
        <v>716</v>
      </c>
      <c r="I10" s="502" t="s">
        <v>717</v>
      </c>
      <c r="J10" s="503" t="s">
        <v>718</v>
      </c>
      <c r="K10" s="503" t="s">
        <v>719</v>
      </c>
      <c r="L10" s="17" t="s">
        <v>707</v>
      </c>
      <c r="M10" s="502" t="s">
        <v>720</v>
      </c>
      <c r="N10" s="17" t="s">
        <v>721</v>
      </c>
      <c r="O10" s="503" t="s">
        <v>722</v>
      </c>
      <c r="P10" s="17" t="s">
        <v>723</v>
      </c>
      <c r="Q10" s="503" t="s">
        <v>724</v>
      </c>
      <c r="R10" s="17" t="s">
        <v>725</v>
      </c>
      <c r="S10" s="502" t="s">
        <v>726</v>
      </c>
      <c r="T10" s="503" t="s">
        <v>630</v>
      </c>
      <c r="U10" s="17" t="s">
        <v>727</v>
      </c>
      <c r="V10" s="503" t="s">
        <v>728</v>
      </c>
      <c r="W10" s="17" t="s">
        <v>605</v>
      </c>
      <c r="X10" s="502" t="s">
        <v>729</v>
      </c>
      <c r="Y10" s="503" t="s">
        <v>730</v>
      </c>
      <c r="Z10" s="503" t="s">
        <v>731</v>
      </c>
      <c r="AA10" s="17" t="s">
        <v>661</v>
      </c>
      <c r="AB10" s="504" t="s">
        <v>688</v>
      </c>
      <c r="AC10" s="17" t="s">
        <v>732</v>
      </c>
      <c r="AD10" s="504" t="s">
        <v>733</v>
      </c>
      <c r="AE10" s="17" t="s">
        <v>734</v>
      </c>
    </row>
    <row r="11" spans="1:31" x14ac:dyDescent="0.2">
      <c r="A11" s="724"/>
      <c r="B11" s="740"/>
      <c r="C11" s="507" t="s">
        <v>735</v>
      </c>
      <c r="D11" s="508" t="s">
        <v>736</v>
      </c>
      <c r="E11" s="509" t="s">
        <v>737</v>
      </c>
      <c r="F11" s="508" t="s">
        <v>597</v>
      </c>
      <c r="G11" s="509" t="s">
        <v>648</v>
      </c>
      <c r="H11" s="508" t="s">
        <v>738</v>
      </c>
      <c r="I11" s="507" t="s">
        <v>739</v>
      </c>
      <c r="J11" s="509" t="s">
        <v>740</v>
      </c>
      <c r="K11" s="509" t="s">
        <v>741</v>
      </c>
      <c r="L11" s="508" t="s">
        <v>653</v>
      </c>
      <c r="M11" s="507" t="s">
        <v>742</v>
      </c>
      <c r="N11" s="508" t="s">
        <v>743</v>
      </c>
      <c r="O11" s="509" t="s">
        <v>744</v>
      </c>
      <c r="P11" s="508" t="s">
        <v>745</v>
      </c>
      <c r="Q11" s="509" t="s">
        <v>746</v>
      </c>
      <c r="R11" s="508" t="s">
        <v>613</v>
      </c>
      <c r="S11" s="507" t="s">
        <v>747</v>
      </c>
      <c r="T11" s="509" t="s">
        <v>709</v>
      </c>
      <c r="U11" s="508" t="s">
        <v>748</v>
      </c>
      <c r="V11" s="509" t="s">
        <v>749</v>
      </c>
      <c r="W11" s="508" t="s">
        <v>653</v>
      </c>
      <c r="X11" s="507" t="s">
        <v>750</v>
      </c>
      <c r="Y11" s="509" t="s">
        <v>709</v>
      </c>
      <c r="Z11" s="509" t="s">
        <v>751</v>
      </c>
      <c r="AA11" s="508" t="s">
        <v>752</v>
      </c>
      <c r="AB11" s="510" t="s">
        <v>658</v>
      </c>
      <c r="AC11" s="508" t="s">
        <v>753</v>
      </c>
      <c r="AD11" s="510" t="s">
        <v>754</v>
      </c>
      <c r="AE11" s="508" t="s">
        <v>691</v>
      </c>
    </row>
    <row r="12" spans="1:31" x14ac:dyDescent="0.2">
      <c r="A12" s="724">
        <v>2019</v>
      </c>
      <c r="B12" s="728">
        <v>28907</v>
      </c>
      <c r="C12" s="502" t="s">
        <v>755</v>
      </c>
      <c r="D12" s="17" t="s">
        <v>756</v>
      </c>
      <c r="E12" s="503" t="s">
        <v>757</v>
      </c>
      <c r="F12" s="17" t="s">
        <v>725</v>
      </c>
      <c r="G12" s="503" t="s">
        <v>758</v>
      </c>
      <c r="H12" s="17" t="s">
        <v>759</v>
      </c>
      <c r="I12" s="502" t="s">
        <v>760</v>
      </c>
      <c r="J12" s="503" t="s">
        <v>761</v>
      </c>
      <c r="K12" s="503" t="s">
        <v>762</v>
      </c>
      <c r="L12" s="17" t="s">
        <v>617</v>
      </c>
      <c r="M12" s="502" t="s">
        <v>763</v>
      </c>
      <c r="N12" s="17" t="s">
        <v>764</v>
      </c>
      <c r="O12" s="503" t="s">
        <v>765</v>
      </c>
      <c r="P12" s="17" t="s">
        <v>766</v>
      </c>
      <c r="Q12" s="503" t="s">
        <v>767</v>
      </c>
      <c r="R12" s="17" t="s">
        <v>688</v>
      </c>
      <c r="S12" s="502" t="s">
        <v>768</v>
      </c>
      <c r="T12" s="503" t="s">
        <v>681</v>
      </c>
      <c r="U12" s="17" t="s">
        <v>769</v>
      </c>
      <c r="V12" s="503" t="s">
        <v>770</v>
      </c>
      <c r="W12" s="17" t="s">
        <v>596</v>
      </c>
      <c r="X12" s="502" t="s">
        <v>771</v>
      </c>
      <c r="Y12" s="503" t="s">
        <v>772</v>
      </c>
      <c r="Z12" s="503" t="s">
        <v>773</v>
      </c>
      <c r="AA12" s="17" t="s">
        <v>630</v>
      </c>
      <c r="AB12" s="504" t="s">
        <v>774</v>
      </c>
      <c r="AC12" s="17" t="s">
        <v>775</v>
      </c>
      <c r="AD12" s="504" t="s">
        <v>776</v>
      </c>
      <c r="AE12" s="17" t="s">
        <v>777</v>
      </c>
    </row>
    <row r="13" spans="1:31" x14ac:dyDescent="0.2">
      <c r="A13" s="724"/>
      <c r="B13" s="740"/>
      <c r="C13" s="507" t="s">
        <v>778</v>
      </c>
      <c r="D13" s="508" t="s">
        <v>779</v>
      </c>
      <c r="E13" s="509" t="s">
        <v>780</v>
      </c>
      <c r="F13" s="508" t="s">
        <v>597</v>
      </c>
      <c r="G13" s="509" t="s">
        <v>781</v>
      </c>
      <c r="H13" s="508" t="s">
        <v>774</v>
      </c>
      <c r="I13" s="507" t="s">
        <v>782</v>
      </c>
      <c r="J13" s="509" t="s">
        <v>783</v>
      </c>
      <c r="K13" s="509" t="s">
        <v>784</v>
      </c>
      <c r="L13" s="508" t="s">
        <v>675</v>
      </c>
      <c r="M13" s="507" t="s">
        <v>785</v>
      </c>
      <c r="N13" s="508" t="s">
        <v>786</v>
      </c>
      <c r="O13" s="509" t="s">
        <v>787</v>
      </c>
      <c r="P13" s="508" t="s">
        <v>661</v>
      </c>
      <c r="Q13" s="509" t="s">
        <v>788</v>
      </c>
      <c r="R13" s="508" t="s">
        <v>613</v>
      </c>
      <c r="S13" s="507" t="s">
        <v>789</v>
      </c>
      <c r="T13" s="509" t="s">
        <v>790</v>
      </c>
      <c r="U13" s="508" t="s">
        <v>791</v>
      </c>
      <c r="V13" s="509" t="s">
        <v>792</v>
      </c>
      <c r="W13" s="508" t="s">
        <v>746</v>
      </c>
      <c r="X13" s="507" t="s">
        <v>793</v>
      </c>
      <c r="Y13" s="509" t="s">
        <v>794</v>
      </c>
      <c r="Z13" s="509" t="s">
        <v>795</v>
      </c>
      <c r="AA13" s="508" t="s">
        <v>704</v>
      </c>
      <c r="AB13" s="510" t="s">
        <v>796</v>
      </c>
      <c r="AC13" s="508" t="s">
        <v>797</v>
      </c>
      <c r="AD13" s="510" t="s">
        <v>798</v>
      </c>
      <c r="AE13" s="508" t="s">
        <v>799</v>
      </c>
    </row>
    <row r="14" spans="1:31" x14ac:dyDescent="0.2">
      <c r="A14" s="724">
        <v>2020</v>
      </c>
      <c r="B14" s="728">
        <v>24197</v>
      </c>
      <c r="C14" s="502" t="s">
        <v>800</v>
      </c>
      <c r="D14" s="17" t="s">
        <v>801</v>
      </c>
      <c r="E14" s="503" t="s">
        <v>802</v>
      </c>
      <c r="F14" s="17" t="s">
        <v>803</v>
      </c>
      <c r="G14" s="503" t="s">
        <v>804</v>
      </c>
      <c r="H14" s="17" t="s">
        <v>805</v>
      </c>
      <c r="I14" s="502" t="s">
        <v>806</v>
      </c>
      <c r="J14" s="503" t="s">
        <v>807</v>
      </c>
      <c r="K14" s="503" t="s">
        <v>808</v>
      </c>
      <c r="L14" s="17" t="s">
        <v>809</v>
      </c>
      <c r="M14" s="502" t="s">
        <v>810</v>
      </c>
      <c r="N14" s="17" t="s">
        <v>811</v>
      </c>
      <c r="O14" s="503" t="s">
        <v>812</v>
      </c>
      <c r="P14" s="17" t="s">
        <v>813</v>
      </c>
      <c r="Q14" s="503" t="s">
        <v>814</v>
      </c>
      <c r="R14" s="17" t="s">
        <v>815</v>
      </c>
      <c r="S14" s="502" t="s">
        <v>816</v>
      </c>
      <c r="T14" s="503" t="s">
        <v>817</v>
      </c>
      <c r="U14" s="17" t="s">
        <v>818</v>
      </c>
      <c r="V14" s="503" t="s">
        <v>819</v>
      </c>
      <c r="W14" s="17" t="s">
        <v>704</v>
      </c>
      <c r="X14" s="502" t="s">
        <v>820</v>
      </c>
      <c r="Y14" s="503" t="s">
        <v>821</v>
      </c>
      <c r="Z14" s="503" t="s">
        <v>822</v>
      </c>
      <c r="AA14" s="17" t="s">
        <v>823</v>
      </c>
      <c r="AB14" s="504" t="s">
        <v>824</v>
      </c>
      <c r="AC14" s="17" t="s">
        <v>825</v>
      </c>
      <c r="AD14" s="504" t="s">
        <v>826</v>
      </c>
      <c r="AE14" s="17" t="s">
        <v>827</v>
      </c>
    </row>
    <row r="15" spans="1:31" x14ac:dyDescent="0.2">
      <c r="A15" s="724"/>
      <c r="B15" s="740"/>
      <c r="C15" s="507" t="s">
        <v>828</v>
      </c>
      <c r="D15" s="508" t="s">
        <v>829</v>
      </c>
      <c r="E15" s="509" t="s">
        <v>830</v>
      </c>
      <c r="F15" s="508" t="s">
        <v>831</v>
      </c>
      <c r="G15" s="509" t="s">
        <v>832</v>
      </c>
      <c r="H15" s="508" t="s">
        <v>833</v>
      </c>
      <c r="I15" s="507" t="s">
        <v>834</v>
      </c>
      <c r="J15" s="509" t="s">
        <v>835</v>
      </c>
      <c r="K15" s="509" t="s">
        <v>836</v>
      </c>
      <c r="L15" s="508" t="s">
        <v>837</v>
      </c>
      <c r="M15" s="507" t="s">
        <v>838</v>
      </c>
      <c r="N15" s="508" t="s">
        <v>839</v>
      </c>
      <c r="O15" s="509" t="s">
        <v>817</v>
      </c>
      <c r="P15" s="508" t="s">
        <v>840</v>
      </c>
      <c r="Q15" s="509" t="s">
        <v>841</v>
      </c>
      <c r="R15" s="508" t="s">
        <v>842</v>
      </c>
      <c r="S15" s="507" t="s">
        <v>843</v>
      </c>
      <c r="T15" s="509" t="s">
        <v>704</v>
      </c>
      <c r="U15" s="508" t="s">
        <v>844</v>
      </c>
      <c r="V15" s="509" t="s">
        <v>845</v>
      </c>
      <c r="W15" s="508" t="s">
        <v>614</v>
      </c>
      <c r="X15" s="507" t="s">
        <v>846</v>
      </c>
      <c r="Y15" s="509" t="s">
        <v>609</v>
      </c>
      <c r="Z15" s="509" t="s">
        <v>847</v>
      </c>
      <c r="AA15" s="508" t="s">
        <v>704</v>
      </c>
      <c r="AB15" s="510" t="s">
        <v>848</v>
      </c>
      <c r="AC15" s="508" t="s">
        <v>849</v>
      </c>
      <c r="AD15" s="510" t="s">
        <v>850</v>
      </c>
      <c r="AE15" s="508" t="s">
        <v>851</v>
      </c>
    </row>
    <row r="16" spans="1:31" x14ac:dyDescent="0.2">
      <c r="A16" s="724">
        <v>2021</v>
      </c>
      <c r="B16" s="728">
        <v>26054</v>
      </c>
      <c r="C16" s="502" t="s">
        <v>852</v>
      </c>
      <c r="D16" s="17" t="s">
        <v>853</v>
      </c>
      <c r="E16" s="503" t="s">
        <v>854</v>
      </c>
      <c r="F16" s="17" t="s">
        <v>855</v>
      </c>
      <c r="G16" s="503" t="s">
        <v>856</v>
      </c>
      <c r="H16" s="17" t="s">
        <v>857</v>
      </c>
      <c r="I16" s="502" t="s">
        <v>858</v>
      </c>
      <c r="J16" s="503" t="s">
        <v>859</v>
      </c>
      <c r="K16" s="503" t="s">
        <v>860</v>
      </c>
      <c r="L16" s="17" t="s">
        <v>809</v>
      </c>
      <c r="M16" s="502" t="s">
        <v>861</v>
      </c>
      <c r="N16" s="17" t="s">
        <v>862</v>
      </c>
      <c r="O16" s="503" t="s">
        <v>863</v>
      </c>
      <c r="P16" s="17" t="s">
        <v>864</v>
      </c>
      <c r="Q16" s="503" t="s">
        <v>865</v>
      </c>
      <c r="R16" s="17" t="s">
        <v>866</v>
      </c>
      <c r="S16" s="502" t="s">
        <v>867</v>
      </c>
      <c r="T16" s="503" t="s">
        <v>868</v>
      </c>
      <c r="U16" s="17" t="s">
        <v>869</v>
      </c>
      <c r="V16" s="503" t="s">
        <v>870</v>
      </c>
      <c r="W16" s="17" t="s">
        <v>871</v>
      </c>
      <c r="X16" s="502" t="s">
        <v>872</v>
      </c>
      <c r="Y16" s="503" t="s">
        <v>873</v>
      </c>
      <c r="Z16" s="503" t="s">
        <v>874</v>
      </c>
      <c r="AA16" s="17" t="s">
        <v>875</v>
      </c>
      <c r="AB16" s="504" t="s">
        <v>876</v>
      </c>
      <c r="AC16" s="17" t="s">
        <v>877</v>
      </c>
      <c r="AD16" s="504" t="s">
        <v>878</v>
      </c>
      <c r="AE16" s="17" t="s">
        <v>879</v>
      </c>
    </row>
    <row r="17" spans="1:31" x14ac:dyDescent="0.2">
      <c r="A17" s="724"/>
      <c r="B17" s="740"/>
      <c r="C17" s="507" t="s">
        <v>880</v>
      </c>
      <c r="D17" s="508" t="s">
        <v>881</v>
      </c>
      <c r="E17" s="509" t="s">
        <v>882</v>
      </c>
      <c r="F17" s="508" t="s">
        <v>871</v>
      </c>
      <c r="G17" s="509" t="s">
        <v>675</v>
      </c>
      <c r="H17" s="508" t="s">
        <v>883</v>
      </c>
      <c r="I17" s="507" t="s">
        <v>884</v>
      </c>
      <c r="J17" s="509" t="s">
        <v>885</v>
      </c>
      <c r="K17" s="509" t="s">
        <v>886</v>
      </c>
      <c r="L17" s="508" t="s">
        <v>887</v>
      </c>
      <c r="M17" s="507" t="s">
        <v>888</v>
      </c>
      <c r="N17" s="508" t="s">
        <v>889</v>
      </c>
      <c r="O17" s="509" t="s">
        <v>890</v>
      </c>
      <c r="P17" s="508" t="s">
        <v>891</v>
      </c>
      <c r="Q17" s="509" t="s">
        <v>892</v>
      </c>
      <c r="R17" s="508" t="s">
        <v>893</v>
      </c>
      <c r="S17" s="507" t="s">
        <v>894</v>
      </c>
      <c r="T17" s="509" t="s">
        <v>895</v>
      </c>
      <c r="U17" s="508" t="s">
        <v>896</v>
      </c>
      <c r="V17" s="509" t="s">
        <v>897</v>
      </c>
      <c r="W17" s="508" t="s">
        <v>597</v>
      </c>
      <c r="X17" s="507" t="s">
        <v>898</v>
      </c>
      <c r="Y17" s="509" t="s">
        <v>609</v>
      </c>
      <c r="Z17" s="509" t="s">
        <v>899</v>
      </c>
      <c r="AA17" s="508" t="s">
        <v>900</v>
      </c>
      <c r="AB17" s="510" t="s">
        <v>901</v>
      </c>
      <c r="AC17" s="508" t="s">
        <v>902</v>
      </c>
      <c r="AD17" s="510" t="s">
        <v>903</v>
      </c>
      <c r="AE17" s="508" t="s">
        <v>904</v>
      </c>
    </row>
    <row r="18" spans="1:31" x14ac:dyDescent="0.2">
      <c r="A18" s="53" t="s">
        <v>70</v>
      </c>
      <c r="B18" s="499"/>
      <c r="C18" s="505"/>
      <c r="D18" s="385"/>
      <c r="E18" s="432"/>
      <c r="F18" s="385"/>
      <c r="G18" s="432"/>
      <c r="H18" s="385"/>
      <c r="I18" s="505"/>
      <c r="J18" s="432"/>
      <c r="K18" s="432"/>
      <c r="L18" s="385"/>
      <c r="M18" s="505"/>
      <c r="N18" s="385"/>
      <c r="O18" s="432"/>
      <c r="P18" s="385"/>
      <c r="Q18" s="432"/>
      <c r="R18" s="385"/>
      <c r="S18" s="505"/>
      <c r="T18" s="432"/>
      <c r="U18" s="385"/>
      <c r="V18" s="432"/>
      <c r="W18" s="385"/>
      <c r="X18" s="505"/>
      <c r="Y18" s="432"/>
      <c r="Z18" s="432"/>
      <c r="AA18" s="385"/>
      <c r="AB18" s="506"/>
      <c r="AC18" s="385"/>
      <c r="AD18" s="506"/>
      <c r="AE18" s="385"/>
    </row>
    <row r="19" spans="1:31" x14ac:dyDescent="0.2">
      <c r="A19" s="738" t="s">
        <v>71</v>
      </c>
      <c r="B19" s="726">
        <v>16759</v>
      </c>
      <c r="C19" s="502" t="s">
        <v>905</v>
      </c>
      <c r="D19" s="17" t="s">
        <v>906</v>
      </c>
      <c r="E19" s="503" t="s">
        <v>907</v>
      </c>
      <c r="F19" s="17" t="s">
        <v>908</v>
      </c>
      <c r="G19" s="503" t="s">
        <v>909</v>
      </c>
      <c r="H19" s="17" t="s">
        <v>910</v>
      </c>
      <c r="I19" s="502" t="s">
        <v>911</v>
      </c>
      <c r="J19" s="503" t="s">
        <v>912</v>
      </c>
      <c r="K19" s="503" t="s">
        <v>913</v>
      </c>
      <c r="L19" s="17" t="s">
        <v>914</v>
      </c>
      <c r="M19" s="502" t="s">
        <v>915</v>
      </c>
      <c r="N19" s="17" t="s">
        <v>916</v>
      </c>
      <c r="O19" s="503" t="s">
        <v>917</v>
      </c>
      <c r="P19" s="17" t="s">
        <v>918</v>
      </c>
      <c r="Q19" s="503" t="s">
        <v>919</v>
      </c>
      <c r="R19" s="17" t="s">
        <v>920</v>
      </c>
      <c r="S19" s="502" t="s">
        <v>921</v>
      </c>
      <c r="T19" s="503" t="s">
        <v>922</v>
      </c>
      <c r="U19" s="17" t="s">
        <v>923</v>
      </c>
      <c r="V19" s="503" t="s">
        <v>924</v>
      </c>
      <c r="W19" s="17" t="s">
        <v>925</v>
      </c>
      <c r="X19" s="502" t="s">
        <v>926</v>
      </c>
      <c r="Y19" s="503" t="s">
        <v>927</v>
      </c>
      <c r="Z19" s="503" t="s">
        <v>928</v>
      </c>
      <c r="AA19" s="17" t="s">
        <v>929</v>
      </c>
      <c r="AB19" s="504" t="s">
        <v>930</v>
      </c>
      <c r="AC19" s="17" t="s">
        <v>931</v>
      </c>
      <c r="AD19" s="504" t="s">
        <v>932</v>
      </c>
      <c r="AE19" s="17" t="s">
        <v>933</v>
      </c>
    </row>
    <row r="20" spans="1:31" x14ac:dyDescent="0.2">
      <c r="A20" s="737"/>
      <c r="B20" s="734"/>
      <c r="C20" s="507" t="s">
        <v>934</v>
      </c>
      <c r="D20" s="508" t="s">
        <v>935</v>
      </c>
      <c r="E20" s="509" t="s">
        <v>936</v>
      </c>
      <c r="F20" s="508" t="s">
        <v>900</v>
      </c>
      <c r="G20" s="509" t="s">
        <v>937</v>
      </c>
      <c r="H20" s="508" t="s">
        <v>938</v>
      </c>
      <c r="I20" s="507" t="s">
        <v>939</v>
      </c>
      <c r="J20" s="509" t="s">
        <v>940</v>
      </c>
      <c r="K20" s="509" t="s">
        <v>941</v>
      </c>
      <c r="L20" s="508" t="s">
        <v>942</v>
      </c>
      <c r="M20" s="507" t="s">
        <v>943</v>
      </c>
      <c r="N20" s="508" t="s">
        <v>944</v>
      </c>
      <c r="O20" s="509" t="s">
        <v>945</v>
      </c>
      <c r="P20" s="508" t="s">
        <v>938</v>
      </c>
      <c r="Q20" s="509" t="s">
        <v>917</v>
      </c>
      <c r="R20" s="508" t="s">
        <v>929</v>
      </c>
      <c r="S20" s="507" t="s">
        <v>946</v>
      </c>
      <c r="T20" s="509" t="s">
        <v>900</v>
      </c>
      <c r="U20" s="508" t="s">
        <v>947</v>
      </c>
      <c r="V20" s="509" t="s">
        <v>948</v>
      </c>
      <c r="W20" s="508" t="s">
        <v>949</v>
      </c>
      <c r="X20" s="507" t="s">
        <v>950</v>
      </c>
      <c r="Y20" s="509" t="s">
        <v>951</v>
      </c>
      <c r="Z20" s="509" t="s">
        <v>952</v>
      </c>
      <c r="AA20" s="508" t="s">
        <v>900</v>
      </c>
      <c r="AB20" s="510" t="s">
        <v>945</v>
      </c>
      <c r="AC20" s="508" t="s">
        <v>953</v>
      </c>
      <c r="AD20" s="510" t="s">
        <v>954</v>
      </c>
      <c r="AE20" s="508" t="s">
        <v>955</v>
      </c>
    </row>
    <row r="21" spans="1:31" x14ac:dyDescent="0.2">
      <c r="A21" s="723" t="s">
        <v>72</v>
      </c>
      <c r="B21" s="730">
        <v>2802</v>
      </c>
      <c r="C21" s="502" t="s">
        <v>956</v>
      </c>
      <c r="D21" s="17" t="s">
        <v>957</v>
      </c>
      <c r="E21" s="503" t="s">
        <v>958</v>
      </c>
      <c r="F21" s="17" t="s">
        <v>959</v>
      </c>
      <c r="G21" s="503" t="s">
        <v>960</v>
      </c>
      <c r="H21" s="17" t="s">
        <v>961</v>
      </c>
      <c r="I21" s="502" t="s">
        <v>962</v>
      </c>
      <c r="J21" s="503" t="s">
        <v>963</v>
      </c>
      <c r="K21" s="503" t="s">
        <v>964</v>
      </c>
      <c r="L21" s="17" t="s">
        <v>965</v>
      </c>
      <c r="M21" s="502" t="s">
        <v>966</v>
      </c>
      <c r="N21" s="17" t="s">
        <v>967</v>
      </c>
      <c r="O21" s="503" t="s">
        <v>968</v>
      </c>
      <c r="P21" s="17" t="s">
        <v>969</v>
      </c>
      <c r="Q21" s="503" t="s">
        <v>970</v>
      </c>
      <c r="R21" s="17" t="s">
        <v>971</v>
      </c>
      <c r="S21" s="502" t="s">
        <v>972</v>
      </c>
      <c r="T21" s="503" t="s">
        <v>973</v>
      </c>
      <c r="U21" s="17" t="s">
        <v>974</v>
      </c>
      <c r="V21" s="503" t="s">
        <v>975</v>
      </c>
      <c r="W21" s="17" t="s">
        <v>973</v>
      </c>
      <c r="X21" s="502" t="s">
        <v>976</v>
      </c>
      <c r="Y21" s="503" t="s">
        <v>977</v>
      </c>
      <c r="Z21" s="503" t="s">
        <v>978</v>
      </c>
      <c r="AA21" s="17" t="s">
        <v>979</v>
      </c>
      <c r="AB21" s="504" t="s">
        <v>980</v>
      </c>
      <c r="AC21" s="17" t="s">
        <v>981</v>
      </c>
      <c r="AD21" s="504" t="s">
        <v>982</v>
      </c>
      <c r="AE21" s="17" t="s">
        <v>983</v>
      </c>
    </row>
    <row r="22" spans="1:31" x14ac:dyDescent="0.2">
      <c r="A22" s="735"/>
      <c r="B22" s="842"/>
      <c r="C22" s="507" t="s">
        <v>957</v>
      </c>
      <c r="D22" s="508" t="s">
        <v>984</v>
      </c>
      <c r="E22" s="509" t="s">
        <v>985</v>
      </c>
      <c r="F22" s="508" t="s">
        <v>986</v>
      </c>
      <c r="G22" s="509" t="s">
        <v>970</v>
      </c>
      <c r="H22" s="508" t="s">
        <v>987</v>
      </c>
      <c r="I22" s="507" t="s">
        <v>988</v>
      </c>
      <c r="J22" s="509" t="s">
        <v>989</v>
      </c>
      <c r="K22" s="509" t="s">
        <v>990</v>
      </c>
      <c r="L22" s="508" t="s">
        <v>979</v>
      </c>
      <c r="M22" s="507" t="s">
        <v>991</v>
      </c>
      <c r="N22" s="508" t="s">
        <v>992</v>
      </c>
      <c r="O22" s="509" t="s">
        <v>993</v>
      </c>
      <c r="P22" s="508" t="s">
        <v>960</v>
      </c>
      <c r="Q22" s="509" t="s">
        <v>986</v>
      </c>
      <c r="R22" s="508" t="s">
        <v>985</v>
      </c>
      <c r="S22" s="507" t="s">
        <v>994</v>
      </c>
      <c r="T22" s="509" t="s">
        <v>993</v>
      </c>
      <c r="U22" s="508" t="s">
        <v>995</v>
      </c>
      <c r="V22" s="509" t="s">
        <v>996</v>
      </c>
      <c r="W22" s="508" t="s">
        <v>970</v>
      </c>
      <c r="X22" s="507" t="s">
        <v>997</v>
      </c>
      <c r="Y22" s="509" t="s">
        <v>970</v>
      </c>
      <c r="Z22" s="509" t="s">
        <v>998</v>
      </c>
      <c r="AA22" s="508" t="s">
        <v>986</v>
      </c>
      <c r="AB22" s="510" t="s">
        <v>987</v>
      </c>
      <c r="AC22" s="508" t="s">
        <v>999</v>
      </c>
      <c r="AD22" s="510" t="s">
        <v>1000</v>
      </c>
      <c r="AE22" s="508" t="s">
        <v>979</v>
      </c>
    </row>
    <row r="23" spans="1:31" x14ac:dyDescent="0.2">
      <c r="A23" s="723" t="s">
        <v>73</v>
      </c>
      <c r="B23" s="730">
        <v>1713</v>
      </c>
      <c r="C23" s="502" t="s">
        <v>1001</v>
      </c>
      <c r="D23" s="17" t="s">
        <v>1002</v>
      </c>
      <c r="E23" s="503" t="s">
        <v>1003</v>
      </c>
      <c r="F23" s="17" t="s">
        <v>1004</v>
      </c>
      <c r="G23" s="503" t="s">
        <v>1005</v>
      </c>
      <c r="H23" s="17" t="s">
        <v>1006</v>
      </c>
      <c r="I23" s="502" t="s">
        <v>1007</v>
      </c>
      <c r="J23" s="503" t="s">
        <v>1008</v>
      </c>
      <c r="K23" s="503" t="s">
        <v>1009</v>
      </c>
      <c r="L23" s="17" t="s">
        <v>1010</v>
      </c>
      <c r="M23" s="502" t="s">
        <v>1011</v>
      </c>
      <c r="N23" s="17" t="s">
        <v>1012</v>
      </c>
      <c r="O23" s="503" t="s">
        <v>1013</v>
      </c>
      <c r="P23" s="17" t="s">
        <v>1014</v>
      </c>
      <c r="Q23" s="503" t="s">
        <v>1015</v>
      </c>
      <c r="R23" s="17" t="s">
        <v>1016</v>
      </c>
      <c r="S23" s="502" t="s">
        <v>1017</v>
      </c>
      <c r="T23" s="503" t="s">
        <v>1010</v>
      </c>
      <c r="U23" s="17" t="s">
        <v>1018</v>
      </c>
      <c r="V23" s="503" t="s">
        <v>1019</v>
      </c>
      <c r="W23" s="17" t="s">
        <v>986</v>
      </c>
      <c r="X23" s="502" t="s">
        <v>1020</v>
      </c>
      <c r="Y23" s="503" t="s">
        <v>1021</v>
      </c>
      <c r="Z23" s="503" t="s">
        <v>1022</v>
      </c>
      <c r="AA23" s="17" t="s">
        <v>1023</v>
      </c>
      <c r="AB23" s="504" t="s">
        <v>1023</v>
      </c>
      <c r="AC23" s="17" t="s">
        <v>1024</v>
      </c>
      <c r="AD23" s="504" t="s">
        <v>1025</v>
      </c>
      <c r="AE23" s="17" t="s">
        <v>1015</v>
      </c>
    </row>
    <row r="24" spans="1:31" x14ac:dyDescent="0.2">
      <c r="A24" s="735"/>
      <c r="B24" s="842"/>
      <c r="C24" s="507" t="s">
        <v>1026</v>
      </c>
      <c r="D24" s="508" t="s">
        <v>1027</v>
      </c>
      <c r="E24" s="509" t="s">
        <v>1004</v>
      </c>
      <c r="F24" s="508" t="s">
        <v>986</v>
      </c>
      <c r="G24" s="509" t="s">
        <v>986</v>
      </c>
      <c r="H24" s="508" t="s">
        <v>1028</v>
      </c>
      <c r="I24" s="507" t="s">
        <v>1029</v>
      </c>
      <c r="J24" s="509" t="s">
        <v>1030</v>
      </c>
      <c r="K24" s="509" t="s">
        <v>1031</v>
      </c>
      <c r="L24" s="508" t="s">
        <v>1010</v>
      </c>
      <c r="M24" s="507" t="s">
        <v>1032</v>
      </c>
      <c r="N24" s="508" t="s">
        <v>1033</v>
      </c>
      <c r="O24" s="509" t="s">
        <v>1015</v>
      </c>
      <c r="P24" s="508" t="s">
        <v>1015</v>
      </c>
      <c r="Q24" s="509" t="s">
        <v>986</v>
      </c>
      <c r="R24" s="508" t="s">
        <v>1034</v>
      </c>
      <c r="S24" s="507" t="s">
        <v>1035</v>
      </c>
      <c r="T24" s="509" t="s">
        <v>986</v>
      </c>
      <c r="U24" s="508" t="s">
        <v>1036</v>
      </c>
      <c r="V24" s="509" t="s">
        <v>1037</v>
      </c>
      <c r="W24" s="508" t="s">
        <v>986</v>
      </c>
      <c r="X24" s="507" t="s">
        <v>1038</v>
      </c>
      <c r="Y24" s="509" t="s">
        <v>1010</v>
      </c>
      <c r="Z24" s="509" t="s">
        <v>1039</v>
      </c>
      <c r="AA24" s="508" t="s">
        <v>986</v>
      </c>
      <c r="AB24" s="510" t="s">
        <v>1010</v>
      </c>
      <c r="AC24" s="508" t="s">
        <v>1040</v>
      </c>
      <c r="AD24" s="510" t="s">
        <v>1041</v>
      </c>
      <c r="AE24" s="508" t="s">
        <v>1010</v>
      </c>
    </row>
    <row r="25" spans="1:31" x14ac:dyDescent="0.2">
      <c r="A25" s="723" t="s">
        <v>74</v>
      </c>
      <c r="B25" s="730">
        <v>4418</v>
      </c>
      <c r="C25" s="502" t="s">
        <v>1042</v>
      </c>
      <c r="D25" s="17" t="s">
        <v>1043</v>
      </c>
      <c r="E25" s="503" t="s">
        <v>1044</v>
      </c>
      <c r="F25" s="17" t="s">
        <v>1045</v>
      </c>
      <c r="G25" s="503" t="s">
        <v>1046</v>
      </c>
      <c r="H25" s="17" t="s">
        <v>1047</v>
      </c>
      <c r="I25" s="502" t="s">
        <v>1048</v>
      </c>
      <c r="J25" s="503" t="s">
        <v>1049</v>
      </c>
      <c r="K25" s="503" t="s">
        <v>1050</v>
      </c>
      <c r="L25" s="17" t="s">
        <v>1051</v>
      </c>
      <c r="M25" s="502" t="s">
        <v>1052</v>
      </c>
      <c r="N25" s="17" t="s">
        <v>1053</v>
      </c>
      <c r="O25" s="503" t="s">
        <v>1046</v>
      </c>
      <c r="P25" s="17" t="s">
        <v>1054</v>
      </c>
      <c r="Q25" s="503" t="s">
        <v>1055</v>
      </c>
      <c r="R25" s="17" t="s">
        <v>1056</v>
      </c>
      <c r="S25" s="502" t="s">
        <v>1057</v>
      </c>
      <c r="T25" s="503" t="s">
        <v>1058</v>
      </c>
      <c r="U25" s="17" t="s">
        <v>1059</v>
      </c>
      <c r="V25" s="503" t="s">
        <v>1060</v>
      </c>
      <c r="W25" s="17" t="s">
        <v>1061</v>
      </c>
      <c r="X25" s="502" t="s">
        <v>1062</v>
      </c>
      <c r="Y25" s="503" t="s">
        <v>1063</v>
      </c>
      <c r="Z25" s="503" t="s">
        <v>1064</v>
      </c>
      <c r="AA25" s="17" t="s">
        <v>1045</v>
      </c>
      <c r="AB25" s="504" t="s">
        <v>1065</v>
      </c>
      <c r="AC25" s="17" t="s">
        <v>1066</v>
      </c>
      <c r="AD25" s="504" t="s">
        <v>1067</v>
      </c>
      <c r="AE25" s="17" t="s">
        <v>1068</v>
      </c>
    </row>
    <row r="26" spans="1:31" x14ac:dyDescent="0.2">
      <c r="A26" s="735"/>
      <c r="B26" s="842"/>
      <c r="C26" s="507" t="s">
        <v>1069</v>
      </c>
      <c r="D26" s="508" t="s">
        <v>1070</v>
      </c>
      <c r="E26" s="509" t="s">
        <v>1051</v>
      </c>
      <c r="F26" s="508" t="s">
        <v>986</v>
      </c>
      <c r="G26" s="509" t="s">
        <v>1071</v>
      </c>
      <c r="H26" s="508" t="s">
        <v>1046</v>
      </c>
      <c r="I26" s="507" t="s">
        <v>1072</v>
      </c>
      <c r="J26" s="509" t="s">
        <v>1073</v>
      </c>
      <c r="K26" s="509" t="s">
        <v>1074</v>
      </c>
      <c r="L26" s="508" t="s">
        <v>1061</v>
      </c>
      <c r="M26" s="507" t="s">
        <v>1075</v>
      </c>
      <c r="N26" s="508" t="s">
        <v>1076</v>
      </c>
      <c r="O26" s="509" t="s">
        <v>1077</v>
      </c>
      <c r="P26" s="508" t="s">
        <v>1058</v>
      </c>
      <c r="Q26" s="509" t="s">
        <v>1078</v>
      </c>
      <c r="R26" s="508" t="s">
        <v>1061</v>
      </c>
      <c r="S26" s="507" t="s">
        <v>1079</v>
      </c>
      <c r="T26" s="509" t="s">
        <v>1051</v>
      </c>
      <c r="U26" s="508" t="s">
        <v>1080</v>
      </c>
      <c r="V26" s="509" t="s">
        <v>1056</v>
      </c>
      <c r="W26" s="508" t="s">
        <v>1061</v>
      </c>
      <c r="X26" s="507" t="s">
        <v>1081</v>
      </c>
      <c r="Y26" s="509" t="s">
        <v>1061</v>
      </c>
      <c r="Z26" s="509" t="s">
        <v>1082</v>
      </c>
      <c r="AA26" s="508" t="s">
        <v>1061</v>
      </c>
      <c r="AB26" s="510" t="s">
        <v>1061</v>
      </c>
      <c r="AC26" s="508" t="s">
        <v>1083</v>
      </c>
      <c r="AD26" s="510" t="s">
        <v>1084</v>
      </c>
      <c r="AE26" s="508" t="s">
        <v>1085</v>
      </c>
    </row>
    <row r="27" spans="1:31" x14ac:dyDescent="0.2">
      <c r="A27" s="723" t="s">
        <v>75</v>
      </c>
      <c r="B27" s="730">
        <v>3241</v>
      </c>
      <c r="C27" s="502" t="s">
        <v>1086</v>
      </c>
      <c r="D27" s="17" t="s">
        <v>1087</v>
      </c>
      <c r="E27" s="503" t="s">
        <v>1088</v>
      </c>
      <c r="F27" s="17" t="s">
        <v>1089</v>
      </c>
      <c r="G27" s="503" t="s">
        <v>1090</v>
      </c>
      <c r="H27" s="17" t="s">
        <v>1091</v>
      </c>
      <c r="I27" s="502" t="s">
        <v>1092</v>
      </c>
      <c r="J27" s="503" t="s">
        <v>1093</v>
      </c>
      <c r="K27" s="503" t="s">
        <v>1094</v>
      </c>
      <c r="L27" s="17" t="s">
        <v>1095</v>
      </c>
      <c r="M27" s="502" t="s">
        <v>1096</v>
      </c>
      <c r="N27" s="17" t="s">
        <v>1097</v>
      </c>
      <c r="O27" s="503" t="s">
        <v>1098</v>
      </c>
      <c r="P27" s="17" t="s">
        <v>1099</v>
      </c>
      <c r="Q27" s="503" t="s">
        <v>1100</v>
      </c>
      <c r="R27" s="17" t="s">
        <v>1101</v>
      </c>
      <c r="S27" s="502" t="s">
        <v>1102</v>
      </c>
      <c r="T27" s="503" t="s">
        <v>1103</v>
      </c>
      <c r="U27" s="17" t="s">
        <v>1104</v>
      </c>
      <c r="V27" s="503" t="s">
        <v>1105</v>
      </c>
      <c r="W27" s="17" t="s">
        <v>1106</v>
      </c>
      <c r="X27" s="502" t="s">
        <v>1107</v>
      </c>
      <c r="Y27" s="503" t="s">
        <v>1108</v>
      </c>
      <c r="Z27" s="503" t="s">
        <v>1109</v>
      </c>
      <c r="AA27" s="17" t="s">
        <v>1089</v>
      </c>
      <c r="AB27" s="504" t="s">
        <v>1110</v>
      </c>
      <c r="AC27" s="17" t="s">
        <v>1111</v>
      </c>
      <c r="AD27" s="504" t="s">
        <v>1112</v>
      </c>
      <c r="AE27" s="17" t="s">
        <v>1113</v>
      </c>
    </row>
    <row r="28" spans="1:31" x14ac:dyDescent="0.2">
      <c r="A28" s="735"/>
      <c r="B28" s="842"/>
      <c r="C28" s="507" t="s">
        <v>1102</v>
      </c>
      <c r="D28" s="508" t="s">
        <v>1114</v>
      </c>
      <c r="E28" s="509" t="s">
        <v>1089</v>
      </c>
      <c r="F28" s="508" t="s">
        <v>1115</v>
      </c>
      <c r="G28" s="509" t="s">
        <v>1106</v>
      </c>
      <c r="H28" s="508" t="s">
        <v>1116</v>
      </c>
      <c r="I28" s="507" t="s">
        <v>1117</v>
      </c>
      <c r="J28" s="509" t="s">
        <v>1118</v>
      </c>
      <c r="K28" s="509" t="s">
        <v>1119</v>
      </c>
      <c r="L28" s="508" t="s">
        <v>1091</v>
      </c>
      <c r="M28" s="507" t="s">
        <v>1120</v>
      </c>
      <c r="N28" s="508" t="s">
        <v>1121</v>
      </c>
      <c r="O28" s="509" t="s">
        <v>1091</v>
      </c>
      <c r="P28" s="508" t="s">
        <v>1103</v>
      </c>
      <c r="Q28" s="509" t="s">
        <v>1122</v>
      </c>
      <c r="R28" s="508" t="s">
        <v>1106</v>
      </c>
      <c r="S28" s="507" t="s">
        <v>1123</v>
      </c>
      <c r="T28" s="509" t="s">
        <v>1115</v>
      </c>
      <c r="U28" s="508" t="s">
        <v>1124</v>
      </c>
      <c r="V28" s="509" t="s">
        <v>1110</v>
      </c>
      <c r="W28" s="508" t="s">
        <v>1106</v>
      </c>
      <c r="X28" s="507" t="s">
        <v>1125</v>
      </c>
      <c r="Y28" s="509" t="s">
        <v>1106</v>
      </c>
      <c r="Z28" s="509" t="s">
        <v>1126</v>
      </c>
      <c r="AA28" s="508" t="s">
        <v>986</v>
      </c>
      <c r="AB28" s="510" t="s">
        <v>1103</v>
      </c>
      <c r="AC28" s="508" t="s">
        <v>1127</v>
      </c>
      <c r="AD28" s="510" t="s">
        <v>1128</v>
      </c>
      <c r="AE28" s="508" t="s">
        <v>1089</v>
      </c>
    </row>
    <row r="29" spans="1:31" x14ac:dyDescent="0.2">
      <c r="A29" s="723" t="s">
        <v>76</v>
      </c>
      <c r="B29" s="730">
        <v>3140</v>
      </c>
      <c r="C29" s="502" t="s">
        <v>1129</v>
      </c>
      <c r="D29" s="17" t="s">
        <v>1130</v>
      </c>
      <c r="E29" s="503" t="s">
        <v>1131</v>
      </c>
      <c r="F29" s="17" t="s">
        <v>1132</v>
      </c>
      <c r="G29" s="503" t="s">
        <v>1115</v>
      </c>
      <c r="H29" s="17" t="s">
        <v>1133</v>
      </c>
      <c r="I29" s="502" t="s">
        <v>1134</v>
      </c>
      <c r="J29" s="503" t="s">
        <v>1135</v>
      </c>
      <c r="K29" s="503" t="s">
        <v>1136</v>
      </c>
      <c r="L29" s="17" t="s">
        <v>1137</v>
      </c>
      <c r="M29" s="502" t="s">
        <v>1138</v>
      </c>
      <c r="N29" s="17" t="s">
        <v>1139</v>
      </c>
      <c r="O29" s="503" t="s">
        <v>1140</v>
      </c>
      <c r="P29" s="17" t="s">
        <v>1141</v>
      </c>
      <c r="Q29" s="503" t="s">
        <v>1115</v>
      </c>
      <c r="R29" s="17" t="s">
        <v>1132</v>
      </c>
      <c r="S29" s="502" t="s">
        <v>1142</v>
      </c>
      <c r="T29" s="503" t="s">
        <v>1132</v>
      </c>
      <c r="U29" s="17" t="s">
        <v>1143</v>
      </c>
      <c r="V29" s="503" t="s">
        <v>1144</v>
      </c>
      <c r="W29" s="17" t="s">
        <v>1115</v>
      </c>
      <c r="X29" s="502" t="s">
        <v>1145</v>
      </c>
      <c r="Y29" s="503" t="s">
        <v>1146</v>
      </c>
      <c r="Z29" s="503" t="s">
        <v>1147</v>
      </c>
      <c r="AA29" s="17" t="s">
        <v>986</v>
      </c>
      <c r="AB29" s="504" t="s">
        <v>1113</v>
      </c>
      <c r="AC29" s="17" t="s">
        <v>1148</v>
      </c>
      <c r="AD29" s="504" t="s">
        <v>1149</v>
      </c>
      <c r="AE29" s="17" t="s">
        <v>1140</v>
      </c>
    </row>
    <row r="30" spans="1:31" x14ac:dyDescent="0.2">
      <c r="A30" s="735"/>
      <c r="B30" s="842"/>
      <c r="C30" s="507" t="s">
        <v>1150</v>
      </c>
      <c r="D30" s="508" t="s">
        <v>1151</v>
      </c>
      <c r="E30" s="509" t="s">
        <v>1106</v>
      </c>
      <c r="F30" s="508" t="s">
        <v>1137</v>
      </c>
      <c r="G30" s="509" t="s">
        <v>1115</v>
      </c>
      <c r="H30" s="508" t="s">
        <v>1106</v>
      </c>
      <c r="I30" s="507" t="s">
        <v>1152</v>
      </c>
      <c r="J30" s="509" t="s">
        <v>1153</v>
      </c>
      <c r="K30" s="509" t="s">
        <v>1154</v>
      </c>
      <c r="L30" s="508" t="s">
        <v>986</v>
      </c>
      <c r="M30" s="507" t="s">
        <v>1155</v>
      </c>
      <c r="N30" s="508" t="s">
        <v>1156</v>
      </c>
      <c r="O30" s="509" t="s">
        <v>1137</v>
      </c>
      <c r="P30" s="508" t="s">
        <v>1157</v>
      </c>
      <c r="Q30" s="509" t="s">
        <v>986</v>
      </c>
      <c r="R30" s="508" t="s">
        <v>1158</v>
      </c>
      <c r="S30" s="507" t="s">
        <v>1159</v>
      </c>
      <c r="T30" s="509" t="s">
        <v>986</v>
      </c>
      <c r="U30" s="508" t="s">
        <v>1160</v>
      </c>
      <c r="V30" s="509" t="s">
        <v>1161</v>
      </c>
      <c r="W30" s="508" t="s">
        <v>1115</v>
      </c>
      <c r="X30" s="507" t="s">
        <v>1162</v>
      </c>
      <c r="Y30" s="509" t="s">
        <v>1106</v>
      </c>
      <c r="Z30" s="509" t="s">
        <v>1163</v>
      </c>
      <c r="AA30" s="508" t="s">
        <v>986</v>
      </c>
      <c r="AB30" s="510" t="s">
        <v>1158</v>
      </c>
      <c r="AC30" s="508" t="s">
        <v>1164</v>
      </c>
      <c r="AD30" s="510" t="s">
        <v>1165</v>
      </c>
      <c r="AE30" s="508" t="s">
        <v>1113</v>
      </c>
    </row>
    <row r="31" spans="1:31" x14ac:dyDescent="0.2">
      <c r="A31" s="736" t="s">
        <v>77</v>
      </c>
      <c r="B31" s="726">
        <v>6307</v>
      </c>
      <c r="C31" s="502" t="s">
        <v>1166</v>
      </c>
      <c r="D31" s="17" t="s">
        <v>1167</v>
      </c>
      <c r="E31" s="503" t="s">
        <v>1168</v>
      </c>
      <c r="F31" s="17" t="s">
        <v>1169</v>
      </c>
      <c r="G31" s="503" t="s">
        <v>1170</v>
      </c>
      <c r="H31" s="17" t="s">
        <v>1171</v>
      </c>
      <c r="I31" s="502" t="s">
        <v>1172</v>
      </c>
      <c r="J31" s="503" t="s">
        <v>1173</v>
      </c>
      <c r="K31" s="503" t="s">
        <v>1174</v>
      </c>
      <c r="L31" s="17" t="s">
        <v>1175</v>
      </c>
      <c r="M31" s="502" t="s">
        <v>1176</v>
      </c>
      <c r="N31" s="17" t="s">
        <v>1177</v>
      </c>
      <c r="O31" s="503" t="s">
        <v>1178</v>
      </c>
      <c r="P31" s="17" t="s">
        <v>1179</v>
      </c>
      <c r="Q31" s="503" t="s">
        <v>986</v>
      </c>
      <c r="R31" s="17" t="s">
        <v>1180</v>
      </c>
      <c r="S31" s="502" t="s">
        <v>1181</v>
      </c>
      <c r="T31" s="503" t="s">
        <v>1169</v>
      </c>
      <c r="U31" s="17" t="s">
        <v>1182</v>
      </c>
      <c r="V31" s="503" t="s">
        <v>1183</v>
      </c>
      <c r="W31" s="17" t="s">
        <v>1184</v>
      </c>
      <c r="X31" s="502" t="s">
        <v>1185</v>
      </c>
      <c r="Y31" s="503" t="s">
        <v>1186</v>
      </c>
      <c r="Z31" s="503" t="s">
        <v>1187</v>
      </c>
      <c r="AA31" s="17" t="s">
        <v>1188</v>
      </c>
      <c r="AB31" s="504" t="s">
        <v>1189</v>
      </c>
      <c r="AC31" s="17" t="s">
        <v>1190</v>
      </c>
      <c r="AD31" s="504" t="s">
        <v>1191</v>
      </c>
      <c r="AE31" s="17" t="s">
        <v>1192</v>
      </c>
    </row>
    <row r="32" spans="1:31" x14ac:dyDescent="0.2">
      <c r="A32" s="737"/>
      <c r="B32" s="734"/>
      <c r="C32" s="507" t="s">
        <v>1193</v>
      </c>
      <c r="D32" s="508" t="s">
        <v>1194</v>
      </c>
      <c r="E32" s="509" t="s">
        <v>1195</v>
      </c>
      <c r="F32" s="508" t="s">
        <v>1188</v>
      </c>
      <c r="G32" s="509" t="s">
        <v>1175</v>
      </c>
      <c r="H32" s="508" t="s">
        <v>1196</v>
      </c>
      <c r="I32" s="507" t="s">
        <v>1197</v>
      </c>
      <c r="J32" s="509" t="s">
        <v>1198</v>
      </c>
      <c r="K32" s="509" t="s">
        <v>1199</v>
      </c>
      <c r="L32" s="508" t="s">
        <v>986</v>
      </c>
      <c r="M32" s="507" t="s">
        <v>1200</v>
      </c>
      <c r="N32" s="508" t="s">
        <v>1201</v>
      </c>
      <c r="O32" s="509" t="s">
        <v>1061</v>
      </c>
      <c r="P32" s="508" t="s">
        <v>1061</v>
      </c>
      <c r="Q32" s="509" t="s">
        <v>986</v>
      </c>
      <c r="R32" s="508" t="s">
        <v>1061</v>
      </c>
      <c r="S32" s="507" t="s">
        <v>1202</v>
      </c>
      <c r="T32" s="509" t="s">
        <v>1203</v>
      </c>
      <c r="U32" s="508" t="s">
        <v>1204</v>
      </c>
      <c r="V32" s="509" t="s">
        <v>1061</v>
      </c>
      <c r="W32" s="508" t="s">
        <v>1203</v>
      </c>
      <c r="X32" s="507" t="s">
        <v>1200</v>
      </c>
      <c r="Y32" s="509" t="s">
        <v>986</v>
      </c>
      <c r="Z32" s="509" t="s">
        <v>1205</v>
      </c>
      <c r="AA32" s="508" t="s">
        <v>986</v>
      </c>
      <c r="AB32" s="510" t="s">
        <v>1175</v>
      </c>
      <c r="AC32" s="508" t="s">
        <v>1206</v>
      </c>
      <c r="AD32" s="510" t="s">
        <v>1207</v>
      </c>
      <c r="AE32" s="508" t="s">
        <v>1188</v>
      </c>
    </row>
    <row r="33" spans="1:31" x14ac:dyDescent="0.2">
      <c r="A33" s="723" t="s">
        <v>78</v>
      </c>
      <c r="B33" s="728">
        <v>2328</v>
      </c>
      <c r="C33" s="502" t="s">
        <v>1208</v>
      </c>
      <c r="D33" s="17" t="s">
        <v>1209</v>
      </c>
      <c r="E33" s="503" t="s">
        <v>1210</v>
      </c>
      <c r="F33" s="17" t="s">
        <v>1211</v>
      </c>
      <c r="G33" s="503" t="s">
        <v>986</v>
      </c>
      <c r="H33" s="17" t="s">
        <v>1212</v>
      </c>
      <c r="I33" s="502" t="s">
        <v>1213</v>
      </c>
      <c r="J33" s="503" t="s">
        <v>1214</v>
      </c>
      <c r="K33" s="503" t="s">
        <v>1215</v>
      </c>
      <c r="L33" s="17" t="s">
        <v>986</v>
      </c>
      <c r="M33" s="502" t="s">
        <v>1216</v>
      </c>
      <c r="N33" s="17" t="s">
        <v>1217</v>
      </c>
      <c r="O33" s="503" t="s">
        <v>1218</v>
      </c>
      <c r="P33" s="17" t="s">
        <v>1219</v>
      </c>
      <c r="Q33" s="503" t="s">
        <v>986</v>
      </c>
      <c r="R33" s="17" t="s">
        <v>1220</v>
      </c>
      <c r="S33" s="502" t="s">
        <v>1221</v>
      </c>
      <c r="T33" s="503" t="s">
        <v>1222</v>
      </c>
      <c r="U33" s="17" t="s">
        <v>1223</v>
      </c>
      <c r="V33" s="503" t="s">
        <v>1224</v>
      </c>
      <c r="W33" s="17" t="s">
        <v>1225</v>
      </c>
      <c r="X33" s="502" t="s">
        <v>1226</v>
      </c>
      <c r="Y33" s="503" t="s">
        <v>1227</v>
      </c>
      <c r="Z33" s="503" t="s">
        <v>1228</v>
      </c>
      <c r="AA33" s="17" t="s">
        <v>1220</v>
      </c>
      <c r="AB33" s="504" t="s">
        <v>1218</v>
      </c>
      <c r="AC33" s="17" t="s">
        <v>1229</v>
      </c>
      <c r="AD33" s="504" t="s">
        <v>1230</v>
      </c>
      <c r="AE33" s="17" t="s">
        <v>1231</v>
      </c>
    </row>
    <row r="34" spans="1:31" x14ac:dyDescent="0.2">
      <c r="A34" s="735"/>
      <c r="B34" s="729"/>
      <c r="C34" s="507" t="s">
        <v>1232</v>
      </c>
      <c r="D34" s="508" t="s">
        <v>1233</v>
      </c>
      <c r="E34" s="509" t="s">
        <v>1234</v>
      </c>
      <c r="F34" s="508" t="s">
        <v>1225</v>
      </c>
      <c r="G34" s="509" t="s">
        <v>986</v>
      </c>
      <c r="H34" s="508" t="s">
        <v>1218</v>
      </c>
      <c r="I34" s="507" t="s">
        <v>1235</v>
      </c>
      <c r="J34" s="509" t="s">
        <v>1236</v>
      </c>
      <c r="K34" s="509" t="s">
        <v>1237</v>
      </c>
      <c r="L34" s="508" t="s">
        <v>986</v>
      </c>
      <c r="M34" s="507" t="s">
        <v>1227</v>
      </c>
      <c r="N34" s="508" t="s">
        <v>1212</v>
      </c>
      <c r="O34" s="509" t="s">
        <v>993</v>
      </c>
      <c r="P34" s="508" t="s">
        <v>986</v>
      </c>
      <c r="Q34" s="509" t="s">
        <v>986</v>
      </c>
      <c r="R34" s="508" t="s">
        <v>986</v>
      </c>
      <c r="S34" s="507" t="s">
        <v>1238</v>
      </c>
      <c r="T34" s="509" t="s">
        <v>1220</v>
      </c>
      <c r="U34" s="508" t="s">
        <v>1239</v>
      </c>
      <c r="V34" s="509" t="s">
        <v>993</v>
      </c>
      <c r="W34" s="508" t="s">
        <v>1220</v>
      </c>
      <c r="X34" s="507" t="s">
        <v>1240</v>
      </c>
      <c r="Y34" s="509" t="s">
        <v>986</v>
      </c>
      <c r="Z34" s="509" t="s">
        <v>1241</v>
      </c>
      <c r="AA34" s="508" t="s">
        <v>986</v>
      </c>
      <c r="AB34" s="510" t="s">
        <v>986</v>
      </c>
      <c r="AC34" s="508" t="s">
        <v>1242</v>
      </c>
      <c r="AD34" s="510" t="s">
        <v>1243</v>
      </c>
      <c r="AE34" s="508" t="s">
        <v>1224</v>
      </c>
    </row>
    <row r="35" spans="1:31" x14ac:dyDescent="0.2">
      <c r="A35" s="723" t="s">
        <v>79</v>
      </c>
      <c r="B35" s="728">
        <v>1933</v>
      </c>
      <c r="C35" s="502" t="s">
        <v>1244</v>
      </c>
      <c r="D35" s="17" t="s">
        <v>1245</v>
      </c>
      <c r="E35" s="503" t="s">
        <v>1246</v>
      </c>
      <c r="F35" s="17" t="s">
        <v>1247</v>
      </c>
      <c r="G35" s="503" t="s">
        <v>1248</v>
      </c>
      <c r="H35" s="17" t="s">
        <v>1249</v>
      </c>
      <c r="I35" s="502" t="s">
        <v>1250</v>
      </c>
      <c r="J35" s="503" t="s">
        <v>1251</v>
      </c>
      <c r="K35" s="503" t="s">
        <v>1252</v>
      </c>
      <c r="L35" s="17" t="s">
        <v>986</v>
      </c>
      <c r="M35" s="502" t="s">
        <v>1253</v>
      </c>
      <c r="N35" s="17" t="s">
        <v>1254</v>
      </c>
      <c r="O35" s="503" t="s">
        <v>1255</v>
      </c>
      <c r="P35" s="17" t="s">
        <v>1256</v>
      </c>
      <c r="Q35" s="503" t="s">
        <v>986</v>
      </c>
      <c r="R35" s="17" t="s">
        <v>1257</v>
      </c>
      <c r="S35" s="502" t="s">
        <v>1258</v>
      </c>
      <c r="T35" s="503" t="s">
        <v>1248</v>
      </c>
      <c r="U35" s="17" t="s">
        <v>1259</v>
      </c>
      <c r="V35" s="503" t="s">
        <v>1260</v>
      </c>
      <c r="W35" s="17" t="s">
        <v>1260</v>
      </c>
      <c r="X35" s="502" t="s">
        <v>1261</v>
      </c>
      <c r="Y35" s="503" t="s">
        <v>1262</v>
      </c>
      <c r="Z35" s="503" t="s">
        <v>1256</v>
      </c>
      <c r="AA35" s="17" t="s">
        <v>1247</v>
      </c>
      <c r="AB35" s="504" t="s">
        <v>1257</v>
      </c>
      <c r="AC35" s="17" t="s">
        <v>1263</v>
      </c>
      <c r="AD35" s="504" t="s">
        <v>1264</v>
      </c>
      <c r="AE35" s="17" t="s">
        <v>1265</v>
      </c>
    </row>
    <row r="36" spans="1:31" x14ac:dyDescent="0.2">
      <c r="A36" s="735"/>
      <c r="B36" s="729"/>
      <c r="C36" s="507" t="s">
        <v>1266</v>
      </c>
      <c r="D36" s="508" t="s">
        <v>1267</v>
      </c>
      <c r="E36" s="509" t="s">
        <v>1268</v>
      </c>
      <c r="F36" s="508" t="s">
        <v>1257</v>
      </c>
      <c r="G36" s="509" t="s">
        <v>1257</v>
      </c>
      <c r="H36" s="508" t="s">
        <v>1265</v>
      </c>
      <c r="I36" s="507" t="s">
        <v>1269</v>
      </c>
      <c r="J36" s="509" t="s">
        <v>1270</v>
      </c>
      <c r="K36" s="509" t="s">
        <v>1271</v>
      </c>
      <c r="L36" s="508" t="s">
        <v>986</v>
      </c>
      <c r="M36" s="507" t="s">
        <v>1272</v>
      </c>
      <c r="N36" s="508" t="s">
        <v>1260</v>
      </c>
      <c r="O36" s="509" t="s">
        <v>986</v>
      </c>
      <c r="P36" s="508" t="s">
        <v>1257</v>
      </c>
      <c r="Q36" s="509" t="s">
        <v>986</v>
      </c>
      <c r="R36" s="508" t="s">
        <v>986</v>
      </c>
      <c r="S36" s="507" t="s">
        <v>1273</v>
      </c>
      <c r="T36" s="509" t="s">
        <v>1257</v>
      </c>
      <c r="U36" s="508" t="s">
        <v>1274</v>
      </c>
      <c r="V36" s="509" t="s">
        <v>986</v>
      </c>
      <c r="W36" s="508" t="s">
        <v>1257</v>
      </c>
      <c r="X36" s="507" t="s">
        <v>1255</v>
      </c>
      <c r="Y36" s="509" t="s">
        <v>986</v>
      </c>
      <c r="Z36" s="509" t="s">
        <v>1255</v>
      </c>
      <c r="AA36" s="508" t="s">
        <v>986</v>
      </c>
      <c r="AB36" s="510" t="s">
        <v>1257</v>
      </c>
      <c r="AC36" s="508" t="s">
        <v>1275</v>
      </c>
      <c r="AD36" s="510" t="s">
        <v>1276</v>
      </c>
      <c r="AE36" s="508" t="s">
        <v>1247</v>
      </c>
    </row>
    <row r="37" spans="1:31" x14ac:dyDescent="0.2">
      <c r="A37" s="723" t="s">
        <v>80</v>
      </c>
      <c r="B37" s="728">
        <v>495</v>
      </c>
      <c r="C37" s="502" t="s">
        <v>1277</v>
      </c>
      <c r="D37" s="17" t="s">
        <v>1278</v>
      </c>
      <c r="E37" s="503" t="s">
        <v>1279</v>
      </c>
      <c r="F37" s="17" t="s">
        <v>986</v>
      </c>
      <c r="G37" s="503" t="s">
        <v>1280</v>
      </c>
      <c r="H37" s="17" t="s">
        <v>1281</v>
      </c>
      <c r="I37" s="502" t="s">
        <v>1282</v>
      </c>
      <c r="J37" s="503" t="s">
        <v>1283</v>
      </c>
      <c r="K37" s="503" t="s">
        <v>1284</v>
      </c>
      <c r="L37" s="17" t="s">
        <v>1280</v>
      </c>
      <c r="M37" s="502" t="s">
        <v>1280</v>
      </c>
      <c r="N37" s="17" t="s">
        <v>1280</v>
      </c>
      <c r="O37" s="503" t="s">
        <v>986</v>
      </c>
      <c r="P37" s="17" t="s">
        <v>986</v>
      </c>
      <c r="Q37" s="503" t="s">
        <v>986</v>
      </c>
      <c r="R37" s="17" t="s">
        <v>986</v>
      </c>
      <c r="S37" s="502" t="s">
        <v>1285</v>
      </c>
      <c r="T37" s="503" t="s">
        <v>986</v>
      </c>
      <c r="U37" s="17" t="s">
        <v>1285</v>
      </c>
      <c r="V37" s="503" t="s">
        <v>986</v>
      </c>
      <c r="W37" s="17" t="s">
        <v>986</v>
      </c>
      <c r="X37" s="502" t="s">
        <v>1286</v>
      </c>
      <c r="Y37" s="503" t="s">
        <v>1281</v>
      </c>
      <c r="Z37" s="503" t="s">
        <v>1287</v>
      </c>
      <c r="AA37" s="17" t="s">
        <v>986</v>
      </c>
      <c r="AB37" s="504" t="s">
        <v>986</v>
      </c>
      <c r="AC37" s="17" t="s">
        <v>1288</v>
      </c>
      <c r="AD37" s="504" t="s">
        <v>1289</v>
      </c>
      <c r="AE37" s="17" t="s">
        <v>986</v>
      </c>
    </row>
    <row r="38" spans="1:31" x14ac:dyDescent="0.2">
      <c r="A38" s="735"/>
      <c r="B38" s="729"/>
      <c r="C38" s="507" t="s">
        <v>1290</v>
      </c>
      <c r="D38" s="508" t="s">
        <v>1283</v>
      </c>
      <c r="E38" s="509" t="s">
        <v>1291</v>
      </c>
      <c r="F38" s="508" t="s">
        <v>986</v>
      </c>
      <c r="G38" s="509" t="s">
        <v>1281</v>
      </c>
      <c r="H38" s="508" t="s">
        <v>986</v>
      </c>
      <c r="I38" s="507" t="s">
        <v>1292</v>
      </c>
      <c r="J38" s="509" t="s">
        <v>1293</v>
      </c>
      <c r="K38" s="509" t="s">
        <v>1291</v>
      </c>
      <c r="L38" s="508" t="s">
        <v>986</v>
      </c>
      <c r="M38" s="507" t="s">
        <v>1281</v>
      </c>
      <c r="N38" s="508" t="s">
        <v>1281</v>
      </c>
      <c r="O38" s="509" t="s">
        <v>986</v>
      </c>
      <c r="P38" s="508" t="s">
        <v>986</v>
      </c>
      <c r="Q38" s="509" t="s">
        <v>986</v>
      </c>
      <c r="R38" s="508" t="s">
        <v>986</v>
      </c>
      <c r="S38" s="507" t="s">
        <v>1286</v>
      </c>
      <c r="T38" s="509" t="s">
        <v>986</v>
      </c>
      <c r="U38" s="508" t="s">
        <v>1286</v>
      </c>
      <c r="V38" s="509" t="s">
        <v>986</v>
      </c>
      <c r="W38" s="508" t="s">
        <v>986</v>
      </c>
      <c r="X38" s="507" t="s">
        <v>1280</v>
      </c>
      <c r="Y38" s="509" t="s">
        <v>986</v>
      </c>
      <c r="Z38" s="509" t="s">
        <v>1280</v>
      </c>
      <c r="AA38" s="508" t="s">
        <v>986</v>
      </c>
      <c r="AB38" s="510" t="s">
        <v>986</v>
      </c>
      <c r="AC38" s="508" t="s">
        <v>1294</v>
      </c>
      <c r="AD38" s="510" t="s">
        <v>1295</v>
      </c>
      <c r="AE38" s="508" t="s">
        <v>986</v>
      </c>
    </row>
    <row r="39" spans="1:31" x14ac:dyDescent="0.2">
      <c r="A39" s="723" t="s">
        <v>81</v>
      </c>
      <c r="B39" s="728">
        <v>1208</v>
      </c>
      <c r="C39" s="502" t="s">
        <v>1296</v>
      </c>
      <c r="D39" s="17" t="s">
        <v>1297</v>
      </c>
      <c r="E39" s="503" t="s">
        <v>1298</v>
      </c>
      <c r="F39" s="17" t="s">
        <v>1299</v>
      </c>
      <c r="G39" s="503" t="s">
        <v>986</v>
      </c>
      <c r="H39" s="17" t="s">
        <v>1300</v>
      </c>
      <c r="I39" s="502" t="s">
        <v>1301</v>
      </c>
      <c r="J39" s="503" t="s">
        <v>1302</v>
      </c>
      <c r="K39" s="503" t="s">
        <v>1303</v>
      </c>
      <c r="L39" s="17" t="s">
        <v>986</v>
      </c>
      <c r="M39" s="502" t="s">
        <v>1298</v>
      </c>
      <c r="N39" s="17" t="s">
        <v>1304</v>
      </c>
      <c r="O39" s="503" t="s">
        <v>1305</v>
      </c>
      <c r="P39" s="17" t="s">
        <v>1306</v>
      </c>
      <c r="Q39" s="503" t="s">
        <v>986</v>
      </c>
      <c r="R39" s="17" t="s">
        <v>986</v>
      </c>
      <c r="S39" s="502" t="s">
        <v>1307</v>
      </c>
      <c r="T39" s="503" t="s">
        <v>1305</v>
      </c>
      <c r="U39" s="17" t="s">
        <v>1308</v>
      </c>
      <c r="V39" s="503" t="s">
        <v>1305</v>
      </c>
      <c r="W39" s="17" t="s">
        <v>1309</v>
      </c>
      <c r="X39" s="502" t="s">
        <v>1298</v>
      </c>
      <c r="Y39" s="503" t="s">
        <v>1310</v>
      </c>
      <c r="Z39" s="503" t="s">
        <v>1311</v>
      </c>
      <c r="AA39" s="17" t="s">
        <v>1310</v>
      </c>
      <c r="AB39" s="504" t="s">
        <v>1309</v>
      </c>
      <c r="AC39" s="17" t="s">
        <v>1312</v>
      </c>
      <c r="AD39" s="504" t="s">
        <v>1313</v>
      </c>
      <c r="AE39" s="17" t="s">
        <v>1314</v>
      </c>
    </row>
    <row r="40" spans="1:31" x14ac:dyDescent="0.2">
      <c r="A40" s="735"/>
      <c r="B40" s="729"/>
      <c r="C40" s="507" t="s">
        <v>1315</v>
      </c>
      <c r="D40" s="508" t="s">
        <v>1316</v>
      </c>
      <c r="E40" s="509" t="s">
        <v>1299</v>
      </c>
      <c r="F40" s="508" t="s">
        <v>1310</v>
      </c>
      <c r="G40" s="509" t="s">
        <v>986</v>
      </c>
      <c r="H40" s="508" t="s">
        <v>986</v>
      </c>
      <c r="I40" s="507" t="s">
        <v>1317</v>
      </c>
      <c r="J40" s="509" t="s">
        <v>1318</v>
      </c>
      <c r="K40" s="509" t="s">
        <v>1319</v>
      </c>
      <c r="L40" s="508" t="s">
        <v>986</v>
      </c>
      <c r="M40" s="507" t="s">
        <v>1299</v>
      </c>
      <c r="N40" s="508" t="s">
        <v>1299</v>
      </c>
      <c r="O40" s="509" t="s">
        <v>986</v>
      </c>
      <c r="P40" s="508" t="s">
        <v>986</v>
      </c>
      <c r="Q40" s="509" t="s">
        <v>986</v>
      </c>
      <c r="R40" s="508" t="s">
        <v>986</v>
      </c>
      <c r="S40" s="507" t="s">
        <v>1320</v>
      </c>
      <c r="T40" s="509" t="s">
        <v>986</v>
      </c>
      <c r="U40" s="508" t="s">
        <v>1321</v>
      </c>
      <c r="V40" s="509" t="s">
        <v>986</v>
      </c>
      <c r="W40" s="508" t="s">
        <v>986</v>
      </c>
      <c r="X40" s="507" t="s">
        <v>1322</v>
      </c>
      <c r="Y40" s="509" t="s">
        <v>986</v>
      </c>
      <c r="Z40" s="509" t="s">
        <v>1322</v>
      </c>
      <c r="AA40" s="508" t="s">
        <v>986</v>
      </c>
      <c r="AB40" s="510" t="s">
        <v>1309</v>
      </c>
      <c r="AC40" s="508" t="s">
        <v>1323</v>
      </c>
      <c r="AD40" s="510" t="s">
        <v>1324</v>
      </c>
      <c r="AE40" s="508" t="s">
        <v>1305</v>
      </c>
    </row>
    <row r="41" spans="1:31" x14ac:dyDescent="0.2">
      <c r="A41" s="723" t="s">
        <v>82</v>
      </c>
      <c r="B41" s="728">
        <v>343</v>
      </c>
      <c r="C41" s="502" t="s">
        <v>1325</v>
      </c>
      <c r="D41" s="17" t="s">
        <v>1326</v>
      </c>
      <c r="E41" s="503" t="s">
        <v>1327</v>
      </c>
      <c r="F41" s="17" t="s">
        <v>986</v>
      </c>
      <c r="G41" s="503" t="s">
        <v>986</v>
      </c>
      <c r="H41" s="17" t="s">
        <v>1328</v>
      </c>
      <c r="I41" s="502" t="s">
        <v>1329</v>
      </c>
      <c r="J41" s="503" t="s">
        <v>1330</v>
      </c>
      <c r="K41" s="503" t="s">
        <v>1331</v>
      </c>
      <c r="L41" s="17" t="s">
        <v>986</v>
      </c>
      <c r="M41" s="502" t="s">
        <v>1332</v>
      </c>
      <c r="N41" s="17" t="s">
        <v>1333</v>
      </c>
      <c r="O41" s="503" t="s">
        <v>1334</v>
      </c>
      <c r="P41" s="17" t="s">
        <v>1335</v>
      </c>
      <c r="Q41" s="503" t="s">
        <v>986</v>
      </c>
      <c r="R41" s="17" t="s">
        <v>1334</v>
      </c>
      <c r="S41" s="502" t="s">
        <v>1336</v>
      </c>
      <c r="T41" s="503" t="s">
        <v>986</v>
      </c>
      <c r="U41" s="17" t="s">
        <v>1337</v>
      </c>
      <c r="V41" s="503" t="s">
        <v>986</v>
      </c>
      <c r="W41" s="17" t="s">
        <v>986</v>
      </c>
      <c r="X41" s="502" t="s">
        <v>1338</v>
      </c>
      <c r="Y41" s="503" t="s">
        <v>1334</v>
      </c>
      <c r="Z41" s="503" t="s">
        <v>1327</v>
      </c>
      <c r="AA41" s="17" t="s">
        <v>986</v>
      </c>
      <c r="AB41" s="504" t="s">
        <v>986</v>
      </c>
      <c r="AC41" s="17" t="s">
        <v>1339</v>
      </c>
      <c r="AD41" s="504" t="s">
        <v>1340</v>
      </c>
      <c r="AE41" s="17" t="s">
        <v>986</v>
      </c>
    </row>
    <row r="42" spans="1:31" x14ac:dyDescent="0.2">
      <c r="A42" s="735"/>
      <c r="B42" s="729"/>
      <c r="C42" s="507" t="s">
        <v>1341</v>
      </c>
      <c r="D42" s="508" t="s">
        <v>1333</v>
      </c>
      <c r="E42" s="509" t="s">
        <v>1334</v>
      </c>
      <c r="F42" s="508" t="s">
        <v>986</v>
      </c>
      <c r="G42" s="509" t="s">
        <v>986</v>
      </c>
      <c r="H42" s="508" t="s">
        <v>986</v>
      </c>
      <c r="I42" s="507" t="s">
        <v>1342</v>
      </c>
      <c r="J42" s="509" t="s">
        <v>1333</v>
      </c>
      <c r="K42" s="509" t="s">
        <v>1326</v>
      </c>
      <c r="L42" s="508" t="s">
        <v>986</v>
      </c>
      <c r="M42" s="507" t="s">
        <v>1334</v>
      </c>
      <c r="N42" s="508" t="s">
        <v>986</v>
      </c>
      <c r="O42" s="509" t="s">
        <v>986</v>
      </c>
      <c r="P42" s="508" t="s">
        <v>986</v>
      </c>
      <c r="Q42" s="509" t="s">
        <v>986</v>
      </c>
      <c r="R42" s="508" t="s">
        <v>1334</v>
      </c>
      <c r="S42" s="507" t="s">
        <v>1332</v>
      </c>
      <c r="T42" s="509" t="s">
        <v>986</v>
      </c>
      <c r="U42" s="508" t="s">
        <v>1332</v>
      </c>
      <c r="V42" s="509" t="s">
        <v>986</v>
      </c>
      <c r="W42" s="508" t="s">
        <v>986</v>
      </c>
      <c r="X42" s="507" t="s">
        <v>1334</v>
      </c>
      <c r="Y42" s="509" t="s">
        <v>986</v>
      </c>
      <c r="Z42" s="509" t="s">
        <v>1334</v>
      </c>
      <c r="AA42" s="508" t="s">
        <v>986</v>
      </c>
      <c r="AB42" s="510" t="s">
        <v>986</v>
      </c>
      <c r="AC42" s="508" t="s">
        <v>1337</v>
      </c>
      <c r="AD42" s="510" t="s">
        <v>1343</v>
      </c>
      <c r="AE42" s="508" t="s">
        <v>986</v>
      </c>
    </row>
    <row r="43" spans="1:31" x14ac:dyDescent="0.2">
      <c r="A43" s="736" t="s">
        <v>83</v>
      </c>
      <c r="B43" s="726">
        <v>2988</v>
      </c>
      <c r="C43" s="502" t="s">
        <v>1344</v>
      </c>
      <c r="D43" s="17" t="s">
        <v>1345</v>
      </c>
      <c r="E43" s="503" t="s">
        <v>1346</v>
      </c>
      <c r="F43" s="17" t="s">
        <v>1347</v>
      </c>
      <c r="G43" s="503" t="s">
        <v>1133</v>
      </c>
      <c r="H43" s="17" t="s">
        <v>1348</v>
      </c>
      <c r="I43" s="502" t="s">
        <v>1349</v>
      </c>
      <c r="J43" s="503" t="s">
        <v>1350</v>
      </c>
      <c r="K43" s="503" t="s">
        <v>1351</v>
      </c>
      <c r="L43" s="17" t="s">
        <v>986</v>
      </c>
      <c r="M43" s="502" t="s">
        <v>1352</v>
      </c>
      <c r="N43" s="17" t="s">
        <v>1353</v>
      </c>
      <c r="O43" s="503" t="s">
        <v>1354</v>
      </c>
      <c r="P43" s="17" t="s">
        <v>1355</v>
      </c>
      <c r="Q43" s="503" t="s">
        <v>1133</v>
      </c>
      <c r="R43" s="17" t="s">
        <v>1356</v>
      </c>
      <c r="S43" s="502" t="s">
        <v>1357</v>
      </c>
      <c r="T43" s="503" t="s">
        <v>1133</v>
      </c>
      <c r="U43" s="17" t="s">
        <v>1358</v>
      </c>
      <c r="V43" s="503" t="s">
        <v>1359</v>
      </c>
      <c r="W43" s="17" t="s">
        <v>970</v>
      </c>
      <c r="X43" s="502" t="s">
        <v>1360</v>
      </c>
      <c r="Y43" s="503" t="s">
        <v>1361</v>
      </c>
      <c r="Z43" s="503" t="s">
        <v>1362</v>
      </c>
      <c r="AA43" s="17" t="s">
        <v>1363</v>
      </c>
      <c r="AB43" s="504" t="s">
        <v>1364</v>
      </c>
      <c r="AC43" s="17" t="s">
        <v>1365</v>
      </c>
      <c r="AD43" s="504" t="s">
        <v>1366</v>
      </c>
      <c r="AE43" s="17" t="s">
        <v>1367</v>
      </c>
    </row>
    <row r="44" spans="1:31" x14ac:dyDescent="0.2">
      <c r="A44" s="738"/>
      <c r="B44" s="727"/>
      <c r="C44" s="507" t="s">
        <v>1368</v>
      </c>
      <c r="D44" s="508" t="s">
        <v>1369</v>
      </c>
      <c r="E44" s="509" t="s">
        <v>1370</v>
      </c>
      <c r="F44" s="508" t="s">
        <v>1133</v>
      </c>
      <c r="G44" s="509" t="s">
        <v>986</v>
      </c>
      <c r="H44" s="508" t="s">
        <v>1371</v>
      </c>
      <c r="I44" s="507" t="s">
        <v>1372</v>
      </c>
      <c r="J44" s="509" t="s">
        <v>1373</v>
      </c>
      <c r="K44" s="509" t="s">
        <v>1374</v>
      </c>
      <c r="L44" s="508" t="s">
        <v>986</v>
      </c>
      <c r="M44" s="507" t="s">
        <v>1375</v>
      </c>
      <c r="N44" s="508" t="s">
        <v>1371</v>
      </c>
      <c r="O44" s="509" t="s">
        <v>1376</v>
      </c>
      <c r="P44" s="508" t="s">
        <v>986</v>
      </c>
      <c r="Q44" s="509" t="s">
        <v>970</v>
      </c>
      <c r="R44" s="508" t="s">
        <v>986</v>
      </c>
      <c r="S44" s="507" t="s">
        <v>1377</v>
      </c>
      <c r="T44" s="509" t="s">
        <v>986</v>
      </c>
      <c r="U44" s="508" t="s">
        <v>1378</v>
      </c>
      <c r="V44" s="509" t="s">
        <v>1379</v>
      </c>
      <c r="W44" s="508" t="s">
        <v>970</v>
      </c>
      <c r="X44" s="507" t="s">
        <v>1347</v>
      </c>
      <c r="Y44" s="509" t="s">
        <v>970</v>
      </c>
      <c r="Z44" s="509" t="s">
        <v>1364</v>
      </c>
      <c r="AA44" s="508" t="s">
        <v>986</v>
      </c>
      <c r="AB44" s="510" t="s">
        <v>1137</v>
      </c>
      <c r="AC44" s="508" t="s">
        <v>1380</v>
      </c>
      <c r="AD44" s="510" t="s">
        <v>1381</v>
      </c>
      <c r="AE44" s="508" t="s">
        <v>1382</v>
      </c>
    </row>
    <row r="45" spans="1:31" x14ac:dyDescent="0.2">
      <c r="A45" s="53" t="s">
        <v>84</v>
      </c>
      <c r="B45" s="499"/>
      <c r="C45" s="505"/>
      <c r="D45" s="385"/>
      <c r="E45" s="432"/>
      <c r="F45" s="385"/>
      <c r="G45" s="432"/>
      <c r="H45" s="385"/>
      <c r="I45" s="505"/>
      <c r="J45" s="432"/>
      <c r="K45" s="432"/>
      <c r="L45" s="385"/>
      <c r="M45" s="505"/>
      <c r="N45" s="385"/>
      <c r="O45" s="432"/>
      <c r="P45" s="385"/>
      <c r="Q45" s="432"/>
      <c r="R45" s="385"/>
      <c r="S45" s="505"/>
      <c r="T45" s="432"/>
      <c r="U45" s="385"/>
      <c r="V45" s="432"/>
      <c r="W45" s="385"/>
      <c r="X45" s="505"/>
      <c r="Y45" s="432"/>
      <c r="Z45" s="432"/>
      <c r="AA45" s="385"/>
      <c r="AB45" s="506"/>
      <c r="AC45" s="385"/>
      <c r="AD45" s="506"/>
      <c r="AE45" s="385"/>
    </row>
    <row r="46" spans="1:31" x14ac:dyDescent="0.2">
      <c r="A46" s="738" t="s">
        <v>85</v>
      </c>
      <c r="B46" s="726">
        <v>9870</v>
      </c>
      <c r="C46" s="502" t="s">
        <v>1383</v>
      </c>
      <c r="D46" s="17" t="s">
        <v>1384</v>
      </c>
      <c r="E46" s="503" t="s">
        <v>1385</v>
      </c>
      <c r="F46" s="17" t="s">
        <v>1386</v>
      </c>
      <c r="G46" s="503" t="s">
        <v>1387</v>
      </c>
      <c r="H46" s="17" t="s">
        <v>1388</v>
      </c>
      <c r="I46" s="502" t="s">
        <v>1389</v>
      </c>
      <c r="J46" s="503" t="s">
        <v>1390</v>
      </c>
      <c r="K46" s="503" t="s">
        <v>1391</v>
      </c>
      <c r="L46" s="17" t="s">
        <v>1392</v>
      </c>
      <c r="M46" s="502" t="s">
        <v>1393</v>
      </c>
      <c r="N46" s="17" t="s">
        <v>1394</v>
      </c>
      <c r="O46" s="503" t="s">
        <v>1395</v>
      </c>
      <c r="P46" s="17" t="s">
        <v>1396</v>
      </c>
      <c r="Q46" s="503" t="s">
        <v>1397</v>
      </c>
      <c r="R46" s="17" t="s">
        <v>1398</v>
      </c>
      <c r="S46" s="502" t="s">
        <v>1399</v>
      </c>
      <c r="T46" s="503" t="s">
        <v>1400</v>
      </c>
      <c r="U46" s="17" t="s">
        <v>1401</v>
      </c>
      <c r="V46" s="503" t="s">
        <v>1402</v>
      </c>
      <c r="W46" s="17" t="s">
        <v>1403</v>
      </c>
      <c r="X46" s="502" t="s">
        <v>1404</v>
      </c>
      <c r="Y46" s="503" t="s">
        <v>1405</v>
      </c>
      <c r="Z46" s="503" t="s">
        <v>1406</v>
      </c>
      <c r="AA46" s="17" t="s">
        <v>1407</v>
      </c>
      <c r="AB46" s="504" t="s">
        <v>1408</v>
      </c>
      <c r="AC46" s="17" t="s">
        <v>1409</v>
      </c>
      <c r="AD46" s="504" t="s">
        <v>1410</v>
      </c>
      <c r="AE46" s="17" t="s">
        <v>1411</v>
      </c>
    </row>
    <row r="47" spans="1:31" x14ac:dyDescent="0.2">
      <c r="A47" s="737"/>
      <c r="B47" s="734"/>
      <c r="C47" s="507" t="s">
        <v>1412</v>
      </c>
      <c r="D47" s="508" t="s">
        <v>1413</v>
      </c>
      <c r="E47" s="509" t="s">
        <v>1414</v>
      </c>
      <c r="F47" s="508" t="s">
        <v>1415</v>
      </c>
      <c r="G47" s="509" t="s">
        <v>1416</v>
      </c>
      <c r="H47" s="508" t="s">
        <v>1417</v>
      </c>
      <c r="I47" s="507" t="s">
        <v>1418</v>
      </c>
      <c r="J47" s="509" t="s">
        <v>1419</v>
      </c>
      <c r="K47" s="509" t="s">
        <v>1420</v>
      </c>
      <c r="L47" s="508" t="s">
        <v>1421</v>
      </c>
      <c r="M47" s="507" t="s">
        <v>1422</v>
      </c>
      <c r="N47" s="508" t="s">
        <v>1423</v>
      </c>
      <c r="O47" s="509" t="s">
        <v>1387</v>
      </c>
      <c r="P47" s="508" t="s">
        <v>1424</v>
      </c>
      <c r="Q47" s="509" t="s">
        <v>1425</v>
      </c>
      <c r="R47" s="508" t="s">
        <v>1426</v>
      </c>
      <c r="S47" s="507" t="s">
        <v>1427</v>
      </c>
      <c r="T47" s="509" t="s">
        <v>1428</v>
      </c>
      <c r="U47" s="508" t="s">
        <v>1429</v>
      </c>
      <c r="V47" s="509" t="s">
        <v>1430</v>
      </c>
      <c r="W47" s="508" t="s">
        <v>1431</v>
      </c>
      <c r="X47" s="507" t="s">
        <v>1432</v>
      </c>
      <c r="Y47" s="509" t="s">
        <v>1433</v>
      </c>
      <c r="Z47" s="509" t="s">
        <v>1434</v>
      </c>
      <c r="AA47" s="508" t="s">
        <v>1428</v>
      </c>
      <c r="AB47" s="510" t="s">
        <v>1392</v>
      </c>
      <c r="AC47" s="508" t="s">
        <v>1435</v>
      </c>
      <c r="AD47" s="510" t="s">
        <v>1436</v>
      </c>
      <c r="AE47" s="508" t="s">
        <v>1407</v>
      </c>
    </row>
    <row r="48" spans="1:31" x14ac:dyDescent="0.2">
      <c r="A48" s="723" t="s">
        <v>86</v>
      </c>
      <c r="B48" s="728">
        <v>4747</v>
      </c>
      <c r="C48" s="502" t="s">
        <v>1437</v>
      </c>
      <c r="D48" s="17" t="s">
        <v>1438</v>
      </c>
      <c r="E48" s="503" t="s">
        <v>1439</v>
      </c>
      <c r="F48" s="17" t="s">
        <v>1440</v>
      </c>
      <c r="G48" s="503" t="s">
        <v>1441</v>
      </c>
      <c r="H48" s="17" t="s">
        <v>1442</v>
      </c>
      <c r="I48" s="502" t="s">
        <v>1443</v>
      </c>
      <c r="J48" s="503" t="s">
        <v>1444</v>
      </c>
      <c r="K48" s="503" t="s">
        <v>1445</v>
      </c>
      <c r="L48" s="17" t="s">
        <v>1446</v>
      </c>
      <c r="M48" s="502" t="s">
        <v>1447</v>
      </c>
      <c r="N48" s="17" t="s">
        <v>1448</v>
      </c>
      <c r="O48" s="503" t="s">
        <v>1449</v>
      </c>
      <c r="P48" s="17" t="s">
        <v>1450</v>
      </c>
      <c r="Q48" s="503" t="s">
        <v>1451</v>
      </c>
      <c r="R48" s="17" t="s">
        <v>1452</v>
      </c>
      <c r="S48" s="502" t="s">
        <v>1453</v>
      </c>
      <c r="T48" s="503" t="s">
        <v>1454</v>
      </c>
      <c r="U48" s="17" t="s">
        <v>1455</v>
      </c>
      <c r="V48" s="503" t="s">
        <v>1456</v>
      </c>
      <c r="W48" s="17" t="s">
        <v>1457</v>
      </c>
      <c r="X48" s="502" t="s">
        <v>1458</v>
      </c>
      <c r="Y48" s="503" t="s">
        <v>1459</v>
      </c>
      <c r="Z48" s="503" t="s">
        <v>1460</v>
      </c>
      <c r="AA48" s="17" t="s">
        <v>1461</v>
      </c>
      <c r="AB48" s="504" t="s">
        <v>1462</v>
      </c>
      <c r="AC48" s="17" t="s">
        <v>1463</v>
      </c>
      <c r="AD48" s="504" t="s">
        <v>1464</v>
      </c>
      <c r="AE48" s="17" t="s">
        <v>1465</v>
      </c>
    </row>
    <row r="49" spans="1:31" x14ac:dyDescent="0.2">
      <c r="A49" s="735"/>
      <c r="B49" s="729"/>
      <c r="C49" s="507" t="s">
        <v>1466</v>
      </c>
      <c r="D49" s="508" t="s">
        <v>1467</v>
      </c>
      <c r="E49" s="509" t="s">
        <v>1468</v>
      </c>
      <c r="F49" s="508" t="s">
        <v>1451</v>
      </c>
      <c r="G49" s="509" t="s">
        <v>1469</v>
      </c>
      <c r="H49" s="508" t="s">
        <v>1470</v>
      </c>
      <c r="I49" s="507" t="s">
        <v>1471</v>
      </c>
      <c r="J49" s="509" t="s">
        <v>1472</v>
      </c>
      <c r="K49" s="509" t="s">
        <v>1473</v>
      </c>
      <c r="L49" s="508" t="s">
        <v>986</v>
      </c>
      <c r="M49" s="507" t="s">
        <v>1474</v>
      </c>
      <c r="N49" s="508" t="s">
        <v>1475</v>
      </c>
      <c r="O49" s="509" t="s">
        <v>1462</v>
      </c>
      <c r="P49" s="508" t="s">
        <v>1476</v>
      </c>
      <c r="Q49" s="509" t="s">
        <v>1476</v>
      </c>
      <c r="R49" s="508" t="s">
        <v>1461</v>
      </c>
      <c r="S49" s="507" t="s">
        <v>1477</v>
      </c>
      <c r="T49" s="509" t="s">
        <v>1457</v>
      </c>
      <c r="U49" s="508" t="s">
        <v>1478</v>
      </c>
      <c r="V49" s="509" t="s">
        <v>1479</v>
      </c>
      <c r="W49" s="508" t="s">
        <v>1061</v>
      </c>
      <c r="X49" s="507" t="s">
        <v>1480</v>
      </c>
      <c r="Y49" s="509" t="s">
        <v>1481</v>
      </c>
      <c r="Z49" s="509" t="s">
        <v>1482</v>
      </c>
      <c r="AA49" s="508" t="s">
        <v>986</v>
      </c>
      <c r="AB49" s="510" t="s">
        <v>1457</v>
      </c>
      <c r="AC49" s="508" t="s">
        <v>1483</v>
      </c>
      <c r="AD49" s="510" t="s">
        <v>1484</v>
      </c>
      <c r="AE49" s="508" t="s">
        <v>1485</v>
      </c>
    </row>
    <row r="50" spans="1:31" x14ac:dyDescent="0.2">
      <c r="A50" s="723" t="s">
        <v>87</v>
      </c>
      <c r="B50" s="728">
        <v>3277</v>
      </c>
      <c r="C50" s="502" t="s">
        <v>1486</v>
      </c>
      <c r="D50" s="17" t="s">
        <v>1487</v>
      </c>
      <c r="E50" s="503" t="s">
        <v>1488</v>
      </c>
      <c r="F50" s="17" t="s">
        <v>1106</v>
      </c>
      <c r="G50" s="503" t="s">
        <v>1489</v>
      </c>
      <c r="H50" s="17" t="s">
        <v>1490</v>
      </c>
      <c r="I50" s="502" t="s">
        <v>1491</v>
      </c>
      <c r="J50" s="503" t="s">
        <v>1492</v>
      </c>
      <c r="K50" s="503" t="s">
        <v>1493</v>
      </c>
      <c r="L50" s="17" t="s">
        <v>986</v>
      </c>
      <c r="M50" s="502" t="s">
        <v>1494</v>
      </c>
      <c r="N50" s="17" t="s">
        <v>1495</v>
      </c>
      <c r="O50" s="503" t="s">
        <v>1496</v>
      </c>
      <c r="P50" s="17" t="s">
        <v>1497</v>
      </c>
      <c r="Q50" s="503" t="s">
        <v>1498</v>
      </c>
      <c r="R50" s="17" t="s">
        <v>1499</v>
      </c>
      <c r="S50" s="502" t="s">
        <v>1500</v>
      </c>
      <c r="T50" s="503" t="s">
        <v>1115</v>
      </c>
      <c r="U50" s="17" t="s">
        <v>1501</v>
      </c>
      <c r="V50" s="503" t="s">
        <v>1502</v>
      </c>
      <c r="W50" s="17" t="s">
        <v>986</v>
      </c>
      <c r="X50" s="502" t="s">
        <v>1503</v>
      </c>
      <c r="Y50" s="503" t="s">
        <v>1504</v>
      </c>
      <c r="Z50" s="503" t="s">
        <v>1505</v>
      </c>
      <c r="AA50" s="17" t="s">
        <v>1504</v>
      </c>
      <c r="AB50" s="504" t="s">
        <v>1095</v>
      </c>
      <c r="AC50" s="17" t="s">
        <v>1506</v>
      </c>
      <c r="AD50" s="504" t="s">
        <v>1507</v>
      </c>
      <c r="AE50" s="17" t="s">
        <v>1504</v>
      </c>
    </row>
    <row r="51" spans="1:31" x14ac:dyDescent="0.2">
      <c r="A51" s="735"/>
      <c r="B51" s="729"/>
      <c r="C51" s="507" t="s">
        <v>1508</v>
      </c>
      <c r="D51" s="508" t="s">
        <v>1509</v>
      </c>
      <c r="E51" s="509" t="s">
        <v>1510</v>
      </c>
      <c r="F51" s="508" t="s">
        <v>986</v>
      </c>
      <c r="G51" s="509" t="s">
        <v>1103</v>
      </c>
      <c r="H51" s="508" t="s">
        <v>1095</v>
      </c>
      <c r="I51" s="507" t="s">
        <v>1511</v>
      </c>
      <c r="J51" s="509" t="s">
        <v>1512</v>
      </c>
      <c r="K51" s="509" t="s">
        <v>1513</v>
      </c>
      <c r="L51" s="508" t="s">
        <v>986</v>
      </c>
      <c r="M51" s="507" t="s">
        <v>1514</v>
      </c>
      <c r="N51" s="508" t="s">
        <v>1515</v>
      </c>
      <c r="O51" s="509" t="s">
        <v>1516</v>
      </c>
      <c r="P51" s="508" t="s">
        <v>1101</v>
      </c>
      <c r="Q51" s="509" t="s">
        <v>1517</v>
      </c>
      <c r="R51" s="508" t="s">
        <v>1516</v>
      </c>
      <c r="S51" s="507" t="s">
        <v>1518</v>
      </c>
      <c r="T51" s="509" t="s">
        <v>986</v>
      </c>
      <c r="U51" s="508" t="s">
        <v>1519</v>
      </c>
      <c r="V51" s="509" t="s">
        <v>1520</v>
      </c>
      <c r="W51" s="508" t="s">
        <v>986</v>
      </c>
      <c r="X51" s="507" t="s">
        <v>1521</v>
      </c>
      <c r="Y51" s="509" t="s">
        <v>1115</v>
      </c>
      <c r="Z51" s="509" t="s">
        <v>1522</v>
      </c>
      <c r="AA51" s="508" t="s">
        <v>1116</v>
      </c>
      <c r="AB51" s="510" t="s">
        <v>1523</v>
      </c>
      <c r="AC51" s="508" t="s">
        <v>1524</v>
      </c>
      <c r="AD51" s="510" t="s">
        <v>1525</v>
      </c>
      <c r="AE51" s="508" t="s">
        <v>1526</v>
      </c>
    </row>
    <row r="52" spans="1:31" x14ac:dyDescent="0.2">
      <c r="A52" s="723" t="s">
        <v>88</v>
      </c>
      <c r="B52" s="728">
        <v>1846</v>
      </c>
      <c r="C52" s="502" t="s">
        <v>1527</v>
      </c>
      <c r="D52" s="17" t="s">
        <v>1528</v>
      </c>
      <c r="E52" s="503" t="s">
        <v>1248</v>
      </c>
      <c r="F52" s="17" t="s">
        <v>986</v>
      </c>
      <c r="G52" s="503" t="s">
        <v>986</v>
      </c>
      <c r="H52" s="17" t="s">
        <v>986</v>
      </c>
      <c r="I52" s="502" t="s">
        <v>1529</v>
      </c>
      <c r="J52" s="503" t="s">
        <v>1530</v>
      </c>
      <c r="K52" s="503" t="s">
        <v>1531</v>
      </c>
      <c r="L52" s="17" t="s">
        <v>1532</v>
      </c>
      <c r="M52" s="502" t="s">
        <v>1533</v>
      </c>
      <c r="N52" s="17" t="s">
        <v>1534</v>
      </c>
      <c r="O52" s="503" t="s">
        <v>1248</v>
      </c>
      <c r="P52" s="17" t="s">
        <v>1535</v>
      </c>
      <c r="Q52" s="503" t="s">
        <v>1536</v>
      </c>
      <c r="R52" s="17" t="s">
        <v>1537</v>
      </c>
      <c r="S52" s="502" t="s">
        <v>1538</v>
      </c>
      <c r="T52" s="503" t="s">
        <v>1257</v>
      </c>
      <c r="U52" s="17" t="s">
        <v>1539</v>
      </c>
      <c r="V52" s="503" t="s">
        <v>1540</v>
      </c>
      <c r="W52" s="17" t="s">
        <v>986</v>
      </c>
      <c r="X52" s="502" t="s">
        <v>1540</v>
      </c>
      <c r="Y52" s="503" t="s">
        <v>1541</v>
      </c>
      <c r="Z52" s="503" t="s">
        <v>1542</v>
      </c>
      <c r="AA52" s="17" t="s">
        <v>986</v>
      </c>
      <c r="AB52" s="504" t="s">
        <v>1543</v>
      </c>
      <c r="AC52" s="17" t="s">
        <v>1544</v>
      </c>
      <c r="AD52" s="504" t="s">
        <v>1545</v>
      </c>
      <c r="AE52" s="17" t="s">
        <v>1541</v>
      </c>
    </row>
    <row r="53" spans="1:31" x14ac:dyDescent="0.2">
      <c r="A53" s="735"/>
      <c r="B53" s="729"/>
      <c r="C53" s="507" t="s">
        <v>1546</v>
      </c>
      <c r="D53" s="508" t="s">
        <v>1547</v>
      </c>
      <c r="E53" s="509" t="s">
        <v>1248</v>
      </c>
      <c r="F53" s="508" t="s">
        <v>986</v>
      </c>
      <c r="G53" s="509" t="s">
        <v>986</v>
      </c>
      <c r="H53" s="508" t="s">
        <v>986</v>
      </c>
      <c r="I53" s="507" t="s">
        <v>1548</v>
      </c>
      <c r="J53" s="509" t="s">
        <v>1549</v>
      </c>
      <c r="K53" s="509" t="s">
        <v>1550</v>
      </c>
      <c r="L53" s="508" t="s">
        <v>1551</v>
      </c>
      <c r="M53" s="507" t="s">
        <v>1552</v>
      </c>
      <c r="N53" s="508" t="s">
        <v>1553</v>
      </c>
      <c r="O53" s="509" t="s">
        <v>1257</v>
      </c>
      <c r="P53" s="508" t="s">
        <v>1554</v>
      </c>
      <c r="Q53" s="509" t="s">
        <v>1555</v>
      </c>
      <c r="R53" s="508" t="s">
        <v>1248</v>
      </c>
      <c r="S53" s="507" t="s">
        <v>1556</v>
      </c>
      <c r="T53" s="509" t="s">
        <v>1257</v>
      </c>
      <c r="U53" s="508" t="s">
        <v>1557</v>
      </c>
      <c r="V53" s="509" t="s">
        <v>1558</v>
      </c>
      <c r="W53" s="508" t="s">
        <v>986</v>
      </c>
      <c r="X53" s="507" t="s">
        <v>1559</v>
      </c>
      <c r="Y53" s="509" t="s">
        <v>986</v>
      </c>
      <c r="Z53" s="509" t="s">
        <v>1560</v>
      </c>
      <c r="AA53" s="508" t="s">
        <v>986</v>
      </c>
      <c r="AB53" s="510" t="s">
        <v>1561</v>
      </c>
      <c r="AC53" s="508" t="s">
        <v>1562</v>
      </c>
      <c r="AD53" s="510" t="s">
        <v>1563</v>
      </c>
      <c r="AE53" s="508" t="s">
        <v>1541</v>
      </c>
    </row>
    <row r="54" spans="1:31" x14ac:dyDescent="0.2">
      <c r="A54" s="736" t="s">
        <v>89</v>
      </c>
      <c r="B54" s="726">
        <v>16184</v>
      </c>
      <c r="C54" s="502" t="s">
        <v>1564</v>
      </c>
      <c r="D54" s="17" t="s">
        <v>1565</v>
      </c>
      <c r="E54" s="503" t="s">
        <v>1566</v>
      </c>
      <c r="F54" s="17" t="s">
        <v>1567</v>
      </c>
      <c r="G54" s="503" t="s">
        <v>1568</v>
      </c>
      <c r="H54" s="17" t="s">
        <v>1569</v>
      </c>
      <c r="I54" s="502" t="s">
        <v>1570</v>
      </c>
      <c r="J54" s="503" t="s">
        <v>1571</v>
      </c>
      <c r="K54" s="503" t="s">
        <v>1572</v>
      </c>
      <c r="L54" s="17" t="s">
        <v>1573</v>
      </c>
      <c r="M54" s="502" t="s">
        <v>1574</v>
      </c>
      <c r="N54" s="17" t="s">
        <v>1575</v>
      </c>
      <c r="O54" s="503" t="s">
        <v>1576</v>
      </c>
      <c r="P54" s="17" t="s">
        <v>1577</v>
      </c>
      <c r="Q54" s="503" t="s">
        <v>1578</v>
      </c>
      <c r="R54" s="17" t="s">
        <v>1579</v>
      </c>
      <c r="S54" s="502" t="s">
        <v>1580</v>
      </c>
      <c r="T54" s="503" t="s">
        <v>1581</v>
      </c>
      <c r="U54" s="17" t="s">
        <v>1582</v>
      </c>
      <c r="V54" s="503" t="s">
        <v>1583</v>
      </c>
      <c r="W54" s="17" t="s">
        <v>1584</v>
      </c>
      <c r="X54" s="502" t="s">
        <v>1585</v>
      </c>
      <c r="Y54" s="503" t="s">
        <v>1586</v>
      </c>
      <c r="Z54" s="503" t="s">
        <v>1587</v>
      </c>
      <c r="AA54" s="17" t="s">
        <v>1588</v>
      </c>
      <c r="AB54" s="504" t="s">
        <v>1589</v>
      </c>
      <c r="AC54" s="17" t="s">
        <v>1590</v>
      </c>
      <c r="AD54" s="504" t="s">
        <v>1591</v>
      </c>
      <c r="AE54" s="17" t="s">
        <v>1592</v>
      </c>
    </row>
    <row r="55" spans="1:31" x14ac:dyDescent="0.2">
      <c r="A55" s="737"/>
      <c r="B55" s="734"/>
      <c r="C55" s="507" t="s">
        <v>1593</v>
      </c>
      <c r="D55" s="508" t="s">
        <v>1594</v>
      </c>
      <c r="E55" s="509" t="s">
        <v>1595</v>
      </c>
      <c r="F55" s="508" t="s">
        <v>951</v>
      </c>
      <c r="G55" s="509" t="s">
        <v>925</v>
      </c>
      <c r="H55" s="508" t="s">
        <v>1596</v>
      </c>
      <c r="I55" s="507" t="s">
        <v>1597</v>
      </c>
      <c r="J55" s="509" t="s">
        <v>1598</v>
      </c>
      <c r="K55" s="509" t="s">
        <v>1599</v>
      </c>
      <c r="L55" s="508" t="s">
        <v>949</v>
      </c>
      <c r="M55" s="507" t="s">
        <v>1600</v>
      </c>
      <c r="N55" s="508" t="s">
        <v>1601</v>
      </c>
      <c r="O55" s="509" t="s">
        <v>1588</v>
      </c>
      <c r="P55" s="508" t="s">
        <v>1602</v>
      </c>
      <c r="Q55" s="509" t="s">
        <v>1603</v>
      </c>
      <c r="R55" s="508" t="s">
        <v>1604</v>
      </c>
      <c r="S55" s="507" t="s">
        <v>1605</v>
      </c>
      <c r="T55" s="509" t="s">
        <v>900</v>
      </c>
      <c r="U55" s="508" t="s">
        <v>1606</v>
      </c>
      <c r="V55" s="509" t="s">
        <v>1607</v>
      </c>
      <c r="W55" s="508" t="s">
        <v>1608</v>
      </c>
      <c r="X55" s="507" t="s">
        <v>1609</v>
      </c>
      <c r="Y55" s="509" t="s">
        <v>949</v>
      </c>
      <c r="Z55" s="509" t="s">
        <v>1610</v>
      </c>
      <c r="AA55" s="508" t="s">
        <v>1431</v>
      </c>
      <c r="AB55" s="510" t="s">
        <v>942</v>
      </c>
      <c r="AC55" s="508" t="s">
        <v>1611</v>
      </c>
      <c r="AD55" s="510" t="s">
        <v>1612</v>
      </c>
      <c r="AE55" s="508" t="s">
        <v>929</v>
      </c>
    </row>
    <row r="56" spans="1:31" x14ac:dyDescent="0.2">
      <c r="A56" s="723" t="s">
        <v>90</v>
      </c>
      <c r="B56" s="728">
        <v>1139</v>
      </c>
      <c r="C56" s="502" t="s">
        <v>1613</v>
      </c>
      <c r="D56" s="17" t="s">
        <v>1614</v>
      </c>
      <c r="E56" s="503" t="s">
        <v>1615</v>
      </c>
      <c r="F56" s="17" t="s">
        <v>1616</v>
      </c>
      <c r="G56" s="503" t="s">
        <v>1617</v>
      </c>
      <c r="H56" s="17" t="s">
        <v>1618</v>
      </c>
      <c r="I56" s="502" t="s">
        <v>1619</v>
      </c>
      <c r="J56" s="503" t="s">
        <v>1620</v>
      </c>
      <c r="K56" s="503" t="s">
        <v>1621</v>
      </c>
      <c r="L56" s="17" t="s">
        <v>986</v>
      </c>
      <c r="M56" s="502" t="s">
        <v>1622</v>
      </c>
      <c r="N56" s="17" t="s">
        <v>1623</v>
      </c>
      <c r="O56" s="503" t="s">
        <v>1624</v>
      </c>
      <c r="P56" s="17" t="s">
        <v>1625</v>
      </c>
      <c r="Q56" s="503" t="s">
        <v>1626</v>
      </c>
      <c r="R56" s="17" t="s">
        <v>1618</v>
      </c>
      <c r="S56" s="502" t="s">
        <v>1627</v>
      </c>
      <c r="T56" s="503" t="s">
        <v>1617</v>
      </c>
      <c r="U56" s="17" t="s">
        <v>1628</v>
      </c>
      <c r="V56" s="503" t="s">
        <v>1629</v>
      </c>
      <c r="W56" s="17" t="s">
        <v>986</v>
      </c>
      <c r="X56" s="502" t="s">
        <v>1630</v>
      </c>
      <c r="Y56" s="503" t="s">
        <v>1631</v>
      </c>
      <c r="Z56" s="503" t="s">
        <v>1632</v>
      </c>
      <c r="AA56" s="17" t="s">
        <v>1633</v>
      </c>
      <c r="AB56" s="504" t="s">
        <v>1634</v>
      </c>
      <c r="AC56" s="17" t="s">
        <v>1635</v>
      </c>
      <c r="AD56" s="504" t="s">
        <v>1636</v>
      </c>
      <c r="AE56" s="17" t="s">
        <v>1634</v>
      </c>
    </row>
    <row r="57" spans="1:31" x14ac:dyDescent="0.2">
      <c r="A57" s="735"/>
      <c r="B57" s="729"/>
      <c r="C57" s="507" t="s">
        <v>1637</v>
      </c>
      <c r="D57" s="508" t="s">
        <v>1638</v>
      </c>
      <c r="E57" s="509" t="s">
        <v>1639</v>
      </c>
      <c r="F57" s="508" t="s">
        <v>1633</v>
      </c>
      <c r="G57" s="509" t="s">
        <v>1633</v>
      </c>
      <c r="H57" s="508" t="s">
        <v>1634</v>
      </c>
      <c r="I57" s="507" t="s">
        <v>1640</v>
      </c>
      <c r="J57" s="509" t="s">
        <v>1641</v>
      </c>
      <c r="K57" s="509" t="s">
        <v>1642</v>
      </c>
      <c r="L57" s="508" t="s">
        <v>986</v>
      </c>
      <c r="M57" s="507" t="s">
        <v>1643</v>
      </c>
      <c r="N57" s="508" t="s">
        <v>1644</v>
      </c>
      <c r="O57" s="509" t="s">
        <v>1626</v>
      </c>
      <c r="P57" s="508" t="s">
        <v>1633</v>
      </c>
      <c r="Q57" s="509" t="s">
        <v>1617</v>
      </c>
      <c r="R57" s="508" t="s">
        <v>986</v>
      </c>
      <c r="S57" s="507" t="s">
        <v>1632</v>
      </c>
      <c r="T57" s="509" t="s">
        <v>986</v>
      </c>
      <c r="U57" s="508" t="s">
        <v>1645</v>
      </c>
      <c r="V57" s="509" t="s">
        <v>1646</v>
      </c>
      <c r="W57" s="508" t="s">
        <v>986</v>
      </c>
      <c r="X57" s="507" t="s">
        <v>1647</v>
      </c>
      <c r="Y57" s="509" t="s">
        <v>986</v>
      </c>
      <c r="Z57" s="509" t="s">
        <v>1648</v>
      </c>
      <c r="AA57" s="508" t="s">
        <v>1633</v>
      </c>
      <c r="AB57" s="510" t="s">
        <v>986</v>
      </c>
      <c r="AC57" s="508" t="s">
        <v>1649</v>
      </c>
      <c r="AD57" s="510" t="s">
        <v>1642</v>
      </c>
      <c r="AE57" s="508" t="s">
        <v>986</v>
      </c>
    </row>
    <row r="58" spans="1:31" x14ac:dyDescent="0.2">
      <c r="A58" s="723" t="s">
        <v>91</v>
      </c>
      <c r="B58" s="728">
        <v>677</v>
      </c>
      <c r="C58" s="502" t="s">
        <v>1650</v>
      </c>
      <c r="D58" s="17" t="s">
        <v>1651</v>
      </c>
      <c r="E58" s="503" t="s">
        <v>1652</v>
      </c>
      <c r="F58" s="17" t="s">
        <v>1653</v>
      </c>
      <c r="G58" s="503" t="s">
        <v>1654</v>
      </c>
      <c r="H58" s="17" t="s">
        <v>1653</v>
      </c>
      <c r="I58" s="502" t="s">
        <v>1655</v>
      </c>
      <c r="J58" s="503" t="s">
        <v>1656</v>
      </c>
      <c r="K58" s="503" t="s">
        <v>1657</v>
      </c>
      <c r="L58" s="17" t="s">
        <v>1658</v>
      </c>
      <c r="M58" s="502" t="s">
        <v>1659</v>
      </c>
      <c r="N58" s="17" t="s">
        <v>1660</v>
      </c>
      <c r="O58" s="503" t="s">
        <v>1661</v>
      </c>
      <c r="P58" s="17" t="s">
        <v>1662</v>
      </c>
      <c r="Q58" s="503" t="s">
        <v>1661</v>
      </c>
      <c r="R58" s="17" t="s">
        <v>1653</v>
      </c>
      <c r="S58" s="502" t="s">
        <v>1663</v>
      </c>
      <c r="T58" s="503" t="s">
        <v>1653</v>
      </c>
      <c r="U58" s="17" t="s">
        <v>1664</v>
      </c>
      <c r="V58" s="503" t="s">
        <v>1665</v>
      </c>
      <c r="W58" s="17" t="s">
        <v>986</v>
      </c>
      <c r="X58" s="502" t="s">
        <v>1666</v>
      </c>
      <c r="Y58" s="503" t="s">
        <v>1667</v>
      </c>
      <c r="Z58" s="503" t="s">
        <v>1668</v>
      </c>
      <c r="AA58" s="17" t="s">
        <v>1661</v>
      </c>
      <c r="AB58" s="504" t="s">
        <v>1653</v>
      </c>
      <c r="AC58" s="17" t="s">
        <v>1669</v>
      </c>
      <c r="AD58" s="504" t="s">
        <v>1670</v>
      </c>
      <c r="AE58" s="17" t="s">
        <v>1653</v>
      </c>
    </row>
    <row r="59" spans="1:31" x14ac:dyDescent="0.2">
      <c r="A59" s="735"/>
      <c r="B59" s="729"/>
      <c r="C59" s="507" t="s">
        <v>1671</v>
      </c>
      <c r="D59" s="508" t="s">
        <v>1672</v>
      </c>
      <c r="E59" s="509" t="s">
        <v>1653</v>
      </c>
      <c r="F59" s="508" t="s">
        <v>1673</v>
      </c>
      <c r="G59" s="509" t="s">
        <v>1673</v>
      </c>
      <c r="H59" s="508" t="s">
        <v>986</v>
      </c>
      <c r="I59" s="507" t="s">
        <v>1674</v>
      </c>
      <c r="J59" s="509" t="s">
        <v>1675</v>
      </c>
      <c r="K59" s="509" t="s">
        <v>1676</v>
      </c>
      <c r="L59" s="508" t="s">
        <v>1658</v>
      </c>
      <c r="M59" s="507" t="s">
        <v>1677</v>
      </c>
      <c r="N59" s="508" t="s">
        <v>1678</v>
      </c>
      <c r="O59" s="509" t="s">
        <v>1653</v>
      </c>
      <c r="P59" s="508" t="s">
        <v>986</v>
      </c>
      <c r="Q59" s="509" t="s">
        <v>1653</v>
      </c>
      <c r="R59" s="508" t="s">
        <v>986</v>
      </c>
      <c r="S59" s="507" t="s">
        <v>1679</v>
      </c>
      <c r="T59" s="509" t="s">
        <v>986</v>
      </c>
      <c r="U59" s="508" t="s">
        <v>1680</v>
      </c>
      <c r="V59" s="509" t="s">
        <v>1681</v>
      </c>
      <c r="W59" s="508" t="s">
        <v>986</v>
      </c>
      <c r="X59" s="507" t="s">
        <v>1681</v>
      </c>
      <c r="Y59" s="509" t="s">
        <v>1673</v>
      </c>
      <c r="Z59" s="509" t="s">
        <v>1682</v>
      </c>
      <c r="AA59" s="508" t="s">
        <v>986</v>
      </c>
      <c r="AB59" s="510" t="s">
        <v>1673</v>
      </c>
      <c r="AC59" s="508" t="s">
        <v>1683</v>
      </c>
      <c r="AD59" s="510" t="s">
        <v>1684</v>
      </c>
      <c r="AE59" s="508" t="s">
        <v>1653</v>
      </c>
    </row>
    <row r="60" spans="1:31" x14ac:dyDescent="0.2">
      <c r="A60" s="723" t="s">
        <v>92</v>
      </c>
      <c r="B60" s="730">
        <v>7563</v>
      </c>
      <c r="C60" s="502" t="s">
        <v>1685</v>
      </c>
      <c r="D60" s="17" t="s">
        <v>1686</v>
      </c>
      <c r="E60" s="503" t="s">
        <v>1687</v>
      </c>
      <c r="F60" s="17" t="s">
        <v>1688</v>
      </c>
      <c r="G60" s="503" t="s">
        <v>1688</v>
      </c>
      <c r="H60" s="17" t="s">
        <v>1689</v>
      </c>
      <c r="I60" s="502" t="s">
        <v>1690</v>
      </c>
      <c r="J60" s="503" t="s">
        <v>1691</v>
      </c>
      <c r="K60" s="503" t="s">
        <v>1692</v>
      </c>
      <c r="L60" s="17" t="s">
        <v>1693</v>
      </c>
      <c r="M60" s="502" t="s">
        <v>1694</v>
      </c>
      <c r="N60" s="17" t="s">
        <v>1695</v>
      </c>
      <c r="O60" s="503" t="s">
        <v>1696</v>
      </c>
      <c r="P60" s="17" t="s">
        <v>1697</v>
      </c>
      <c r="Q60" s="503" t="s">
        <v>1698</v>
      </c>
      <c r="R60" s="17" t="s">
        <v>1699</v>
      </c>
      <c r="S60" s="502" t="s">
        <v>1700</v>
      </c>
      <c r="T60" s="503" t="s">
        <v>1699</v>
      </c>
      <c r="U60" s="17" t="s">
        <v>1701</v>
      </c>
      <c r="V60" s="503" t="s">
        <v>1702</v>
      </c>
      <c r="W60" s="17" t="s">
        <v>1703</v>
      </c>
      <c r="X60" s="502" t="s">
        <v>1704</v>
      </c>
      <c r="Y60" s="503" t="s">
        <v>1705</v>
      </c>
      <c r="Z60" s="503" t="s">
        <v>1706</v>
      </c>
      <c r="AA60" s="17" t="s">
        <v>1175</v>
      </c>
      <c r="AB60" s="504" t="s">
        <v>1707</v>
      </c>
      <c r="AC60" s="17" t="s">
        <v>1708</v>
      </c>
      <c r="AD60" s="504" t="s">
        <v>1709</v>
      </c>
      <c r="AE60" s="17" t="s">
        <v>1710</v>
      </c>
    </row>
    <row r="61" spans="1:31" x14ac:dyDescent="0.2">
      <c r="A61" s="724"/>
      <c r="B61" s="731"/>
      <c r="C61" s="507" t="s">
        <v>1711</v>
      </c>
      <c r="D61" s="508" t="s">
        <v>1712</v>
      </c>
      <c r="E61" s="509" t="s">
        <v>1713</v>
      </c>
      <c r="F61" s="508" t="s">
        <v>1175</v>
      </c>
      <c r="G61" s="509" t="s">
        <v>1175</v>
      </c>
      <c r="H61" s="508" t="s">
        <v>1714</v>
      </c>
      <c r="I61" s="507" t="s">
        <v>1715</v>
      </c>
      <c r="J61" s="509" t="s">
        <v>1716</v>
      </c>
      <c r="K61" s="509" t="s">
        <v>1717</v>
      </c>
      <c r="L61" s="508" t="s">
        <v>986</v>
      </c>
      <c r="M61" s="507" t="s">
        <v>1718</v>
      </c>
      <c r="N61" s="508" t="s">
        <v>1719</v>
      </c>
      <c r="O61" s="509" t="s">
        <v>1720</v>
      </c>
      <c r="P61" s="508" t="s">
        <v>1688</v>
      </c>
      <c r="Q61" s="509" t="s">
        <v>1713</v>
      </c>
      <c r="R61" s="508" t="s">
        <v>1721</v>
      </c>
      <c r="S61" s="507" t="s">
        <v>1722</v>
      </c>
      <c r="T61" s="509" t="s">
        <v>1431</v>
      </c>
      <c r="U61" s="508" t="s">
        <v>1723</v>
      </c>
      <c r="V61" s="509" t="s">
        <v>1724</v>
      </c>
      <c r="W61" s="508" t="s">
        <v>1720</v>
      </c>
      <c r="X61" s="507" t="s">
        <v>1725</v>
      </c>
      <c r="Y61" s="509" t="s">
        <v>1693</v>
      </c>
      <c r="Z61" s="509" t="s">
        <v>1705</v>
      </c>
      <c r="AA61" s="508" t="s">
        <v>986</v>
      </c>
      <c r="AB61" s="510" t="s">
        <v>1703</v>
      </c>
      <c r="AC61" s="508" t="s">
        <v>1726</v>
      </c>
      <c r="AD61" s="510" t="s">
        <v>1727</v>
      </c>
      <c r="AE61" s="508" t="s">
        <v>1707</v>
      </c>
    </row>
    <row r="62" spans="1:31" x14ac:dyDescent="0.2">
      <c r="A62" s="724" t="s">
        <v>93</v>
      </c>
      <c r="B62" s="732">
        <v>6805</v>
      </c>
      <c r="C62" s="502" t="s">
        <v>1728</v>
      </c>
      <c r="D62" s="17" t="s">
        <v>1729</v>
      </c>
      <c r="E62" s="503" t="s">
        <v>1730</v>
      </c>
      <c r="F62" s="17" t="s">
        <v>1731</v>
      </c>
      <c r="G62" s="503" t="s">
        <v>1732</v>
      </c>
      <c r="H62" s="17" t="s">
        <v>1733</v>
      </c>
      <c r="I62" s="502" t="s">
        <v>1734</v>
      </c>
      <c r="J62" s="503" t="s">
        <v>1735</v>
      </c>
      <c r="K62" s="503" t="s">
        <v>1736</v>
      </c>
      <c r="L62" s="17" t="s">
        <v>1720</v>
      </c>
      <c r="M62" s="502" t="s">
        <v>1737</v>
      </c>
      <c r="N62" s="17" t="s">
        <v>1738</v>
      </c>
      <c r="O62" s="503" t="s">
        <v>1739</v>
      </c>
      <c r="P62" s="17" t="s">
        <v>1740</v>
      </c>
      <c r="Q62" s="503" t="s">
        <v>1741</v>
      </c>
      <c r="R62" s="17" t="s">
        <v>1742</v>
      </c>
      <c r="S62" s="502" t="s">
        <v>1743</v>
      </c>
      <c r="T62" s="503" t="s">
        <v>1732</v>
      </c>
      <c r="U62" s="17" t="s">
        <v>1744</v>
      </c>
      <c r="V62" s="503" t="s">
        <v>1745</v>
      </c>
      <c r="W62" s="17" t="s">
        <v>1746</v>
      </c>
      <c r="X62" s="502" t="s">
        <v>1747</v>
      </c>
      <c r="Y62" s="503" t="s">
        <v>1748</v>
      </c>
      <c r="Z62" s="503" t="s">
        <v>1749</v>
      </c>
      <c r="AA62" s="17" t="s">
        <v>1750</v>
      </c>
      <c r="AB62" s="504" t="s">
        <v>1751</v>
      </c>
      <c r="AC62" s="17" t="s">
        <v>1752</v>
      </c>
      <c r="AD62" s="504" t="s">
        <v>1753</v>
      </c>
      <c r="AE62" s="17" t="s">
        <v>1754</v>
      </c>
    </row>
    <row r="63" spans="1:31" x14ac:dyDescent="0.2">
      <c r="A63" s="725"/>
      <c r="B63" s="733"/>
      <c r="C63" s="507" t="s">
        <v>1755</v>
      </c>
      <c r="D63" s="508" t="s">
        <v>1756</v>
      </c>
      <c r="E63" s="509" t="s">
        <v>1757</v>
      </c>
      <c r="F63" s="508" t="s">
        <v>1180</v>
      </c>
      <c r="G63" s="509" t="s">
        <v>1693</v>
      </c>
      <c r="H63" s="508" t="s">
        <v>1758</v>
      </c>
      <c r="I63" s="507" t="s">
        <v>1759</v>
      </c>
      <c r="J63" s="509" t="s">
        <v>1760</v>
      </c>
      <c r="K63" s="509" t="s">
        <v>1761</v>
      </c>
      <c r="L63" s="508" t="s">
        <v>1693</v>
      </c>
      <c r="M63" s="507" t="s">
        <v>1762</v>
      </c>
      <c r="N63" s="508" t="s">
        <v>1763</v>
      </c>
      <c r="O63" s="509" t="s">
        <v>1720</v>
      </c>
      <c r="P63" s="508" t="s">
        <v>1693</v>
      </c>
      <c r="Q63" s="509" t="s">
        <v>1758</v>
      </c>
      <c r="R63" s="508" t="s">
        <v>1720</v>
      </c>
      <c r="S63" s="507" t="s">
        <v>1764</v>
      </c>
      <c r="T63" s="509" t="s">
        <v>1693</v>
      </c>
      <c r="U63" s="508" t="s">
        <v>1765</v>
      </c>
      <c r="V63" s="509" t="s">
        <v>1766</v>
      </c>
      <c r="W63" s="508" t="s">
        <v>1720</v>
      </c>
      <c r="X63" s="507" t="s">
        <v>1767</v>
      </c>
      <c r="Y63" s="509" t="s">
        <v>1175</v>
      </c>
      <c r="Z63" s="509" t="s">
        <v>1768</v>
      </c>
      <c r="AA63" s="508" t="s">
        <v>986</v>
      </c>
      <c r="AB63" s="510" t="s">
        <v>1720</v>
      </c>
      <c r="AC63" s="508" t="s">
        <v>1769</v>
      </c>
      <c r="AD63" s="510" t="s">
        <v>1770</v>
      </c>
      <c r="AE63" s="508" t="s">
        <v>1771</v>
      </c>
    </row>
    <row r="64" spans="1:31" x14ac:dyDescent="0.2">
      <c r="A64" s="739" t="s">
        <v>379</v>
      </c>
      <c r="B64" s="739"/>
      <c r="C64" s="739"/>
      <c r="D64" s="739"/>
      <c r="E64" s="739"/>
    </row>
    <row r="65" spans="1:1" x14ac:dyDescent="0.2">
      <c r="A65" s="550" t="s">
        <v>160</v>
      </c>
    </row>
    <row r="66" spans="1:1" x14ac:dyDescent="0.2">
      <c r="A66" s="3" t="s">
        <v>162</v>
      </c>
    </row>
    <row r="67" spans="1:1" x14ac:dyDescent="0.2">
      <c r="A67" s="3" t="s">
        <v>164</v>
      </c>
    </row>
  </sheetData>
  <mergeCells count="59">
    <mergeCell ref="A60:A61"/>
    <mergeCell ref="B60:B61"/>
    <mergeCell ref="A62:A63"/>
    <mergeCell ref="B62:B63"/>
    <mergeCell ref="A64:E64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1:A42"/>
    <mergeCell ref="B41:B42"/>
    <mergeCell ref="A43:A44"/>
    <mergeCell ref="B43:B44"/>
    <mergeCell ref="A46:A47"/>
    <mergeCell ref="B46:B47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6:A17"/>
    <mergeCell ref="B16:B17"/>
    <mergeCell ref="A19:A20"/>
    <mergeCell ref="B19:B20"/>
    <mergeCell ref="A21:A22"/>
    <mergeCell ref="B21:B22"/>
    <mergeCell ref="A10:A11"/>
    <mergeCell ref="B10:B11"/>
    <mergeCell ref="A12:A13"/>
    <mergeCell ref="B12:B13"/>
    <mergeCell ref="A14:A15"/>
    <mergeCell ref="B14:B15"/>
    <mergeCell ref="A4:A5"/>
    <mergeCell ref="B4:B5"/>
    <mergeCell ref="A6:A7"/>
    <mergeCell ref="B6:B7"/>
    <mergeCell ref="A8:A9"/>
    <mergeCell ref="B8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zoomScale="115" zoomScaleNormal="115" workbookViewId="0">
      <pane ySplit="10" topLeftCell="A11" activePane="bottomLeft" state="frozen"/>
      <selection pane="bottomLeft" activeCell="F6" sqref="F6"/>
    </sheetView>
  </sheetViews>
  <sheetFormatPr defaultColWidth="8.85546875" defaultRowHeight="11.25" x14ac:dyDescent="0.2"/>
  <cols>
    <col min="1" max="1" width="28.28515625" style="3" customWidth="1"/>
    <col min="2" max="2" width="8.7109375" style="3" customWidth="1"/>
    <col min="3" max="3" width="9.5703125" style="3" customWidth="1"/>
    <col min="4" max="8" width="9.5703125" style="19" customWidth="1"/>
    <col min="9" max="9" width="6.85546875" style="19" bestFit="1" customWidth="1"/>
    <col min="10" max="10" width="7.42578125" style="19" bestFit="1" customWidth="1"/>
    <col min="11" max="11" width="6.140625" style="19" bestFit="1" customWidth="1"/>
    <col min="12" max="12" width="7.42578125" style="19" bestFit="1" customWidth="1"/>
    <col min="13" max="16384" width="8.85546875" style="3"/>
  </cols>
  <sheetData>
    <row r="1" spans="1:12" ht="22.5" customHeight="1" x14ac:dyDescent="0.2">
      <c r="A1" s="2" t="s">
        <v>384</v>
      </c>
      <c r="B1" s="2"/>
    </row>
    <row r="2" spans="1:12" ht="14.45" customHeight="1" x14ac:dyDescent="0.2">
      <c r="A2" s="749" t="s">
        <v>167</v>
      </c>
      <c r="B2" s="741" t="s">
        <v>126</v>
      </c>
      <c r="C2" s="743" t="s">
        <v>184</v>
      </c>
      <c r="D2" s="745" t="s">
        <v>185</v>
      </c>
      <c r="E2" s="746"/>
      <c r="F2" s="746"/>
      <c r="G2" s="747"/>
      <c r="H2" s="745" t="s">
        <v>186</v>
      </c>
      <c r="I2" s="746"/>
      <c r="J2" s="746"/>
      <c r="K2" s="746"/>
      <c r="L2" s="746"/>
    </row>
    <row r="3" spans="1:12" ht="30" customHeight="1" x14ac:dyDescent="0.2">
      <c r="A3" s="750"/>
      <c r="B3" s="742"/>
      <c r="C3" s="744"/>
      <c r="D3" s="73" t="s">
        <v>98</v>
      </c>
      <c r="E3" s="74" t="s">
        <v>99</v>
      </c>
      <c r="F3" s="74" t="s">
        <v>100</v>
      </c>
      <c r="G3" s="75" t="s">
        <v>101</v>
      </c>
      <c r="H3" s="745"/>
      <c r="I3" s="748"/>
      <c r="J3" s="748"/>
      <c r="K3" s="748"/>
      <c r="L3" s="748"/>
    </row>
    <row r="4" spans="1:12" x14ac:dyDescent="0.2">
      <c r="A4" s="751"/>
      <c r="B4" s="76" t="s">
        <v>2</v>
      </c>
      <c r="C4" s="186" t="s">
        <v>0</v>
      </c>
      <c r="D4" s="77" t="s">
        <v>0</v>
      </c>
      <c r="E4" s="78" t="s">
        <v>0</v>
      </c>
      <c r="F4" s="78" t="s">
        <v>0</v>
      </c>
      <c r="G4" s="79" t="s">
        <v>0</v>
      </c>
      <c r="H4" s="77" t="s">
        <v>187</v>
      </c>
      <c r="I4" s="77" t="s">
        <v>188</v>
      </c>
      <c r="J4" s="77" t="s">
        <v>189</v>
      </c>
      <c r="K4" s="77" t="s">
        <v>190</v>
      </c>
      <c r="L4" s="77" t="s">
        <v>191</v>
      </c>
    </row>
    <row r="5" spans="1:12" x14ac:dyDescent="0.2">
      <c r="A5" s="69" t="s">
        <v>173</v>
      </c>
      <c r="B5" s="60"/>
      <c r="C5" s="61"/>
      <c r="D5" s="62"/>
      <c r="E5" s="63"/>
      <c r="F5" s="63"/>
      <c r="G5" s="63"/>
      <c r="H5" s="64"/>
      <c r="I5" s="65"/>
      <c r="J5" s="65"/>
      <c r="K5" s="65"/>
      <c r="L5" s="65"/>
    </row>
    <row r="6" spans="1:12" x14ac:dyDescent="0.2">
      <c r="A6" s="7" t="s">
        <v>174</v>
      </c>
      <c r="B6" s="34">
        <v>26054</v>
      </c>
      <c r="C6" s="21">
        <v>28.87</v>
      </c>
      <c r="D6" s="20">
        <v>4.0999999999999996</v>
      </c>
      <c r="E6" s="20">
        <v>17.63</v>
      </c>
      <c r="F6" s="20">
        <v>30.03</v>
      </c>
      <c r="G6" s="20">
        <v>48.24</v>
      </c>
      <c r="H6" s="25">
        <v>39.81</v>
      </c>
      <c r="I6" s="25">
        <v>12.45</v>
      </c>
      <c r="J6" s="490">
        <v>31</v>
      </c>
      <c r="K6" s="490">
        <v>39</v>
      </c>
      <c r="L6" s="490">
        <v>48</v>
      </c>
    </row>
    <row r="7" spans="1:12" x14ac:dyDescent="0.2">
      <c r="A7" s="518" t="s">
        <v>175</v>
      </c>
      <c r="B7" s="34">
        <v>6838</v>
      </c>
      <c r="C7" s="21">
        <v>24.85</v>
      </c>
      <c r="D7" s="20">
        <v>6.03</v>
      </c>
      <c r="E7" s="20">
        <v>20.92</v>
      </c>
      <c r="F7" s="20">
        <v>29.84</v>
      </c>
      <c r="G7" s="20">
        <v>43.21</v>
      </c>
      <c r="H7" s="25">
        <v>38.01</v>
      </c>
      <c r="I7" s="25">
        <v>12.64</v>
      </c>
      <c r="J7" s="490">
        <v>29</v>
      </c>
      <c r="K7" s="490">
        <v>37</v>
      </c>
      <c r="L7" s="490">
        <v>47</v>
      </c>
    </row>
    <row r="8" spans="1:12" ht="14.45" customHeight="1" x14ac:dyDescent="0.2">
      <c r="A8" s="749" t="s">
        <v>169</v>
      </c>
      <c r="B8" s="741" t="s">
        <v>128</v>
      </c>
      <c r="C8" s="743" t="s">
        <v>184</v>
      </c>
      <c r="D8" s="745" t="s">
        <v>185</v>
      </c>
      <c r="E8" s="746"/>
      <c r="F8" s="746"/>
      <c r="G8" s="747"/>
      <c r="H8" s="745" t="s">
        <v>186</v>
      </c>
      <c r="I8" s="746"/>
      <c r="J8" s="746"/>
      <c r="K8" s="746"/>
      <c r="L8" s="746"/>
    </row>
    <row r="9" spans="1:12" ht="34.9" customHeight="1" x14ac:dyDescent="0.2">
      <c r="A9" s="750"/>
      <c r="B9" s="742"/>
      <c r="C9" s="744"/>
      <c r="D9" s="73" t="s">
        <v>98</v>
      </c>
      <c r="E9" s="74" t="s">
        <v>99</v>
      </c>
      <c r="F9" s="74" t="s">
        <v>100</v>
      </c>
      <c r="G9" s="75" t="s">
        <v>101</v>
      </c>
      <c r="H9" s="745"/>
      <c r="I9" s="748"/>
      <c r="J9" s="748"/>
      <c r="K9" s="748"/>
      <c r="L9" s="748"/>
    </row>
    <row r="10" spans="1:12" x14ac:dyDescent="0.2">
      <c r="A10" s="751"/>
      <c r="B10" s="76" t="s">
        <v>2</v>
      </c>
      <c r="C10" s="186" t="s">
        <v>0</v>
      </c>
      <c r="D10" s="77" t="s">
        <v>0</v>
      </c>
      <c r="E10" s="78" t="s">
        <v>0</v>
      </c>
      <c r="F10" s="78" t="s">
        <v>0</v>
      </c>
      <c r="G10" s="79" t="s">
        <v>0</v>
      </c>
      <c r="H10" s="77" t="s">
        <v>187</v>
      </c>
      <c r="I10" s="77" t="s">
        <v>188</v>
      </c>
      <c r="J10" s="77" t="s">
        <v>189</v>
      </c>
      <c r="K10" s="77" t="s">
        <v>190</v>
      </c>
      <c r="L10" s="77" t="s">
        <v>191</v>
      </c>
    </row>
    <row r="11" spans="1:12" x14ac:dyDescent="0.2">
      <c r="A11" s="69" t="s">
        <v>375</v>
      </c>
      <c r="B11" s="60"/>
      <c r="C11" s="640"/>
      <c r="D11" s="636"/>
      <c r="E11" s="637"/>
      <c r="F11" s="638"/>
      <c r="G11" s="638"/>
      <c r="H11" s="639"/>
      <c r="I11" s="65"/>
      <c r="J11" s="65"/>
      <c r="K11" s="65"/>
      <c r="L11" s="65"/>
    </row>
    <row r="12" spans="1:12" x14ac:dyDescent="0.2">
      <c r="A12" s="5">
        <v>2015</v>
      </c>
      <c r="B12" s="34">
        <v>7990</v>
      </c>
      <c r="C12" s="21">
        <v>26.23</v>
      </c>
      <c r="D12" s="20">
        <v>5.0599999999999996</v>
      </c>
      <c r="E12" s="20">
        <v>21.73</v>
      </c>
      <c r="F12" s="20">
        <v>28.08</v>
      </c>
      <c r="G12" s="20">
        <v>45.12</v>
      </c>
      <c r="H12" s="25">
        <v>38.71</v>
      </c>
      <c r="I12" s="25">
        <v>12.73</v>
      </c>
      <c r="J12" s="490">
        <v>29</v>
      </c>
      <c r="K12" s="490">
        <v>38</v>
      </c>
      <c r="L12" s="490">
        <v>48</v>
      </c>
    </row>
    <row r="13" spans="1:12" x14ac:dyDescent="0.2">
      <c r="A13" s="5">
        <v>2016</v>
      </c>
      <c r="B13" s="34">
        <v>7631</v>
      </c>
      <c r="C13" s="21">
        <v>26.51</v>
      </c>
      <c r="D13" s="20">
        <v>3.59</v>
      </c>
      <c r="E13" s="20">
        <v>20.46</v>
      </c>
      <c r="F13" s="20">
        <v>30.38</v>
      </c>
      <c r="G13" s="20">
        <v>45.56</v>
      </c>
      <c r="H13" s="25">
        <v>39.130000000000003</v>
      </c>
      <c r="I13" s="25">
        <v>12.26</v>
      </c>
      <c r="J13" s="490">
        <v>30</v>
      </c>
      <c r="K13" s="490">
        <v>38</v>
      </c>
      <c r="L13" s="490">
        <v>48</v>
      </c>
    </row>
    <row r="14" spans="1:12" x14ac:dyDescent="0.2">
      <c r="A14" s="5">
        <v>2017</v>
      </c>
      <c r="B14" s="34">
        <v>7566</v>
      </c>
      <c r="C14" s="21">
        <v>26.33</v>
      </c>
      <c r="D14" s="20">
        <v>3.23</v>
      </c>
      <c r="E14" s="20">
        <v>20.53</v>
      </c>
      <c r="F14" s="20">
        <v>30.65</v>
      </c>
      <c r="G14" s="20">
        <v>45.6</v>
      </c>
      <c r="H14" s="25">
        <v>39.32</v>
      </c>
      <c r="I14" s="25">
        <v>12.29</v>
      </c>
      <c r="J14" s="490">
        <v>30</v>
      </c>
      <c r="K14" s="490">
        <v>38</v>
      </c>
      <c r="L14" s="490">
        <v>48</v>
      </c>
    </row>
    <row r="15" spans="1:12" x14ac:dyDescent="0.2">
      <c r="A15" s="5">
        <v>2018</v>
      </c>
      <c r="B15" s="34">
        <v>7614</v>
      </c>
      <c r="C15" s="21">
        <v>26.79</v>
      </c>
      <c r="D15" s="20">
        <v>2.59</v>
      </c>
      <c r="E15" s="20">
        <v>19</v>
      </c>
      <c r="F15" s="20">
        <v>31.24</v>
      </c>
      <c r="G15" s="20">
        <v>47.17</v>
      </c>
      <c r="H15" s="25">
        <v>39.799999999999997</v>
      </c>
      <c r="I15" s="25">
        <v>12.15</v>
      </c>
      <c r="J15" s="490">
        <v>31</v>
      </c>
      <c r="K15" s="490">
        <v>39</v>
      </c>
      <c r="L15" s="490">
        <v>48</v>
      </c>
    </row>
    <row r="16" spans="1:12" x14ac:dyDescent="0.2">
      <c r="A16" s="5">
        <v>2019</v>
      </c>
      <c r="B16" s="34">
        <v>7827</v>
      </c>
      <c r="C16" s="21">
        <v>25.33</v>
      </c>
      <c r="D16" s="20">
        <v>2.99</v>
      </c>
      <c r="E16" s="20">
        <v>19.02</v>
      </c>
      <c r="F16" s="20">
        <v>31.28</v>
      </c>
      <c r="G16" s="20">
        <v>46.71</v>
      </c>
      <c r="H16" s="25">
        <v>39.4</v>
      </c>
      <c r="I16" s="25">
        <v>11.89</v>
      </c>
      <c r="J16" s="490">
        <v>31</v>
      </c>
      <c r="K16" s="490">
        <v>38</v>
      </c>
      <c r="L16" s="490">
        <v>47</v>
      </c>
    </row>
    <row r="17" spans="1:12" x14ac:dyDescent="0.2">
      <c r="A17" s="5">
        <v>2020</v>
      </c>
      <c r="B17" s="34">
        <v>7018</v>
      </c>
      <c r="C17" s="21">
        <v>26.84</v>
      </c>
      <c r="D17" s="20">
        <v>2.85</v>
      </c>
      <c r="E17" s="20">
        <v>19.440000000000001</v>
      </c>
      <c r="F17" s="20">
        <v>31.6</v>
      </c>
      <c r="G17" s="20">
        <v>46.11</v>
      </c>
      <c r="H17" s="25">
        <v>39.409999999999997</v>
      </c>
      <c r="I17" s="25">
        <v>12</v>
      </c>
      <c r="J17" s="490">
        <v>30</v>
      </c>
      <c r="K17" s="490">
        <v>38</v>
      </c>
      <c r="L17" s="490">
        <v>48</v>
      </c>
    </row>
    <row r="18" spans="1:12" x14ac:dyDescent="0.2">
      <c r="A18" s="5">
        <v>2021</v>
      </c>
      <c r="B18" s="34">
        <v>7280</v>
      </c>
      <c r="C18" s="21">
        <v>27.3</v>
      </c>
      <c r="D18" s="20">
        <v>3.23</v>
      </c>
      <c r="E18" s="20">
        <v>18.649999999999999</v>
      </c>
      <c r="F18" s="20">
        <v>30.95</v>
      </c>
      <c r="G18" s="20">
        <v>47.17</v>
      </c>
      <c r="H18" s="25">
        <v>39.5</v>
      </c>
      <c r="I18" s="25">
        <v>12.05</v>
      </c>
      <c r="J18" s="490">
        <v>31</v>
      </c>
      <c r="K18" s="490">
        <v>39</v>
      </c>
      <c r="L18" s="490">
        <v>48</v>
      </c>
    </row>
    <row r="19" spans="1:12" s="43" customFormat="1" ht="20.45" customHeight="1" x14ac:dyDescent="0.25">
      <c r="A19" s="649" t="s">
        <v>381</v>
      </c>
      <c r="B19" s="650"/>
      <c r="C19" s="677" t="s">
        <v>440</v>
      </c>
      <c r="D19" s="676" t="s">
        <v>441</v>
      </c>
      <c r="E19" s="678" t="s">
        <v>442</v>
      </c>
      <c r="F19" s="679" t="s">
        <v>443</v>
      </c>
      <c r="G19" s="678" t="s">
        <v>444</v>
      </c>
      <c r="H19" s="680" t="s">
        <v>445</v>
      </c>
      <c r="I19" s="651"/>
      <c r="J19" s="650"/>
      <c r="K19" s="650"/>
      <c r="L19" s="650"/>
    </row>
    <row r="20" spans="1:12" x14ac:dyDescent="0.2">
      <c r="A20" s="69" t="s">
        <v>70</v>
      </c>
      <c r="B20" s="66"/>
      <c r="C20" s="120"/>
      <c r="D20" s="68"/>
      <c r="E20" s="68"/>
      <c r="F20" s="68"/>
      <c r="G20" s="68"/>
      <c r="H20" s="67"/>
      <c r="I20" s="68"/>
      <c r="J20" s="187"/>
      <c r="K20" s="187"/>
      <c r="L20" s="187"/>
    </row>
    <row r="21" spans="1:12" x14ac:dyDescent="0.2">
      <c r="A21" s="80" t="s">
        <v>296</v>
      </c>
      <c r="B21" s="81">
        <v>15320</v>
      </c>
      <c r="C21" s="189">
        <v>29.9</v>
      </c>
      <c r="D21" s="82">
        <v>3.91</v>
      </c>
      <c r="E21" s="82">
        <v>16.91</v>
      </c>
      <c r="F21" s="82">
        <v>29.31</v>
      </c>
      <c r="G21" s="82">
        <v>49.87</v>
      </c>
      <c r="H21" s="83">
        <v>40.39</v>
      </c>
      <c r="I21" s="83">
        <v>12.59</v>
      </c>
      <c r="J21" s="491">
        <v>31</v>
      </c>
      <c r="K21" s="491">
        <v>39</v>
      </c>
      <c r="L21" s="491">
        <v>49</v>
      </c>
    </row>
    <row r="22" spans="1:12" x14ac:dyDescent="0.2">
      <c r="A22" s="80" t="s">
        <v>71</v>
      </c>
      <c r="B22" s="81">
        <v>10333</v>
      </c>
      <c r="C22" s="189">
        <v>30.55</v>
      </c>
      <c r="D22" s="82">
        <v>5.17</v>
      </c>
      <c r="E22" s="82">
        <v>19.55</v>
      </c>
      <c r="F22" s="82">
        <v>29.72</v>
      </c>
      <c r="G22" s="82">
        <v>45.56</v>
      </c>
      <c r="H22" s="83">
        <v>39.24</v>
      </c>
      <c r="I22" s="83">
        <v>12.86</v>
      </c>
      <c r="J22" s="491">
        <v>30</v>
      </c>
      <c r="K22" s="491">
        <v>38</v>
      </c>
      <c r="L22" s="491">
        <v>48</v>
      </c>
    </row>
    <row r="23" spans="1:12" x14ac:dyDescent="0.2">
      <c r="A23" s="28" t="s">
        <v>72</v>
      </c>
      <c r="B23" s="485">
        <v>1803</v>
      </c>
      <c r="C23" s="24">
        <v>28.91</v>
      </c>
      <c r="D23" s="23">
        <v>8.26</v>
      </c>
      <c r="E23" s="23">
        <v>18.91</v>
      </c>
      <c r="F23" s="23">
        <v>28.84</v>
      </c>
      <c r="G23" s="23">
        <v>43.98</v>
      </c>
      <c r="H23" s="26">
        <v>37.96</v>
      </c>
      <c r="I23" s="26">
        <v>12.71</v>
      </c>
      <c r="J23" s="492">
        <v>28</v>
      </c>
      <c r="K23" s="492">
        <v>38</v>
      </c>
      <c r="L23" s="492">
        <v>47</v>
      </c>
    </row>
    <row r="24" spans="1:12" x14ac:dyDescent="0.2">
      <c r="A24" s="28" t="s">
        <v>73</v>
      </c>
      <c r="B24" s="485">
        <v>1283</v>
      </c>
      <c r="C24" s="24">
        <v>26.19</v>
      </c>
      <c r="D24" s="23">
        <v>5.38</v>
      </c>
      <c r="E24" s="23">
        <v>23.07</v>
      </c>
      <c r="F24" s="23">
        <v>32.659999999999997</v>
      </c>
      <c r="G24" s="23">
        <v>38.89</v>
      </c>
      <c r="H24" s="26">
        <v>37.47</v>
      </c>
      <c r="I24" s="26">
        <v>12.2</v>
      </c>
      <c r="J24" s="492">
        <v>29</v>
      </c>
      <c r="K24" s="492">
        <v>36</v>
      </c>
      <c r="L24" s="492">
        <v>45</v>
      </c>
    </row>
    <row r="25" spans="1:12" x14ac:dyDescent="0.2">
      <c r="A25" s="28" t="s">
        <v>74</v>
      </c>
      <c r="B25" s="485">
        <v>3033</v>
      </c>
      <c r="C25" s="24">
        <v>34.86</v>
      </c>
      <c r="D25" s="23">
        <v>4.1900000000000004</v>
      </c>
      <c r="E25" s="23">
        <v>19.8</v>
      </c>
      <c r="F25" s="23">
        <v>27.28</v>
      </c>
      <c r="G25" s="23">
        <v>48.73</v>
      </c>
      <c r="H25" s="26">
        <v>40.32</v>
      </c>
      <c r="I25" s="26">
        <v>13.36</v>
      </c>
      <c r="J25" s="492">
        <v>30</v>
      </c>
      <c r="K25" s="492">
        <v>39</v>
      </c>
      <c r="L25" s="492">
        <v>50</v>
      </c>
    </row>
    <row r="26" spans="1:12" x14ac:dyDescent="0.2">
      <c r="A26" s="28" t="s">
        <v>75</v>
      </c>
      <c r="B26" s="485">
        <v>2252</v>
      </c>
      <c r="C26" s="24">
        <v>28.03</v>
      </c>
      <c r="D26" s="23">
        <v>4.84</v>
      </c>
      <c r="E26" s="23">
        <v>16.61</v>
      </c>
      <c r="F26" s="23">
        <v>31.31</v>
      </c>
      <c r="G26" s="23">
        <v>47.25</v>
      </c>
      <c r="H26" s="26">
        <v>39.950000000000003</v>
      </c>
      <c r="I26" s="26">
        <v>12.59</v>
      </c>
      <c r="J26" s="492">
        <v>31</v>
      </c>
      <c r="K26" s="492">
        <v>39</v>
      </c>
      <c r="L26" s="492">
        <v>49</v>
      </c>
    </row>
    <row r="27" spans="1:12" x14ac:dyDescent="0.2">
      <c r="A27" s="28" t="s">
        <v>76</v>
      </c>
      <c r="B27" s="485">
        <v>1962</v>
      </c>
      <c r="C27" s="24">
        <v>31.13</v>
      </c>
      <c r="D27" s="23">
        <v>4.04</v>
      </c>
      <c r="E27" s="23">
        <v>20.87</v>
      </c>
      <c r="F27" s="23">
        <v>30.57</v>
      </c>
      <c r="G27" s="23">
        <v>44.52</v>
      </c>
      <c r="H27" s="26">
        <v>39.119999999999997</v>
      </c>
      <c r="I27" s="26">
        <v>12.72</v>
      </c>
      <c r="J27" s="492">
        <v>30</v>
      </c>
      <c r="K27" s="492">
        <v>38</v>
      </c>
      <c r="L27" s="492">
        <v>47</v>
      </c>
    </row>
    <row r="28" spans="1:12" x14ac:dyDescent="0.2">
      <c r="A28" s="80" t="s">
        <v>77</v>
      </c>
      <c r="B28" s="486">
        <v>3528</v>
      </c>
      <c r="C28" s="189">
        <v>31.17</v>
      </c>
      <c r="D28" s="82">
        <v>1.28</v>
      </c>
      <c r="E28" s="82">
        <v>12.2</v>
      </c>
      <c r="F28" s="82">
        <v>28.5</v>
      </c>
      <c r="G28" s="82">
        <v>58.03</v>
      </c>
      <c r="H28" s="83">
        <v>42.6</v>
      </c>
      <c r="I28" s="83">
        <v>11.84</v>
      </c>
      <c r="J28" s="491">
        <v>34</v>
      </c>
      <c r="K28" s="491">
        <v>42</v>
      </c>
      <c r="L28" s="491">
        <v>51</v>
      </c>
    </row>
    <row r="29" spans="1:12" x14ac:dyDescent="0.2">
      <c r="A29" s="28" t="s">
        <v>78</v>
      </c>
      <c r="B29" s="485">
        <v>1482</v>
      </c>
      <c r="C29" s="24">
        <v>32.450000000000003</v>
      </c>
      <c r="D29" s="23">
        <v>0.74</v>
      </c>
      <c r="E29" s="23">
        <v>10.26</v>
      </c>
      <c r="F29" s="23">
        <v>28.16</v>
      </c>
      <c r="G29" s="23">
        <v>60.84</v>
      </c>
      <c r="H29" s="26">
        <v>42.6</v>
      </c>
      <c r="I29" s="26">
        <v>11.84</v>
      </c>
      <c r="J29" s="492">
        <v>34</v>
      </c>
      <c r="K29" s="492">
        <v>42</v>
      </c>
      <c r="L29" s="492">
        <v>51</v>
      </c>
    </row>
    <row r="30" spans="1:12" x14ac:dyDescent="0.2">
      <c r="A30" s="28" t="s">
        <v>79</v>
      </c>
      <c r="B30" s="485">
        <v>1091</v>
      </c>
      <c r="C30" s="24">
        <v>25.9</v>
      </c>
      <c r="D30" s="23">
        <v>1.19</v>
      </c>
      <c r="E30" s="23">
        <v>12.84</v>
      </c>
      <c r="F30" s="23">
        <v>30.37</v>
      </c>
      <c r="G30" s="23">
        <v>55.6</v>
      </c>
      <c r="H30" s="26">
        <v>43.7</v>
      </c>
      <c r="I30" s="26">
        <v>11.69</v>
      </c>
      <c r="J30" s="492">
        <v>35</v>
      </c>
      <c r="K30" s="492">
        <v>43</v>
      </c>
      <c r="L30" s="492">
        <v>52</v>
      </c>
    </row>
    <row r="31" spans="1:12" x14ac:dyDescent="0.2">
      <c r="A31" s="28" t="s">
        <v>80</v>
      </c>
      <c r="B31" s="485">
        <v>152</v>
      </c>
      <c r="C31" s="24">
        <v>30.26</v>
      </c>
      <c r="D31" s="23">
        <v>1.32</v>
      </c>
      <c r="E31" s="23">
        <v>9.8699999999999992</v>
      </c>
      <c r="F31" s="23">
        <v>17.760000000000002</v>
      </c>
      <c r="G31" s="23">
        <v>71.05</v>
      </c>
      <c r="H31" s="26">
        <v>41.86</v>
      </c>
      <c r="I31" s="26">
        <v>11.4</v>
      </c>
      <c r="J31" s="492">
        <v>33</v>
      </c>
      <c r="K31" s="492">
        <v>41</v>
      </c>
      <c r="L31" s="492">
        <v>50</v>
      </c>
    </row>
    <row r="32" spans="1:12" x14ac:dyDescent="0.2">
      <c r="A32" s="28" t="s">
        <v>81</v>
      </c>
      <c r="B32" s="485">
        <v>645</v>
      </c>
      <c r="C32" s="24">
        <v>35.5</v>
      </c>
      <c r="D32" s="23">
        <v>2.95</v>
      </c>
      <c r="E32" s="23">
        <v>17.829999999999998</v>
      </c>
      <c r="F32" s="23">
        <v>30.54</v>
      </c>
      <c r="G32" s="23">
        <v>48.68</v>
      </c>
      <c r="H32" s="26">
        <v>45.22</v>
      </c>
      <c r="I32" s="26">
        <v>11.76</v>
      </c>
      <c r="J32" s="492">
        <v>38</v>
      </c>
      <c r="K32" s="492">
        <v>46</v>
      </c>
      <c r="L32" s="492">
        <v>52</v>
      </c>
    </row>
    <row r="33" spans="1:12" x14ac:dyDescent="0.2">
      <c r="A33" s="28" t="s">
        <v>82</v>
      </c>
      <c r="B33" s="485">
        <v>158</v>
      </c>
      <c r="C33" s="24">
        <v>38.61</v>
      </c>
      <c r="D33" s="23">
        <v>0</v>
      </c>
      <c r="E33" s="23">
        <v>5.0599999999999996</v>
      </c>
      <c r="F33" s="23">
        <v>20.89</v>
      </c>
      <c r="G33" s="23">
        <v>74.05</v>
      </c>
      <c r="H33" s="26">
        <v>39.840000000000003</v>
      </c>
      <c r="I33" s="26">
        <v>12.47</v>
      </c>
      <c r="J33" s="492">
        <v>31</v>
      </c>
      <c r="K33" s="492">
        <v>39</v>
      </c>
      <c r="L33" s="492">
        <v>49</v>
      </c>
    </row>
    <row r="34" spans="1:12" x14ac:dyDescent="0.2">
      <c r="A34" s="80" t="s">
        <v>83</v>
      </c>
      <c r="B34" s="486">
        <v>1459</v>
      </c>
      <c r="C34" s="189">
        <v>22.27</v>
      </c>
      <c r="D34" s="82">
        <v>1.37</v>
      </c>
      <c r="E34" s="82">
        <v>9.68</v>
      </c>
      <c r="F34" s="82">
        <v>28.41</v>
      </c>
      <c r="G34" s="82">
        <v>60.54</v>
      </c>
      <c r="H34" s="83">
        <v>43.12</v>
      </c>
      <c r="I34" s="83">
        <v>11.26</v>
      </c>
      <c r="J34" s="491">
        <v>35</v>
      </c>
      <c r="K34" s="491">
        <v>42</v>
      </c>
      <c r="L34" s="491">
        <v>51</v>
      </c>
    </row>
    <row r="35" spans="1:12" x14ac:dyDescent="0.2">
      <c r="A35" s="69" t="s">
        <v>84</v>
      </c>
      <c r="B35" s="66"/>
      <c r="C35" s="120"/>
      <c r="D35" s="68"/>
      <c r="E35" s="68"/>
      <c r="F35" s="68"/>
      <c r="G35" s="68"/>
      <c r="H35" s="67"/>
      <c r="I35" s="68"/>
      <c r="J35" s="187"/>
      <c r="K35" s="187"/>
      <c r="L35" s="187"/>
    </row>
    <row r="36" spans="1:12" x14ac:dyDescent="0.2">
      <c r="A36" s="487" t="s">
        <v>85</v>
      </c>
      <c r="B36" s="487">
        <v>5355</v>
      </c>
      <c r="C36" s="84">
        <v>23.75</v>
      </c>
      <c r="D36" s="84">
        <v>8.09</v>
      </c>
      <c r="E36" s="84">
        <v>22.94</v>
      </c>
      <c r="F36" s="84">
        <v>33.130000000000003</v>
      </c>
      <c r="G36" s="84">
        <v>35.840000000000003</v>
      </c>
      <c r="H36" s="85">
        <v>35.94</v>
      </c>
      <c r="I36" s="85">
        <v>11.62</v>
      </c>
      <c r="J36" s="493">
        <v>27</v>
      </c>
      <c r="K36" s="493">
        <v>35</v>
      </c>
      <c r="L36" s="493">
        <v>43</v>
      </c>
    </row>
    <row r="37" spans="1:12" x14ac:dyDescent="0.2">
      <c r="A37" s="488" t="s">
        <v>86</v>
      </c>
      <c r="B37" s="488">
        <v>2823</v>
      </c>
      <c r="C37" s="29">
        <v>23.28</v>
      </c>
      <c r="D37" s="29">
        <v>4.51</v>
      </c>
      <c r="E37" s="29">
        <v>22.33</v>
      </c>
      <c r="F37" s="29">
        <v>34.47</v>
      </c>
      <c r="G37" s="29">
        <v>38.69</v>
      </c>
      <c r="H37" s="44">
        <v>36.880000000000003</v>
      </c>
      <c r="I37" s="44">
        <v>10.77</v>
      </c>
      <c r="J37" s="494">
        <v>29</v>
      </c>
      <c r="K37" s="494">
        <v>36</v>
      </c>
      <c r="L37" s="494">
        <v>44</v>
      </c>
    </row>
    <row r="38" spans="1:12" x14ac:dyDescent="0.2">
      <c r="A38" s="488" t="s">
        <v>87</v>
      </c>
      <c r="B38" s="488">
        <v>1424</v>
      </c>
      <c r="C38" s="29">
        <v>20.010000000000002</v>
      </c>
      <c r="D38" s="29">
        <v>6.6</v>
      </c>
      <c r="E38" s="29">
        <v>27.67</v>
      </c>
      <c r="F38" s="29">
        <v>38.97</v>
      </c>
      <c r="G38" s="29">
        <v>26.76</v>
      </c>
      <c r="H38" s="44">
        <v>33.97</v>
      </c>
      <c r="I38" s="44">
        <v>9.99</v>
      </c>
      <c r="J38" s="494">
        <v>27</v>
      </c>
      <c r="K38" s="494">
        <v>34</v>
      </c>
      <c r="L38" s="494">
        <v>40</v>
      </c>
    </row>
    <row r="39" spans="1:12" x14ac:dyDescent="0.2">
      <c r="A39" s="488" t="s">
        <v>88</v>
      </c>
      <c r="B39" s="488">
        <v>1108</v>
      </c>
      <c r="C39" s="29">
        <v>29.6</v>
      </c>
      <c r="D39" s="29">
        <v>19.13</v>
      </c>
      <c r="E39" s="29">
        <v>18.41</v>
      </c>
      <c r="F39" s="29">
        <v>22.2</v>
      </c>
      <c r="G39" s="29">
        <v>40.25</v>
      </c>
      <c r="H39" s="44">
        <v>36.090000000000003</v>
      </c>
      <c r="I39" s="44">
        <v>14.9</v>
      </c>
      <c r="J39" s="494">
        <v>22</v>
      </c>
      <c r="K39" s="494">
        <v>36</v>
      </c>
      <c r="L39" s="494">
        <v>47</v>
      </c>
    </row>
    <row r="40" spans="1:12" x14ac:dyDescent="0.2">
      <c r="A40" s="487" t="s">
        <v>89</v>
      </c>
      <c r="B40" s="487">
        <v>9965</v>
      </c>
      <c r="C40" s="84">
        <v>33.19</v>
      </c>
      <c r="D40" s="84">
        <v>1.64</v>
      </c>
      <c r="E40" s="84">
        <v>13.65</v>
      </c>
      <c r="F40" s="84">
        <v>27.26</v>
      </c>
      <c r="G40" s="84">
        <v>57.45</v>
      </c>
      <c r="H40" s="85">
        <v>42.79</v>
      </c>
      <c r="I40" s="85">
        <v>12.44</v>
      </c>
      <c r="J40" s="493">
        <v>33</v>
      </c>
      <c r="K40" s="493">
        <v>42</v>
      </c>
      <c r="L40" s="493">
        <v>52</v>
      </c>
    </row>
    <row r="41" spans="1:12" x14ac:dyDescent="0.2">
      <c r="A41" s="488" t="s">
        <v>90</v>
      </c>
      <c r="B41" s="488">
        <v>639</v>
      </c>
      <c r="C41" s="29">
        <v>20.190000000000001</v>
      </c>
      <c r="D41" s="29">
        <v>1.88</v>
      </c>
      <c r="E41" s="29">
        <v>22.85</v>
      </c>
      <c r="F41" s="29">
        <v>41.78</v>
      </c>
      <c r="G41" s="29">
        <v>33.49</v>
      </c>
      <c r="H41" s="44">
        <v>36.229999999999997</v>
      </c>
      <c r="I41" s="44">
        <v>9.2799999999999994</v>
      </c>
      <c r="J41" s="494">
        <v>30</v>
      </c>
      <c r="K41" s="494">
        <v>36</v>
      </c>
      <c r="L41" s="494">
        <v>42</v>
      </c>
    </row>
    <row r="42" spans="1:12" x14ac:dyDescent="0.2">
      <c r="A42" s="488" t="s">
        <v>91</v>
      </c>
      <c r="B42" s="488">
        <v>296</v>
      </c>
      <c r="C42" s="29">
        <v>22.3</v>
      </c>
      <c r="D42" s="29">
        <v>0.34</v>
      </c>
      <c r="E42" s="29">
        <v>15.93</v>
      </c>
      <c r="F42" s="29">
        <v>40.68</v>
      </c>
      <c r="G42" s="29">
        <v>43.05</v>
      </c>
      <c r="H42" s="44">
        <v>39.11</v>
      </c>
      <c r="I42" s="44">
        <v>9.82</v>
      </c>
      <c r="J42" s="494">
        <v>32</v>
      </c>
      <c r="K42" s="494">
        <v>38</v>
      </c>
      <c r="L42" s="494">
        <v>46</v>
      </c>
    </row>
    <row r="43" spans="1:12" x14ac:dyDescent="0.2">
      <c r="A43" s="488" t="s">
        <v>92</v>
      </c>
      <c r="B43" s="488">
        <v>4543</v>
      </c>
      <c r="C43" s="29">
        <v>35.94</v>
      </c>
      <c r="D43" s="29">
        <v>2.0299999999999998</v>
      </c>
      <c r="E43" s="29">
        <v>13.12</v>
      </c>
      <c r="F43" s="29">
        <v>24.04</v>
      </c>
      <c r="G43" s="29">
        <v>60.82</v>
      </c>
      <c r="H43" s="44">
        <v>43.74</v>
      </c>
      <c r="I43" s="44">
        <v>12.95</v>
      </c>
      <c r="J43" s="494">
        <v>34</v>
      </c>
      <c r="K43" s="494">
        <v>44</v>
      </c>
      <c r="L43" s="494">
        <v>53</v>
      </c>
    </row>
    <row r="44" spans="1:12" x14ac:dyDescent="0.2">
      <c r="A44" s="488" t="s">
        <v>93</v>
      </c>
      <c r="B44" s="488">
        <v>4487</v>
      </c>
      <c r="C44" s="29">
        <v>32.979999999999997</v>
      </c>
      <c r="D44" s="29">
        <v>1.31</v>
      </c>
      <c r="E44" s="29">
        <v>12.72</v>
      </c>
      <c r="F44" s="29">
        <v>27.56</v>
      </c>
      <c r="G44" s="29">
        <v>58.41</v>
      </c>
      <c r="H44" s="44">
        <v>43</v>
      </c>
      <c r="I44" s="44">
        <v>12.15</v>
      </c>
      <c r="J44" s="494">
        <v>34</v>
      </c>
      <c r="K44" s="494">
        <v>42</v>
      </c>
      <c r="L44" s="494">
        <v>52</v>
      </c>
    </row>
    <row r="45" spans="1:12" x14ac:dyDescent="0.2">
      <c r="A45" s="69" t="s">
        <v>94</v>
      </c>
      <c r="B45" s="69"/>
      <c r="C45" s="489"/>
      <c r="D45" s="68"/>
      <c r="E45" s="68"/>
      <c r="F45" s="68"/>
      <c r="G45" s="68"/>
      <c r="H45" s="67"/>
      <c r="I45" s="68"/>
      <c r="J45" s="187"/>
      <c r="K45" s="187"/>
      <c r="L45" s="187"/>
    </row>
    <row r="46" spans="1:12" x14ac:dyDescent="0.2">
      <c r="A46" s="7" t="s">
        <v>95</v>
      </c>
      <c r="B46" s="10">
        <v>10692</v>
      </c>
      <c r="C46" s="31"/>
      <c r="D46" s="33">
        <v>4.2300000000000004</v>
      </c>
      <c r="E46" s="33">
        <v>17.989999999999998</v>
      </c>
      <c r="F46" s="33">
        <v>29.77</v>
      </c>
      <c r="G46" s="33">
        <v>48</v>
      </c>
      <c r="H46" s="38">
        <v>39.67</v>
      </c>
      <c r="I46" s="38">
        <v>12.37</v>
      </c>
      <c r="J46" s="495">
        <v>31</v>
      </c>
      <c r="K46" s="495">
        <v>39</v>
      </c>
      <c r="L46" s="495">
        <v>48</v>
      </c>
    </row>
    <row r="47" spans="1:12" x14ac:dyDescent="0.2">
      <c r="A47" s="7" t="s">
        <v>96</v>
      </c>
      <c r="B47" s="7">
        <v>4561</v>
      </c>
      <c r="C47" s="31"/>
      <c r="D47" s="33">
        <v>3.13</v>
      </c>
      <c r="E47" s="33">
        <v>14.2</v>
      </c>
      <c r="F47" s="33">
        <v>28.07</v>
      </c>
      <c r="G47" s="33">
        <v>54.6</v>
      </c>
      <c r="H47" s="38">
        <v>42.16</v>
      </c>
      <c r="I47" s="38">
        <v>12.95</v>
      </c>
      <c r="J47" s="495">
        <v>33</v>
      </c>
      <c r="K47" s="495">
        <v>41</v>
      </c>
      <c r="L47" s="495">
        <v>52</v>
      </c>
    </row>
    <row r="48" spans="1:12" x14ac:dyDescent="0.2">
      <c r="A48" s="69" t="s">
        <v>97</v>
      </c>
      <c r="B48" s="69"/>
      <c r="C48" s="489"/>
      <c r="D48" s="68"/>
      <c r="E48" s="68"/>
      <c r="F48" s="68"/>
      <c r="G48" s="68"/>
      <c r="H48" s="67"/>
      <c r="I48" s="68"/>
      <c r="J48" s="187"/>
      <c r="K48" s="187"/>
      <c r="L48" s="187"/>
    </row>
    <row r="49" spans="1:12" x14ac:dyDescent="0.2">
      <c r="A49" s="10" t="s">
        <v>98</v>
      </c>
      <c r="B49" s="10">
        <v>596</v>
      </c>
      <c r="C49" s="33">
        <v>23.95</v>
      </c>
      <c r="D49" s="31"/>
      <c r="E49" s="31"/>
      <c r="F49" s="31"/>
      <c r="G49" s="31"/>
      <c r="H49" s="39"/>
      <c r="I49" s="31"/>
      <c r="J49" s="35"/>
      <c r="K49" s="35"/>
      <c r="L49" s="35"/>
    </row>
    <row r="50" spans="1:12" x14ac:dyDescent="0.2">
      <c r="A50" s="10" t="s">
        <v>99</v>
      </c>
      <c r="B50" s="10">
        <v>2580</v>
      </c>
      <c r="C50" s="33">
        <v>25.19</v>
      </c>
      <c r="D50" s="32"/>
      <c r="E50" s="32"/>
      <c r="F50" s="32"/>
      <c r="G50" s="32"/>
      <c r="H50" s="40"/>
      <c r="I50" s="32"/>
      <c r="J50" s="36"/>
      <c r="K50" s="36"/>
      <c r="L50" s="36"/>
    </row>
    <row r="51" spans="1:12" x14ac:dyDescent="0.2">
      <c r="A51" s="10" t="s">
        <v>100</v>
      </c>
      <c r="B51" s="10">
        <v>4473</v>
      </c>
      <c r="C51" s="33">
        <v>28.68</v>
      </c>
      <c r="D51" s="32"/>
      <c r="E51" s="32"/>
      <c r="F51" s="32"/>
      <c r="G51" s="32"/>
      <c r="H51" s="40"/>
      <c r="I51" s="32"/>
      <c r="J51" s="36"/>
      <c r="K51" s="36"/>
      <c r="L51" s="36"/>
    </row>
    <row r="52" spans="1:12" x14ac:dyDescent="0.2">
      <c r="A52" s="10" t="s">
        <v>101</v>
      </c>
      <c r="B52" s="10">
        <v>7610</v>
      </c>
      <c r="C52" s="33">
        <v>32.67</v>
      </c>
      <c r="D52" s="32"/>
      <c r="E52" s="32"/>
      <c r="F52" s="32"/>
      <c r="G52" s="32"/>
      <c r="H52" s="40"/>
      <c r="I52" s="32"/>
      <c r="J52" s="36"/>
      <c r="K52" s="36"/>
      <c r="L52" s="36"/>
    </row>
    <row r="53" spans="1:12" x14ac:dyDescent="0.2">
      <c r="A53" s="69" t="s">
        <v>102</v>
      </c>
      <c r="B53" s="69"/>
      <c r="C53" s="635"/>
      <c r="D53" s="68"/>
      <c r="E53" s="68"/>
      <c r="F53" s="68"/>
      <c r="G53" s="68"/>
      <c r="H53" s="67"/>
      <c r="I53" s="68"/>
      <c r="J53" s="187"/>
      <c r="K53" s="187"/>
      <c r="L53" s="187"/>
    </row>
    <row r="54" spans="1:12" x14ac:dyDescent="0.2">
      <c r="A54" s="10" t="s">
        <v>103</v>
      </c>
      <c r="B54" s="10">
        <v>2850</v>
      </c>
      <c r="C54" s="33">
        <v>25.56</v>
      </c>
      <c r="D54" s="33">
        <v>7.84</v>
      </c>
      <c r="E54" s="33">
        <v>20.53</v>
      </c>
      <c r="F54" s="33">
        <v>30.46</v>
      </c>
      <c r="G54" s="33">
        <v>41.17</v>
      </c>
      <c r="H54" s="38">
        <v>37.520000000000003</v>
      </c>
      <c r="I54" s="38">
        <v>12.69</v>
      </c>
      <c r="J54" s="495">
        <v>28</v>
      </c>
      <c r="K54" s="495">
        <v>37</v>
      </c>
      <c r="L54" s="495">
        <v>46</v>
      </c>
    </row>
    <row r="55" spans="1:12" x14ac:dyDescent="0.2">
      <c r="A55" s="10" t="s">
        <v>104</v>
      </c>
      <c r="B55" s="10">
        <v>8166</v>
      </c>
      <c r="C55" s="33">
        <v>29.2</v>
      </c>
      <c r="D55" s="33">
        <v>4.12</v>
      </c>
      <c r="E55" s="33">
        <v>18.329999999999998</v>
      </c>
      <c r="F55" s="33">
        <v>29.54</v>
      </c>
      <c r="G55" s="33">
        <v>48.01</v>
      </c>
      <c r="H55" s="38">
        <v>39.729999999999997</v>
      </c>
      <c r="I55" s="38">
        <v>12.44</v>
      </c>
      <c r="J55" s="495">
        <v>30</v>
      </c>
      <c r="K55" s="495">
        <v>39</v>
      </c>
      <c r="L55" s="495">
        <v>49</v>
      </c>
    </row>
    <row r="56" spans="1:12" x14ac:dyDescent="0.2">
      <c r="A56" s="10" t="s">
        <v>105</v>
      </c>
      <c r="B56" s="10">
        <v>2241</v>
      </c>
      <c r="C56" s="33">
        <v>41.11</v>
      </c>
      <c r="D56" s="33">
        <v>0.22</v>
      </c>
      <c r="E56" s="33">
        <v>8.4499999999999993</v>
      </c>
      <c r="F56" s="33">
        <v>22.32</v>
      </c>
      <c r="G56" s="33">
        <v>69.010000000000005</v>
      </c>
      <c r="H56" s="38">
        <v>46.33</v>
      </c>
      <c r="I56" s="38">
        <v>12.03</v>
      </c>
      <c r="J56" s="495">
        <v>37</v>
      </c>
      <c r="K56" s="495">
        <v>46</v>
      </c>
      <c r="L56" s="495">
        <v>56</v>
      </c>
    </row>
    <row r="57" spans="1:12" x14ac:dyDescent="0.2">
      <c r="A57" s="69" t="s">
        <v>106</v>
      </c>
      <c r="B57" s="69"/>
      <c r="C57" s="635"/>
      <c r="D57" s="72"/>
      <c r="E57" s="72"/>
      <c r="F57" s="72"/>
      <c r="G57" s="72"/>
      <c r="H57" s="71"/>
      <c r="I57" s="72"/>
      <c r="J57" s="188"/>
      <c r="K57" s="188"/>
      <c r="L57" s="188"/>
    </row>
    <row r="58" spans="1:12" x14ac:dyDescent="0.2">
      <c r="A58" s="10" t="s">
        <v>107</v>
      </c>
      <c r="B58" s="10">
        <v>10480</v>
      </c>
      <c r="C58" s="33">
        <v>30.02</v>
      </c>
      <c r="D58" s="33">
        <v>1.64</v>
      </c>
      <c r="E58" s="33">
        <v>14.08</v>
      </c>
      <c r="F58" s="33">
        <v>30.99</v>
      </c>
      <c r="G58" s="33">
        <v>53.29</v>
      </c>
      <c r="H58" s="38">
        <v>41.48</v>
      </c>
      <c r="I58" s="38">
        <v>11.68</v>
      </c>
      <c r="J58" s="495">
        <v>33</v>
      </c>
      <c r="K58" s="495">
        <v>40.5</v>
      </c>
      <c r="L58" s="495">
        <v>50</v>
      </c>
    </row>
    <row r="59" spans="1:12" x14ac:dyDescent="0.2">
      <c r="A59" s="10" t="s">
        <v>108</v>
      </c>
      <c r="B59" s="10">
        <v>4549</v>
      </c>
      <c r="C59" s="33">
        <v>30.11</v>
      </c>
      <c r="D59" s="33">
        <v>9.17</v>
      </c>
      <c r="E59" s="33">
        <v>23.19</v>
      </c>
      <c r="F59" s="33">
        <v>25.47</v>
      </c>
      <c r="G59" s="33">
        <v>42.17</v>
      </c>
      <c r="H59" s="38">
        <v>37.92</v>
      </c>
      <c r="I59" s="38">
        <v>14.13</v>
      </c>
      <c r="J59" s="495">
        <v>26</v>
      </c>
      <c r="K59" s="495">
        <v>36</v>
      </c>
      <c r="L59" s="495">
        <v>48</v>
      </c>
    </row>
    <row r="60" spans="1:12" x14ac:dyDescent="0.2">
      <c r="A60" s="527" t="s">
        <v>379</v>
      </c>
      <c r="B60" s="13"/>
      <c r="C60" s="1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12"/>
      <c r="B61" s="13"/>
      <c r="C61" s="13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">
      <c r="A62" s="739"/>
      <c r="B62" s="739"/>
      <c r="C62" s="739"/>
      <c r="D62" s="739"/>
      <c r="E62" s="3"/>
      <c r="F62" s="3"/>
      <c r="G62" s="3"/>
      <c r="H62" s="3"/>
      <c r="I62" s="3"/>
      <c r="J62" s="3"/>
      <c r="K62" s="3"/>
      <c r="L62" s="3"/>
    </row>
  </sheetData>
  <mergeCells count="11">
    <mergeCell ref="A62:D62"/>
    <mergeCell ref="B2:B3"/>
    <mergeCell ref="C2:C3"/>
    <mergeCell ref="D2:G2"/>
    <mergeCell ref="H2:L3"/>
    <mergeCell ref="B8:B9"/>
    <mergeCell ref="C8:C9"/>
    <mergeCell ref="D8:G8"/>
    <mergeCell ref="H8:L9"/>
    <mergeCell ref="A2:A4"/>
    <mergeCell ref="A8:A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>
      <pane ySplit="8" topLeftCell="A9" activePane="bottomLeft" state="frozen"/>
      <selection activeCell="A5" sqref="A1:XFD5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0.42578125" style="3" bestFit="1" customWidth="1"/>
    <col min="3" max="6" width="10.7109375" style="3" customWidth="1"/>
    <col min="7" max="7" width="11.5703125" style="3" customWidth="1"/>
    <col min="8" max="16384" width="8.85546875" style="3"/>
  </cols>
  <sheetData>
    <row r="1" spans="1:7" ht="22.5" customHeight="1" x14ac:dyDescent="0.2">
      <c r="A1" s="2" t="s">
        <v>387</v>
      </c>
      <c r="B1" s="2"/>
    </row>
    <row r="2" spans="1:7" ht="61.5" customHeight="1" x14ac:dyDescent="0.2">
      <c r="A2" s="749" t="s">
        <v>167</v>
      </c>
      <c r="B2" s="515" t="s">
        <v>126</v>
      </c>
      <c r="C2" s="515" t="s">
        <v>207</v>
      </c>
      <c r="D2" s="516" t="s">
        <v>208</v>
      </c>
      <c r="E2" s="516" t="s">
        <v>209</v>
      </c>
      <c r="F2" s="516" t="s">
        <v>210</v>
      </c>
      <c r="G2" s="516" t="s">
        <v>211</v>
      </c>
    </row>
    <row r="3" spans="1:7" x14ac:dyDescent="0.2">
      <c r="A3" s="751"/>
      <c r="B3" s="76" t="s">
        <v>2</v>
      </c>
      <c r="C3" s="90" t="s">
        <v>0</v>
      </c>
      <c r="D3" s="90" t="s">
        <v>0</v>
      </c>
      <c r="E3" s="90" t="s">
        <v>0</v>
      </c>
      <c r="F3" s="90" t="s">
        <v>0</v>
      </c>
      <c r="G3" s="90" t="s">
        <v>0</v>
      </c>
    </row>
    <row r="4" spans="1:7" x14ac:dyDescent="0.2">
      <c r="A4" s="69" t="s">
        <v>173</v>
      </c>
      <c r="B4" s="60"/>
      <c r="C4" s="86"/>
      <c r="D4" s="86"/>
      <c r="E4" s="86"/>
      <c r="F4" s="86"/>
      <c r="G4" s="86"/>
    </row>
    <row r="5" spans="1:7" x14ac:dyDescent="0.2">
      <c r="A5" s="7" t="s">
        <v>174</v>
      </c>
      <c r="B5" s="34">
        <v>26054</v>
      </c>
      <c r="C5" s="20">
        <v>45.11</v>
      </c>
      <c r="D5" s="20">
        <v>9.5399999999999991</v>
      </c>
      <c r="E5" s="20">
        <v>19.7</v>
      </c>
      <c r="F5" s="20">
        <v>20.73</v>
      </c>
      <c r="G5" s="20">
        <v>22.14</v>
      </c>
    </row>
    <row r="6" spans="1:7" x14ac:dyDescent="0.2">
      <c r="A6" s="519" t="s">
        <v>175</v>
      </c>
      <c r="B6" s="19">
        <v>6838</v>
      </c>
      <c r="C6" s="410">
        <v>42.94</v>
      </c>
      <c r="D6" s="410">
        <v>10.59</v>
      </c>
      <c r="E6" s="410">
        <v>23.68</v>
      </c>
      <c r="F6" s="410">
        <v>21.01</v>
      </c>
      <c r="G6" s="410">
        <v>27.47</v>
      </c>
    </row>
    <row r="7" spans="1:7" ht="54.75" customHeight="1" x14ac:dyDescent="0.2">
      <c r="A7" s="749" t="s">
        <v>169</v>
      </c>
      <c r="B7" s="89" t="s">
        <v>128</v>
      </c>
      <c r="C7" s="484" t="s">
        <v>202</v>
      </c>
      <c r="D7" s="484" t="s">
        <v>203</v>
      </c>
      <c r="E7" s="484" t="s">
        <v>204</v>
      </c>
      <c r="F7" s="484" t="s">
        <v>205</v>
      </c>
      <c r="G7" s="484" t="s">
        <v>206</v>
      </c>
    </row>
    <row r="8" spans="1:7" ht="10.15" customHeight="1" x14ac:dyDescent="0.2">
      <c r="A8" s="751"/>
      <c r="B8" s="76" t="s">
        <v>2</v>
      </c>
      <c r="C8" s="90" t="s">
        <v>0</v>
      </c>
      <c r="D8" s="90" t="s">
        <v>0</v>
      </c>
      <c r="E8" s="90" t="s">
        <v>0</v>
      </c>
      <c r="F8" s="90" t="s">
        <v>0</v>
      </c>
      <c r="G8" s="90" t="s">
        <v>0</v>
      </c>
    </row>
    <row r="9" spans="1:7" ht="10.15" customHeight="1" x14ac:dyDescent="0.2">
      <c r="A9" s="69" t="s">
        <v>375</v>
      </c>
      <c r="B9" s="641"/>
      <c r="C9" s="642"/>
      <c r="D9" s="642"/>
      <c r="E9" s="642"/>
      <c r="F9" s="643"/>
      <c r="G9" s="642"/>
    </row>
    <row r="10" spans="1:7" x14ac:dyDescent="0.2">
      <c r="A10" s="5">
        <v>2015</v>
      </c>
      <c r="B10" s="34">
        <v>7990</v>
      </c>
      <c r="C10" s="20">
        <v>39.869999999999997</v>
      </c>
      <c r="D10" s="20">
        <v>10.07</v>
      </c>
      <c r="E10" s="20">
        <v>19.420000000000002</v>
      </c>
      <c r="F10" s="20">
        <v>21.68</v>
      </c>
      <c r="G10" s="20">
        <v>28.32</v>
      </c>
    </row>
    <row r="11" spans="1:7" x14ac:dyDescent="0.2">
      <c r="A11" s="5">
        <v>2016</v>
      </c>
      <c r="B11" s="34">
        <v>7631</v>
      </c>
      <c r="C11" s="20">
        <v>40.74</v>
      </c>
      <c r="D11" s="20">
        <v>10.44</v>
      </c>
      <c r="E11" s="20">
        <v>19.93</v>
      </c>
      <c r="F11" s="20">
        <v>22.87</v>
      </c>
      <c r="G11" s="20">
        <v>25.51</v>
      </c>
    </row>
    <row r="12" spans="1:7" x14ac:dyDescent="0.2">
      <c r="A12" s="5">
        <v>2017</v>
      </c>
      <c r="B12" s="34">
        <v>7566</v>
      </c>
      <c r="C12" s="20">
        <v>41.56</v>
      </c>
      <c r="D12" s="20">
        <v>11.05</v>
      </c>
      <c r="E12" s="20">
        <v>19.95</v>
      </c>
      <c r="F12" s="20">
        <v>22.36</v>
      </c>
      <c r="G12" s="20">
        <v>23.85</v>
      </c>
    </row>
    <row r="13" spans="1:7" x14ac:dyDescent="0.2">
      <c r="A13" s="5">
        <v>2018</v>
      </c>
      <c r="B13" s="34">
        <v>7614</v>
      </c>
      <c r="C13" s="20">
        <v>41.42</v>
      </c>
      <c r="D13" s="20">
        <v>10.61</v>
      </c>
      <c r="E13" s="20">
        <v>20.89</v>
      </c>
      <c r="F13" s="20">
        <v>21.83</v>
      </c>
      <c r="G13" s="20">
        <v>25.1</v>
      </c>
    </row>
    <row r="14" spans="1:7" x14ac:dyDescent="0.2">
      <c r="A14" s="5">
        <v>2019</v>
      </c>
      <c r="B14" s="34">
        <v>7827</v>
      </c>
      <c r="C14" s="20">
        <v>43.08</v>
      </c>
      <c r="D14" s="20">
        <v>10.85</v>
      </c>
      <c r="E14" s="20">
        <v>20.05</v>
      </c>
      <c r="F14" s="20">
        <v>21.53</v>
      </c>
      <c r="G14" s="20">
        <v>22.82</v>
      </c>
    </row>
    <row r="15" spans="1:7" x14ac:dyDescent="0.2">
      <c r="A15" s="5">
        <v>2020</v>
      </c>
      <c r="B15" s="34">
        <v>7018</v>
      </c>
      <c r="C15" s="20">
        <v>41.7</v>
      </c>
      <c r="D15" s="20">
        <v>11.38</v>
      </c>
      <c r="E15" s="20">
        <v>20.23</v>
      </c>
      <c r="F15" s="20">
        <v>21.57</v>
      </c>
      <c r="G15" s="20">
        <v>23.61</v>
      </c>
    </row>
    <row r="16" spans="1:7" x14ac:dyDescent="0.2">
      <c r="A16" s="5">
        <v>2021</v>
      </c>
      <c r="B16" s="34">
        <v>7280</v>
      </c>
      <c r="C16" s="20">
        <v>43.42</v>
      </c>
      <c r="D16" s="20">
        <v>10.39</v>
      </c>
      <c r="E16" s="20">
        <v>20.04</v>
      </c>
      <c r="F16" s="20">
        <v>21.3</v>
      </c>
      <c r="G16" s="20">
        <v>24.09</v>
      </c>
    </row>
    <row r="17" spans="1:7" s="43" customFormat="1" ht="20.45" customHeight="1" x14ac:dyDescent="0.25">
      <c r="A17" s="649" t="s">
        <v>381</v>
      </c>
      <c r="B17" s="650"/>
      <c r="C17" s="652" t="s">
        <v>446</v>
      </c>
      <c r="D17" s="652" t="s">
        <v>447</v>
      </c>
      <c r="E17" s="652" t="s">
        <v>448</v>
      </c>
      <c r="F17" s="652" t="s">
        <v>449</v>
      </c>
      <c r="G17" s="652" t="s">
        <v>450</v>
      </c>
    </row>
    <row r="18" spans="1:7" x14ac:dyDescent="0.2">
      <c r="A18" s="69" t="s">
        <v>70</v>
      </c>
      <c r="B18" s="60"/>
      <c r="C18" s="496"/>
      <c r="D18" s="496"/>
      <c r="E18" s="497"/>
      <c r="F18" s="496"/>
      <c r="G18" s="497"/>
    </row>
    <row r="19" spans="1:7" x14ac:dyDescent="0.2">
      <c r="A19" s="80" t="s">
        <v>296</v>
      </c>
      <c r="B19" s="91">
        <v>15320</v>
      </c>
      <c r="C19" s="82">
        <v>44.21</v>
      </c>
      <c r="D19" s="82">
        <v>8.67</v>
      </c>
      <c r="E19" s="82">
        <v>18.690000000000001</v>
      </c>
      <c r="F19" s="82">
        <v>21.57</v>
      </c>
      <c r="G19" s="82">
        <v>21.18</v>
      </c>
    </row>
    <row r="20" spans="1:7" x14ac:dyDescent="0.2">
      <c r="A20" s="80" t="s">
        <v>71</v>
      </c>
      <c r="B20" s="91">
        <v>10333</v>
      </c>
      <c r="C20" s="82">
        <v>42.14</v>
      </c>
      <c r="D20" s="82">
        <v>6.5</v>
      </c>
      <c r="E20" s="82">
        <v>16.5</v>
      </c>
      <c r="F20" s="82">
        <v>22.03</v>
      </c>
      <c r="G20" s="82">
        <v>21.19</v>
      </c>
    </row>
    <row r="21" spans="1:7" x14ac:dyDescent="0.2">
      <c r="A21" s="28" t="s">
        <v>72</v>
      </c>
      <c r="B21" s="18">
        <v>1803</v>
      </c>
      <c r="C21" s="23">
        <v>43.43</v>
      </c>
      <c r="D21" s="23">
        <v>8.7899999999999991</v>
      </c>
      <c r="E21" s="23">
        <v>26.69</v>
      </c>
      <c r="F21" s="23">
        <v>18.38</v>
      </c>
      <c r="G21" s="23">
        <v>22.53</v>
      </c>
    </row>
    <row r="22" spans="1:7" x14ac:dyDescent="0.2">
      <c r="A22" s="28" t="s">
        <v>73</v>
      </c>
      <c r="B22" s="18">
        <v>1283</v>
      </c>
      <c r="C22" s="23">
        <v>33.33</v>
      </c>
      <c r="D22" s="23">
        <v>4.08</v>
      </c>
      <c r="E22" s="23">
        <v>17.559999999999999</v>
      </c>
      <c r="F22" s="23">
        <v>21.26</v>
      </c>
      <c r="G22" s="23">
        <v>30.55</v>
      </c>
    </row>
    <row r="23" spans="1:7" x14ac:dyDescent="0.2">
      <c r="A23" s="28" t="s">
        <v>74</v>
      </c>
      <c r="B23" s="18">
        <v>3033</v>
      </c>
      <c r="C23" s="23">
        <v>44.31</v>
      </c>
      <c r="D23" s="23">
        <v>5.65</v>
      </c>
      <c r="E23" s="23">
        <v>12.16</v>
      </c>
      <c r="F23" s="23">
        <v>23.36</v>
      </c>
      <c r="G23" s="23">
        <v>19.05</v>
      </c>
    </row>
    <row r="24" spans="1:7" x14ac:dyDescent="0.2">
      <c r="A24" s="28" t="s">
        <v>75</v>
      </c>
      <c r="B24" s="18">
        <v>2252</v>
      </c>
      <c r="C24" s="23">
        <v>43.28</v>
      </c>
      <c r="D24" s="23">
        <v>8.16</v>
      </c>
      <c r="E24" s="23">
        <v>16.03</v>
      </c>
      <c r="F24" s="23">
        <v>20.440000000000001</v>
      </c>
      <c r="G24" s="23">
        <v>22.1</v>
      </c>
    </row>
    <row r="25" spans="1:7" x14ac:dyDescent="0.2">
      <c r="A25" s="28" t="s">
        <v>76</v>
      </c>
      <c r="B25" s="18">
        <v>1962</v>
      </c>
      <c r="C25" s="23">
        <v>41.5</v>
      </c>
      <c r="D25" s="23">
        <v>5.44</v>
      </c>
      <c r="E25" s="23">
        <v>13.76</v>
      </c>
      <c r="F25" s="23">
        <v>25.52</v>
      </c>
      <c r="G25" s="23">
        <v>16.47</v>
      </c>
    </row>
    <row r="26" spans="1:7" x14ac:dyDescent="0.2">
      <c r="A26" s="80" t="s">
        <v>77</v>
      </c>
      <c r="B26" s="91">
        <v>3528</v>
      </c>
      <c r="C26" s="82">
        <v>47.85</v>
      </c>
      <c r="D26" s="82">
        <v>10.14</v>
      </c>
      <c r="E26" s="82">
        <v>21.54</v>
      </c>
      <c r="F26" s="82">
        <v>22.11</v>
      </c>
      <c r="G26" s="82">
        <v>22.51</v>
      </c>
    </row>
    <row r="27" spans="1:7" x14ac:dyDescent="0.2">
      <c r="A27" s="28" t="s">
        <v>78</v>
      </c>
      <c r="B27" s="18">
        <v>1482</v>
      </c>
      <c r="C27" s="23">
        <v>50.25</v>
      </c>
      <c r="D27" s="23">
        <v>10.32</v>
      </c>
      <c r="E27" s="23">
        <v>21.34</v>
      </c>
      <c r="F27" s="23">
        <v>22.09</v>
      </c>
      <c r="G27" s="23">
        <v>23.99</v>
      </c>
    </row>
    <row r="28" spans="1:7" x14ac:dyDescent="0.2">
      <c r="A28" s="28" t="s">
        <v>79</v>
      </c>
      <c r="B28" s="18">
        <v>1091</v>
      </c>
      <c r="C28" s="23">
        <v>44</v>
      </c>
      <c r="D28" s="23">
        <v>12.84</v>
      </c>
      <c r="E28" s="23">
        <v>21.43</v>
      </c>
      <c r="F28" s="23">
        <v>22.34</v>
      </c>
      <c r="G28" s="23">
        <v>25.85</v>
      </c>
    </row>
    <row r="29" spans="1:7" x14ac:dyDescent="0.2">
      <c r="A29" s="28" t="s">
        <v>80</v>
      </c>
      <c r="B29" s="18">
        <v>152</v>
      </c>
      <c r="C29" s="23">
        <v>61.15</v>
      </c>
      <c r="D29" s="23">
        <v>7.86</v>
      </c>
      <c r="E29" s="23">
        <v>14.19</v>
      </c>
      <c r="F29" s="23">
        <v>21.33</v>
      </c>
      <c r="G29" s="23">
        <v>14.69</v>
      </c>
    </row>
    <row r="30" spans="1:7" x14ac:dyDescent="0.2">
      <c r="A30" s="28" t="s">
        <v>81</v>
      </c>
      <c r="B30" s="18">
        <v>645</v>
      </c>
      <c r="C30" s="23">
        <v>47.8</v>
      </c>
      <c r="D30" s="23">
        <v>7.43</v>
      </c>
      <c r="E30" s="23">
        <v>25.95</v>
      </c>
      <c r="F30" s="23">
        <v>21.31</v>
      </c>
      <c r="G30" s="23">
        <v>17.3</v>
      </c>
    </row>
    <row r="31" spans="1:7" x14ac:dyDescent="0.2">
      <c r="A31" s="28" t="s">
        <v>82</v>
      </c>
      <c r="B31" s="18">
        <v>158</v>
      </c>
      <c r="C31" s="23">
        <v>35.71</v>
      </c>
      <c r="D31" s="23">
        <v>3.2</v>
      </c>
      <c r="E31" s="23">
        <v>13.38</v>
      </c>
      <c r="F31" s="23">
        <v>24.68</v>
      </c>
      <c r="G31" s="23">
        <v>14.19</v>
      </c>
    </row>
    <row r="32" spans="1:7" x14ac:dyDescent="0.2">
      <c r="A32" s="80" t="s">
        <v>83</v>
      </c>
      <c r="B32" s="91">
        <v>1459</v>
      </c>
      <c r="C32" s="82">
        <v>50.16</v>
      </c>
      <c r="D32" s="82">
        <v>21.17</v>
      </c>
      <c r="E32" s="82">
        <v>27.48</v>
      </c>
      <c r="F32" s="82">
        <v>14.75</v>
      </c>
      <c r="G32" s="82">
        <v>17.39</v>
      </c>
    </row>
    <row r="33" spans="1:12" x14ac:dyDescent="0.2">
      <c r="A33" s="69" t="s">
        <v>84</v>
      </c>
      <c r="B33" s="87"/>
      <c r="C33" s="122"/>
      <c r="D33" s="122"/>
      <c r="E33" s="121"/>
      <c r="F33" s="122"/>
      <c r="G33" s="121"/>
      <c r="H33" s="13"/>
      <c r="I33" s="13"/>
      <c r="J33" s="13"/>
      <c r="K33" s="13"/>
      <c r="L33" s="13"/>
    </row>
    <row r="34" spans="1:12" x14ac:dyDescent="0.2">
      <c r="A34" s="487" t="s">
        <v>85</v>
      </c>
      <c r="B34" s="92">
        <v>5355</v>
      </c>
      <c r="C34" s="84">
        <v>38.11</v>
      </c>
      <c r="D34" s="84">
        <v>9.4499999999999993</v>
      </c>
      <c r="E34" s="84">
        <v>26.53</v>
      </c>
      <c r="F34" s="84">
        <v>23.17</v>
      </c>
      <c r="G34" s="84">
        <v>23.72</v>
      </c>
    </row>
    <row r="35" spans="1:12" x14ac:dyDescent="0.2">
      <c r="A35" s="488" t="s">
        <v>86</v>
      </c>
      <c r="B35" s="47">
        <v>2823</v>
      </c>
      <c r="C35" s="29">
        <v>41.78</v>
      </c>
      <c r="D35" s="29">
        <v>10.85</v>
      </c>
      <c r="E35" s="29">
        <v>28.13</v>
      </c>
      <c r="F35" s="29">
        <v>20.5</v>
      </c>
      <c r="G35" s="29">
        <v>32.32</v>
      </c>
    </row>
    <row r="36" spans="1:12" x14ac:dyDescent="0.2">
      <c r="A36" s="488" t="s">
        <v>87</v>
      </c>
      <c r="B36" s="47">
        <v>1424</v>
      </c>
      <c r="C36" s="29">
        <v>34.619999999999997</v>
      </c>
      <c r="D36" s="29">
        <v>11.62</v>
      </c>
      <c r="E36" s="29">
        <v>22.21</v>
      </c>
      <c r="F36" s="29">
        <v>25.1</v>
      </c>
      <c r="G36" s="29">
        <v>18.55</v>
      </c>
    </row>
    <row r="37" spans="1:12" x14ac:dyDescent="0.2">
      <c r="A37" s="488" t="s">
        <v>88</v>
      </c>
      <c r="B37" s="47">
        <v>1108</v>
      </c>
      <c r="C37" s="29">
        <v>33.17</v>
      </c>
      <c r="D37" s="29">
        <v>3.42</v>
      </c>
      <c r="E37" s="29">
        <v>27.99</v>
      </c>
      <c r="F37" s="29">
        <v>26.76</v>
      </c>
      <c r="G37" s="29">
        <v>5.37</v>
      </c>
    </row>
    <row r="38" spans="1:12" x14ac:dyDescent="0.2">
      <c r="A38" s="487" t="s">
        <v>89</v>
      </c>
      <c r="B38" s="92">
        <v>9965</v>
      </c>
      <c r="C38" s="84">
        <v>47.4</v>
      </c>
      <c r="D38" s="84">
        <v>8.27</v>
      </c>
      <c r="E38" s="84">
        <v>14.57</v>
      </c>
      <c r="F38" s="84">
        <v>20.77</v>
      </c>
      <c r="G38" s="84">
        <v>19.98</v>
      </c>
    </row>
    <row r="39" spans="1:12" x14ac:dyDescent="0.2">
      <c r="A39" s="488" t="s">
        <v>90</v>
      </c>
      <c r="B39" s="47">
        <v>639</v>
      </c>
      <c r="C39" s="29">
        <v>42.53</v>
      </c>
      <c r="D39" s="29">
        <v>29.55</v>
      </c>
      <c r="E39" s="29">
        <v>36.29</v>
      </c>
      <c r="F39" s="29">
        <v>14.34</v>
      </c>
      <c r="G39" s="29">
        <v>30.47</v>
      </c>
    </row>
    <row r="40" spans="1:12" x14ac:dyDescent="0.2">
      <c r="A40" s="488" t="s">
        <v>91</v>
      </c>
      <c r="B40" s="47">
        <v>296</v>
      </c>
      <c r="C40" s="29">
        <v>34.81</v>
      </c>
      <c r="D40" s="29">
        <v>19.18</v>
      </c>
      <c r="E40" s="29">
        <v>28.87</v>
      </c>
      <c r="F40" s="29">
        <v>6.76</v>
      </c>
      <c r="G40" s="29">
        <v>26.95</v>
      </c>
    </row>
    <row r="41" spans="1:12" x14ac:dyDescent="0.2">
      <c r="A41" s="488" t="s">
        <v>92</v>
      </c>
      <c r="B41" s="47">
        <v>4543</v>
      </c>
      <c r="C41" s="29">
        <v>46.65</v>
      </c>
      <c r="D41" s="29">
        <v>6.68</v>
      </c>
      <c r="E41" s="29">
        <v>11.24</v>
      </c>
      <c r="F41" s="29">
        <v>23.1</v>
      </c>
      <c r="G41" s="29">
        <v>16.670000000000002</v>
      </c>
    </row>
    <row r="42" spans="1:12" x14ac:dyDescent="0.2">
      <c r="A42" s="488" t="s">
        <v>93</v>
      </c>
      <c r="B42" s="47">
        <v>4487</v>
      </c>
      <c r="C42" s="29">
        <v>49.2</v>
      </c>
      <c r="D42" s="29">
        <v>6.65</v>
      </c>
      <c r="E42" s="29">
        <v>13.92</v>
      </c>
      <c r="F42" s="29">
        <v>20.07</v>
      </c>
      <c r="G42" s="29">
        <v>21.67</v>
      </c>
    </row>
    <row r="43" spans="1:12" x14ac:dyDescent="0.2">
      <c r="A43" s="69" t="s">
        <v>94</v>
      </c>
      <c r="B43" s="87"/>
      <c r="C43" s="120"/>
      <c r="D43" s="120"/>
      <c r="E43" s="68"/>
      <c r="F43" s="120"/>
      <c r="G43" s="68"/>
    </row>
    <row r="44" spans="1:12" x14ac:dyDescent="0.2">
      <c r="A44" s="7" t="s">
        <v>95</v>
      </c>
      <c r="B44" s="30">
        <v>10692</v>
      </c>
      <c r="C44" s="33">
        <v>45.59</v>
      </c>
      <c r="D44" s="33">
        <v>9.7200000000000006</v>
      </c>
      <c r="E44" s="33">
        <v>19.53</v>
      </c>
      <c r="F44" s="33">
        <v>18.7</v>
      </c>
      <c r="G44" s="33">
        <v>22.66</v>
      </c>
    </row>
    <row r="45" spans="1:12" x14ac:dyDescent="0.2">
      <c r="A45" s="7" t="s">
        <v>96</v>
      </c>
      <c r="B45" s="30">
        <v>4561</v>
      </c>
      <c r="C45" s="33">
        <v>41.15</v>
      </c>
      <c r="D45" s="33">
        <v>6.32</v>
      </c>
      <c r="E45" s="33">
        <v>16.66</v>
      </c>
      <c r="F45" s="33">
        <v>27.92</v>
      </c>
      <c r="G45" s="33">
        <v>17.86</v>
      </c>
    </row>
    <row r="46" spans="1:12" x14ac:dyDescent="0.2">
      <c r="A46" s="69" t="s">
        <v>97</v>
      </c>
      <c r="B46" s="87"/>
      <c r="C46" s="120"/>
      <c r="D46" s="120"/>
      <c r="E46" s="68"/>
      <c r="F46" s="120"/>
      <c r="G46" s="68"/>
    </row>
    <row r="47" spans="1:12" x14ac:dyDescent="0.2">
      <c r="A47" s="10" t="s">
        <v>98</v>
      </c>
      <c r="B47" s="30">
        <v>596</v>
      </c>
      <c r="C47" s="33">
        <v>8.73</v>
      </c>
      <c r="D47" s="33">
        <v>9.43</v>
      </c>
      <c r="E47" s="33">
        <v>79.760000000000005</v>
      </c>
      <c r="F47" s="33">
        <v>10.33</v>
      </c>
      <c r="G47" s="33">
        <v>39.29</v>
      </c>
    </row>
    <row r="48" spans="1:12" x14ac:dyDescent="0.2">
      <c r="A48" s="10" t="s">
        <v>99</v>
      </c>
      <c r="B48" s="30">
        <v>2580</v>
      </c>
      <c r="C48" s="33">
        <v>33.06</v>
      </c>
      <c r="D48" s="33">
        <v>9.51</v>
      </c>
      <c r="E48" s="33">
        <v>28.52</v>
      </c>
      <c r="F48" s="33">
        <v>13.03</v>
      </c>
      <c r="G48" s="33">
        <v>25.37</v>
      </c>
    </row>
    <row r="49" spans="1:7" x14ac:dyDescent="0.2">
      <c r="A49" s="10" t="s">
        <v>100</v>
      </c>
      <c r="B49" s="30">
        <v>4473</v>
      </c>
      <c r="C49" s="33">
        <v>43.82</v>
      </c>
      <c r="D49" s="33">
        <v>10.79</v>
      </c>
      <c r="E49" s="33">
        <v>18.21</v>
      </c>
      <c r="F49" s="33">
        <v>31.26</v>
      </c>
      <c r="G49" s="33">
        <v>22.5</v>
      </c>
    </row>
    <row r="50" spans="1:7" x14ac:dyDescent="0.2">
      <c r="A50" s="10" t="s">
        <v>101</v>
      </c>
      <c r="B50" s="30">
        <v>7610</v>
      </c>
      <c r="C50" s="33">
        <v>50.9</v>
      </c>
      <c r="D50" s="33">
        <v>7.13</v>
      </c>
      <c r="E50" s="33">
        <v>10.99</v>
      </c>
      <c r="F50" s="33">
        <v>19.78</v>
      </c>
      <c r="G50" s="33">
        <v>17.350000000000001</v>
      </c>
    </row>
    <row r="51" spans="1:7" x14ac:dyDescent="0.2">
      <c r="A51" s="69" t="s">
        <v>102</v>
      </c>
      <c r="B51" s="87"/>
      <c r="C51" s="120"/>
      <c r="D51" s="120"/>
      <c r="E51" s="68"/>
      <c r="F51" s="120"/>
      <c r="G51" s="68"/>
    </row>
    <row r="52" spans="1:7" x14ac:dyDescent="0.2">
      <c r="A52" s="10" t="s">
        <v>103</v>
      </c>
      <c r="B52" s="30">
        <v>2850</v>
      </c>
      <c r="C52" s="33">
        <v>46.29</v>
      </c>
      <c r="D52" s="33">
        <v>13.4</v>
      </c>
      <c r="E52" s="33">
        <v>31.32</v>
      </c>
      <c r="F52" s="33">
        <v>16.579999999999998</v>
      </c>
      <c r="G52" s="31"/>
    </row>
    <row r="53" spans="1:7" x14ac:dyDescent="0.2">
      <c r="A53" s="10" t="s">
        <v>104</v>
      </c>
      <c r="B53" s="30">
        <v>8166</v>
      </c>
      <c r="C53" s="33">
        <v>43.54</v>
      </c>
      <c r="D53" s="33">
        <v>7.66</v>
      </c>
      <c r="E53" s="33">
        <v>16.95</v>
      </c>
      <c r="F53" s="33">
        <v>22.33</v>
      </c>
      <c r="G53" s="32"/>
    </row>
    <row r="54" spans="1:7" x14ac:dyDescent="0.2">
      <c r="A54" s="10" t="s">
        <v>105</v>
      </c>
      <c r="B54" s="30">
        <v>2241</v>
      </c>
      <c r="C54" s="33">
        <v>42.85</v>
      </c>
      <c r="D54" s="33">
        <v>3.14</v>
      </c>
      <c r="E54" s="33">
        <v>7.25</v>
      </c>
      <c r="F54" s="33">
        <v>24.73</v>
      </c>
      <c r="G54" s="32"/>
    </row>
    <row r="55" spans="1:7" x14ac:dyDescent="0.2">
      <c r="A55" s="69" t="s">
        <v>106</v>
      </c>
      <c r="B55" s="88"/>
      <c r="C55" s="128"/>
      <c r="D55" s="128"/>
      <c r="E55" s="72"/>
      <c r="F55" s="128"/>
      <c r="G55" s="72"/>
    </row>
    <row r="56" spans="1:7" x14ac:dyDescent="0.2">
      <c r="A56" s="10" t="s">
        <v>107</v>
      </c>
      <c r="B56" s="30">
        <v>10480</v>
      </c>
      <c r="C56" s="33">
        <v>48.83</v>
      </c>
      <c r="D56" s="33">
        <v>10.08</v>
      </c>
      <c r="E56" s="33">
        <v>18.46</v>
      </c>
      <c r="F56" s="33">
        <v>18.57</v>
      </c>
      <c r="G56" s="33">
        <v>22.57</v>
      </c>
    </row>
    <row r="57" spans="1:7" x14ac:dyDescent="0.2">
      <c r="A57" s="10" t="s">
        <v>108</v>
      </c>
      <c r="B57" s="30">
        <v>4549</v>
      </c>
      <c r="C57" s="33">
        <v>34.36</v>
      </c>
      <c r="D57" s="33">
        <v>4.9800000000000004</v>
      </c>
      <c r="E57" s="33">
        <v>18.7</v>
      </c>
      <c r="F57" s="33">
        <v>28.1</v>
      </c>
      <c r="G57" s="33">
        <v>18.3</v>
      </c>
    </row>
    <row r="58" spans="1:7" x14ac:dyDescent="0.2">
      <c r="A58" s="527" t="s">
        <v>379</v>
      </c>
    </row>
    <row r="59" spans="1:7" x14ac:dyDescent="0.2">
      <c r="A59" s="739"/>
      <c r="B59" s="739"/>
      <c r="C59" s="739"/>
      <c r="D59" s="739"/>
    </row>
  </sheetData>
  <mergeCells count="3">
    <mergeCell ref="A59:D59"/>
    <mergeCell ref="A2:A3"/>
    <mergeCell ref="A7:A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pane ySplit="10" topLeftCell="A11" activePane="bottomLeft" state="frozen"/>
      <selection activeCell="A5" sqref="A1:XFD5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14.5703125" style="3" bestFit="1" customWidth="1"/>
    <col min="3" max="3" width="15.42578125" style="3" customWidth="1"/>
    <col min="4" max="8" width="10.7109375" style="3" customWidth="1"/>
    <col min="9" max="16384" width="8.85546875" style="3"/>
  </cols>
  <sheetData>
    <row r="1" spans="1:8" ht="22.5" customHeight="1" x14ac:dyDescent="0.2">
      <c r="A1" s="2" t="s">
        <v>391</v>
      </c>
      <c r="B1" s="2"/>
    </row>
    <row r="2" spans="1:8" ht="14.45" customHeight="1" x14ac:dyDescent="0.2">
      <c r="A2" s="757" t="s">
        <v>167</v>
      </c>
      <c r="B2" s="741" t="s">
        <v>126</v>
      </c>
      <c r="C2" s="752" t="s">
        <v>233</v>
      </c>
      <c r="D2" s="752" t="s">
        <v>223</v>
      </c>
      <c r="E2" s="754"/>
      <c r="F2" s="755" t="s">
        <v>224</v>
      </c>
      <c r="G2" s="756"/>
      <c r="H2" s="756"/>
    </row>
    <row r="3" spans="1:8" ht="35.25" customHeight="1" x14ac:dyDescent="0.2">
      <c r="A3" s="758"/>
      <c r="B3" s="742"/>
      <c r="C3" s="753"/>
      <c r="D3" s="753"/>
      <c r="E3" s="742"/>
      <c r="F3" s="153" t="s">
        <v>225</v>
      </c>
      <c r="G3" s="153" t="s">
        <v>226</v>
      </c>
      <c r="H3" s="153" t="s">
        <v>227</v>
      </c>
    </row>
    <row r="4" spans="1:8" x14ac:dyDescent="0.2">
      <c r="A4" s="759"/>
      <c r="B4" s="76" t="s">
        <v>2</v>
      </c>
      <c r="C4" s="90" t="s">
        <v>0</v>
      </c>
      <c r="D4" s="90" t="s">
        <v>187</v>
      </c>
      <c r="E4" s="90" t="s">
        <v>188</v>
      </c>
      <c r="F4" s="90" t="s">
        <v>0</v>
      </c>
      <c r="G4" s="76" t="s">
        <v>0</v>
      </c>
      <c r="H4" s="76" t="s">
        <v>0</v>
      </c>
    </row>
    <row r="5" spans="1:8" s="517" customFormat="1" x14ac:dyDescent="0.2">
      <c r="A5" s="69" t="s">
        <v>173</v>
      </c>
      <c r="B5" s="69"/>
      <c r="C5" s="154"/>
      <c r="D5" s="156"/>
      <c r="E5" s="94"/>
      <c r="F5" s="156"/>
      <c r="G5" s="94"/>
      <c r="H5" s="94"/>
    </row>
    <row r="6" spans="1:8" s="517" customFormat="1" x14ac:dyDescent="0.2">
      <c r="A6" s="7" t="s">
        <v>174</v>
      </c>
      <c r="B6" s="96">
        <v>26054</v>
      </c>
      <c r="C6" s="97">
        <v>29.27</v>
      </c>
      <c r="D6" s="145">
        <v>37.159999999999997</v>
      </c>
      <c r="E6" s="145">
        <v>13.98</v>
      </c>
      <c r="F6" s="145">
        <v>63.4</v>
      </c>
      <c r="G6" s="145">
        <v>25.19</v>
      </c>
      <c r="H6" s="145">
        <v>11.41</v>
      </c>
    </row>
    <row r="7" spans="1:8" s="517" customFormat="1" x14ac:dyDescent="0.2">
      <c r="A7" s="523" t="s">
        <v>175</v>
      </c>
      <c r="B7" s="522">
        <v>6838</v>
      </c>
      <c r="C7" s="520">
        <v>44.98</v>
      </c>
      <c r="D7" s="276">
        <v>35.89</v>
      </c>
      <c r="E7" s="521">
        <v>13.64</v>
      </c>
      <c r="F7" s="276">
        <v>55.27</v>
      </c>
      <c r="G7" s="276">
        <v>29.61</v>
      </c>
      <c r="H7" s="276">
        <v>15.12</v>
      </c>
    </row>
    <row r="8" spans="1:8" ht="14.45" customHeight="1" x14ac:dyDescent="0.2">
      <c r="A8" s="757" t="s">
        <v>169</v>
      </c>
      <c r="B8" s="741" t="s">
        <v>128</v>
      </c>
      <c r="C8" s="752" t="s">
        <v>222</v>
      </c>
      <c r="D8" s="752" t="s">
        <v>223</v>
      </c>
      <c r="E8" s="754"/>
      <c r="F8" s="755" t="s">
        <v>224</v>
      </c>
      <c r="G8" s="756"/>
      <c r="H8" s="756"/>
    </row>
    <row r="9" spans="1:8" ht="35.25" customHeight="1" x14ac:dyDescent="0.2">
      <c r="A9" s="758"/>
      <c r="B9" s="742"/>
      <c r="C9" s="753"/>
      <c r="D9" s="753"/>
      <c r="E9" s="742"/>
      <c r="F9" s="153" t="s">
        <v>225</v>
      </c>
      <c r="G9" s="153" t="s">
        <v>226</v>
      </c>
      <c r="H9" s="153" t="s">
        <v>227</v>
      </c>
    </row>
    <row r="10" spans="1:8" x14ac:dyDescent="0.2">
      <c r="A10" s="759"/>
      <c r="B10" s="76" t="s">
        <v>2</v>
      </c>
      <c r="C10" s="90" t="s">
        <v>0</v>
      </c>
      <c r="D10" s="90" t="s">
        <v>187</v>
      </c>
      <c r="E10" s="90" t="s">
        <v>188</v>
      </c>
      <c r="F10" s="90" t="s">
        <v>0</v>
      </c>
      <c r="G10" s="76" t="s">
        <v>0</v>
      </c>
      <c r="H10" s="76" t="s">
        <v>0</v>
      </c>
    </row>
    <row r="11" spans="1:8" x14ac:dyDescent="0.2">
      <c r="A11" s="69" t="s">
        <v>375</v>
      </c>
      <c r="B11" s="69"/>
      <c r="C11" s="644"/>
      <c r="D11" s="646"/>
      <c r="E11" s="645"/>
      <c r="F11" s="646"/>
      <c r="G11" s="648"/>
      <c r="H11" s="647"/>
    </row>
    <row r="12" spans="1:8" x14ac:dyDescent="0.2">
      <c r="A12" s="5">
        <v>2015</v>
      </c>
      <c r="B12" s="96">
        <v>7990</v>
      </c>
      <c r="C12" s="97">
        <v>33.979999999999997</v>
      </c>
      <c r="D12" s="145">
        <v>36.51</v>
      </c>
      <c r="E12" s="145">
        <v>14.17</v>
      </c>
      <c r="F12" s="145">
        <v>60.12</v>
      </c>
      <c r="G12" s="145">
        <v>28.65</v>
      </c>
      <c r="H12" s="145">
        <v>11.24</v>
      </c>
    </row>
    <row r="13" spans="1:8" x14ac:dyDescent="0.2">
      <c r="A13" s="5">
        <v>2016</v>
      </c>
      <c r="B13" s="96">
        <v>7631</v>
      </c>
      <c r="C13" s="97">
        <v>31.87</v>
      </c>
      <c r="D13" s="145">
        <v>37.619999999999997</v>
      </c>
      <c r="E13" s="145">
        <v>13.65</v>
      </c>
      <c r="F13" s="145">
        <v>63.4</v>
      </c>
      <c r="G13" s="145">
        <v>26.38</v>
      </c>
      <c r="H13" s="145">
        <v>10.220000000000001</v>
      </c>
    </row>
    <row r="14" spans="1:8" x14ac:dyDescent="0.2">
      <c r="A14" s="5">
        <v>2017</v>
      </c>
      <c r="B14" s="96">
        <v>7566</v>
      </c>
      <c r="C14" s="97">
        <v>30.18</v>
      </c>
      <c r="D14" s="145">
        <v>37.53</v>
      </c>
      <c r="E14" s="145">
        <v>13.63</v>
      </c>
      <c r="F14" s="145">
        <v>63.1</v>
      </c>
      <c r="G14" s="145">
        <v>26.83</v>
      </c>
      <c r="H14" s="145">
        <v>10.07</v>
      </c>
    </row>
    <row r="15" spans="1:8" x14ac:dyDescent="0.2">
      <c r="A15" s="5">
        <v>2018</v>
      </c>
      <c r="B15" s="96">
        <v>7614</v>
      </c>
      <c r="C15" s="97">
        <v>29.73</v>
      </c>
      <c r="D15" s="145">
        <v>38.43</v>
      </c>
      <c r="E15" s="145">
        <v>13.89</v>
      </c>
      <c r="F15" s="145">
        <v>64.930000000000007</v>
      </c>
      <c r="G15" s="145">
        <v>24.95</v>
      </c>
      <c r="H15" s="145">
        <v>10.119999999999999</v>
      </c>
    </row>
    <row r="16" spans="1:8" x14ac:dyDescent="0.2">
      <c r="A16" s="5">
        <v>2019</v>
      </c>
      <c r="B16" s="96">
        <v>7827</v>
      </c>
      <c r="C16" s="97">
        <v>29.38</v>
      </c>
      <c r="D16" s="145">
        <v>37.61</v>
      </c>
      <c r="E16" s="145">
        <v>13.36</v>
      </c>
      <c r="F16" s="145">
        <v>64.28</v>
      </c>
      <c r="G16" s="145">
        <v>26.48</v>
      </c>
      <c r="H16" s="145">
        <v>9.23</v>
      </c>
    </row>
    <row r="17" spans="1:8" x14ac:dyDescent="0.2">
      <c r="A17" s="5">
        <v>2020</v>
      </c>
      <c r="B17" s="96">
        <v>7018</v>
      </c>
      <c r="C17" s="97">
        <v>28.97</v>
      </c>
      <c r="D17" s="145">
        <v>37.26</v>
      </c>
      <c r="E17" s="145">
        <v>13.34</v>
      </c>
      <c r="F17" s="145">
        <v>63.52</v>
      </c>
      <c r="G17" s="145">
        <v>25.04</v>
      </c>
      <c r="H17" s="145">
        <v>11.44</v>
      </c>
    </row>
    <row r="18" spans="1:8" x14ac:dyDescent="0.2">
      <c r="A18" s="5">
        <v>2021</v>
      </c>
      <c r="B18" s="96">
        <v>7280</v>
      </c>
      <c r="C18" s="97">
        <v>29.71</v>
      </c>
      <c r="D18" s="145">
        <v>37.03</v>
      </c>
      <c r="E18" s="145">
        <v>13.3</v>
      </c>
      <c r="F18" s="145">
        <v>63.3</v>
      </c>
      <c r="G18" s="145">
        <v>25.74</v>
      </c>
      <c r="H18" s="145">
        <v>10.96</v>
      </c>
    </row>
    <row r="19" spans="1:8" s="653" customFormat="1" ht="21.6" customHeight="1" x14ac:dyDescent="0.25">
      <c r="A19" s="649" t="s">
        <v>381</v>
      </c>
      <c r="B19" s="654"/>
      <c r="C19" s="691" t="s">
        <v>451</v>
      </c>
      <c r="D19" s="691" t="s">
        <v>452</v>
      </c>
      <c r="E19" s="703"/>
      <c r="F19" s="691" t="s">
        <v>453</v>
      </c>
      <c r="G19" s="691" t="s">
        <v>454</v>
      </c>
      <c r="H19" s="691" t="s">
        <v>455</v>
      </c>
    </row>
    <row r="20" spans="1:8" x14ac:dyDescent="0.2">
      <c r="A20" s="69" t="s">
        <v>70</v>
      </c>
      <c r="B20" s="88"/>
      <c r="C20" s="71"/>
      <c r="D20" s="71"/>
      <c r="E20" s="70"/>
      <c r="F20" s="71"/>
      <c r="G20" s="70"/>
      <c r="H20" s="70"/>
    </row>
    <row r="21" spans="1:8" x14ac:dyDescent="0.2">
      <c r="A21" s="80" t="s">
        <v>296</v>
      </c>
      <c r="B21" s="91">
        <v>15320</v>
      </c>
      <c r="C21" s="143">
        <v>30.27</v>
      </c>
      <c r="D21" s="143">
        <v>37.92</v>
      </c>
      <c r="E21" s="143">
        <v>14.13</v>
      </c>
      <c r="F21" s="143">
        <v>65.86</v>
      </c>
      <c r="G21" s="143">
        <v>23.02</v>
      </c>
      <c r="H21" s="143">
        <v>11.12</v>
      </c>
    </row>
    <row r="22" spans="1:8" x14ac:dyDescent="0.2">
      <c r="A22" s="80" t="s">
        <v>71</v>
      </c>
      <c r="B22" s="91">
        <v>10333</v>
      </c>
      <c r="C22" s="143">
        <v>31.08</v>
      </c>
      <c r="D22" s="143">
        <v>36.479999999999997</v>
      </c>
      <c r="E22" s="143">
        <v>14.27</v>
      </c>
      <c r="F22" s="143">
        <v>61.78</v>
      </c>
      <c r="G22" s="143">
        <v>23.63</v>
      </c>
      <c r="H22" s="143">
        <v>14.58</v>
      </c>
    </row>
    <row r="23" spans="1:8" x14ac:dyDescent="0.2">
      <c r="A23" s="28" t="s">
        <v>72</v>
      </c>
      <c r="B23" s="103">
        <v>1803</v>
      </c>
      <c r="C23" s="104">
        <v>28.6</v>
      </c>
      <c r="D23" s="129">
        <v>33.49</v>
      </c>
      <c r="E23" s="129">
        <v>14.78</v>
      </c>
      <c r="F23" s="129">
        <v>44.5</v>
      </c>
      <c r="G23" s="129">
        <v>33.29</v>
      </c>
      <c r="H23" s="129">
        <v>22.21</v>
      </c>
    </row>
    <row r="24" spans="1:8" x14ac:dyDescent="0.2">
      <c r="A24" s="28" t="s">
        <v>73</v>
      </c>
      <c r="B24" s="103">
        <v>1283</v>
      </c>
      <c r="C24" s="104">
        <v>36.29</v>
      </c>
      <c r="D24" s="129">
        <v>36.130000000000003</v>
      </c>
      <c r="E24" s="129">
        <v>13.37</v>
      </c>
      <c r="F24" s="129">
        <v>60.97</v>
      </c>
      <c r="G24" s="129">
        <v>25.91</v>
      </c>
      <c r="H24" s="129">
        <v>13.12</v>
      </c>
    </row>
    <row r="25" spans="1:8" x14ac:dyDescent="0.2">
      <c r="A25" s="28" t="s">
        <v>74</v>
      </c>
      <c r="B25" s="103">
        <v>3033</v>
      </c>
      <c r="C25" s="104">
        <v>29.13</v>
      </c>
      <c r="D25" s="129">
        <v>38.46</v>
      </c>
      <c r="E25" s="129">
        <v>14.8</v>
      </c>
      <c r="F25" s="129">
        <v>68.14</v>
      </c>
      <c r="G25" s="129">
        <v>21.04</v>
      </c>
      <c r="H25" s="129">
        <v>10.83</v>
      </c>
    </row>
    <row r="26" spans="1:8" x14ac:dyDescent="0.2">
      <c r="A26" s="28" t="s">
        <v>75</v>
      </c>
      <c r="B26" s="103">
        <v>2252</v>
      </c>
      <c r="C26" s="104">
        <v>26.58</v>
      </c>
      <c r="D26" s="129">
        <v>36.26</v>
      </c>
      <c r="E26" s="129">
        <v>14.13</v>
      </c>
      <c r="F26" s="129">
        <v>73.58</v>
      </c>
      <c r="G26" s="129">
        <v>14.89</v>
      </c>
      <c r="H26" s="129">
        <v>11.53</v>
      </c>
    </row>
    <row r="27" spans="1:8" x14ac:dyDescent="0.2">
      <c r="A27" s="28" t="s">
        <v>76</v>
      </c>
      <c r="B27" s="103">
        <v>1962</v>
      </c>
      <c r="C27" s="104">
        <v>38.19</v>
      </c>
      <c r="D27" s="129">
        <v>36.58</v>
      </c>
      <c r="E27" s="129">
        <v>13.56</v>
      </c>
      <c r="F27" s="129">
        <v>50.92</v>
      </c>
      <c r="G27" s="129">
        <v>29.46</v>
      </c>
      <c r="H27" s="129">
        <v>19.62</v>
      </c>
    </row>
    <row r="28" spans="1:8" x14ac:dyDescent="0.2">
      <c r="A28" s="80" t="s">
        <v>77</v>
      </c>
      <c r="B28" s="524">
        <v>3528</v>
      </c>
      <c r="C28" s="143">
        <v>30.94</v>
      </c>
      <c r="D28" s="143">
        <v>41.39</v>
      </c>
      <c r="E28" s="143">
        <v>13.04</v>
      </c>
      <c r="F28" s="143">
        <v>73.88</v>
      </c>
      <c r="G28" s="143">
        <v>21.07</v>
      </c>
      <c r="H28" s="143">
        <v>5.04</v>
      </c>
    </row>
    <row r="29" spans="1:8" x14ac:dyDescent="0.2">
      <c r="A29" s="28" t="s">
        <v>78</v>
      </c>
      <c r="B29" s="103">
        <v>1482</v>
      </c>
      <c r="C29" s="104">
        <v>31.55</v>
      </c>
      <c r="D29" s="129">
        <v>43.36</v>
      </c>
      <c r="E29" s="129">
        <v>12.73</v>
      </c>
      <c r="F29" s="129">
        <v>82.54</v>
      </c>
      <c r="G29" s="129">
        <v>16.579999999999998</v>
      </c>
      <c r="H29" s="129">
        <v>0.89</v>
      </c>
    </row>
    <row r="30" spans="1:8" x14ac:dyDescent="0.2">
      <c r="A30" s="28" t="s">
        <v>79</v>
      </c>
      <c r="B30" s="103">
        <v>1091</v>
      </c>
      <c r="C30" s="104">
        <v>34.11</v>
      </c>
      <c r="D30" s="129">
        <v>40.229999999999997</v>
      </c>
      <c r="E30" s="129">
        <v>12.75</v>
      </c>
      <c r="F30" s="129">
        <v>63.47</v>
      </c>
      <c r="G30" s="129">
        <v>29.3</v>
      </c>
      <c r="H30" s="129">
        <v>7.23</v>
      </c>
    </row>
    <row r="31" spans="1:8" x14ac:dyDescent="0.2">
      <c r="A31" s="28" t="s">
        <v>80</v>
      </c>
      <c r="B31" s="103">
        <v>152</v>
      </c>
      <c r="C31" s="104">
        <v>20.39</v>
      </c>
      <c r="D31" s="129">
        <v>45.87</v>
      </c>
      <c r="E31" s="129">
        <v>12.48</v>
      </c>
      <c r="F31" s="129">
        <v>79.73</v>
      </c>
      <c r="G31" s="129">
        <v>17.57</v>
      </c>
      <c r="H31" s="129">
        <v>2.7</v>
      </c>
    </row>
    <row r="32" spans="1:8" x14ac:dyDescent="0.2">
      <c r="A32" s="28" t="s">
        <v>81</v>
      </c>
      <c r="B32" s="103">
        <v>645</v>
      </c>
      <c r="C32" s="104">
        <v>29.49</v>
      </c>
      <c r="D32" s="129">
        <v>37.01</v>
      </c>
      <c r="E32" s="129">
        <v>13.31</v>
      </c>
      <c r="F32" s="129">
        <v>70.739999999999995</v>
      </c>
      <c r="G32" s="129">
        <v>16.59</v>
      </c>
      <c r="H32" s="129">
        <v>12.68</v>
      </c>
    </row>
    <row r="33" spans="1:8" x14ac:dyDescent="0.2">
      <c r="A33" s="28" t="s">
        <v>82</v>
      </c>
      <c r="B33" s="103">
        <v>158</v>
      </c>
      <c r="C33" s="104">
        <v>19.62</v>
      </c>
      <c r="D33" s="129">
        <v>47.61</v>
      </c>
      <c r="E33" s="129">
        <v>10.96</v>
      </c>
      <c r="F33" s="129">
        <v>70.86</v>
      </c>
      <c r="G33" s="129">
        <v>29.14</v>
      </c>
      <c r="H33" s="129">
        <v>0</v>
      </c>
    </row>
    <row r="34" spans="1:8" x14ac:dyDescent="0.2">
      <c r="A34" s="80" t="s">
        <v>83</v>
      </c>
      <c r="B34" s="116">
        <v>1459</v>
      </c>
      <c r="C34" s="117">
        <v>22.34</v>
      </c>
      <c r="D34" s="143">
        <v>40.49</v>
      </c>
      <c r="E34" s="143">
        <v>13.99</v>
      </c>
      <c r="F34" s="143">
        <v>73.209999999999994</v>
      </c>
      <c r="G34" s="143">
        <v>23.78</v>
      </c>
      <c r="H34" s="143">
        <v>3.01</v>
      </c>
    </row>
    <row r="35" spans="1:8" x14ac:dyDescent="0.2">
      <c r="A35" s="69" t="s">
        <v>84</v>
      </c>
      <c r="B35" s="88"/>
      <c r="C35" s="71"/>
      <c r="D35" s="71"/>
      <c r="E35" s="70"/>
      <c r="F35" s="71"/>
      <c r="G35" s="70"/>
      <c r="H35" s="70"/>
    </row>
    <row r="36" spans="1:8" x14ac:dyDescent="0.2">
      <c r="A36" s="487" t="s">
        <v>85</v>
      </c>
      <c r="B36" s="118">
        <v>5355</v>
      </c>
      <c r="C36" s="119">
        <v>35.65</v>
      </c>
      <c r="D36" s="144">
        <v>32.200000000000003</v>
      </c>
      <c r="E36" s="144">
        <v>12.39</v>
      </c>
      <c r="F36" s="144">
        <v>53.56</v>
      </c>
      <c r="G36" s="144">
        <v>24.82</v>
      </c>
      <c r="H36" s="144">
        <v>21.62</v>
      </c>
    </row>
    <row r="37" spans="1:8" x14ac:dyDescent="0.2">
      <c r="A37" s="488" t="s">
        <v>86</v>
      </c>
      <c r="B37" s="109">
        <v>2823</v>
      </c>
      <c r="C37" s="110">
        <v>33.25</v>
      </c>
      <c r="D37" s="136">
        <v>33</v>
      </c>
      <c r="E37" s="136">
        <v>10.9</v>
      </c>
      <c r="F37" s="136">
        <v>56.9</v>
      </c>
      <c r="G37" s="136">
        <v>25.73</v>
      </c>
      <c r="H37" s="136">
        <v>17.36</v>
      </c>
    </row>
    <row r="38" spans="1:8" x14ac:dyDescent="0.2">
      <c r="A38" s="488" t="s">
        <v>87</v>
      </c>
      <c r="B38" s="109">
        <v>1424</v>
      </c>
      <c r="C38" s="110">
        <v>28.22</v>
      </c>
      <c r="D38" s="136">
        <v>29.49</v>
      </c>
      <c r="E38" s="136">
        <v>9.36</v>
      </c>
      <c r="F38" s="136">
        <v>62.81</v>
      </c>
      <c r="G38" s="136">
        <v>18.52</v>
      </c>
      <c r="H38" s="136">
        <v>18.670000000000002</v>
      </c>
    </row>
    <row r="39" spans="1:8" x14ac:dyDescent="0.2">
      <c r="A39" s="488" t="s">
        <v>88</v>
      </c>
      <c r="B39" s="109">
        <v>1108</v>
      </c>
      <c r="C39" s="110">
        <v>51.25</v>
      </c>
      <c r="D39" s="136">
        <v>32.770000000000003</v>
      </c>
      <c r="E39" s="136">
        <v>15.85</v>
      </c>
      <c r="F39" s="136">
        <v>0</v>
      </c>
      <c r="G39" s="136">
        <v>40</v>
      </c>
      <c r="H39" s="136">
        <v>60</v>
      </c>
    </row>
    <row r="40" spans="1:8" x14ac:dyDescent="0.2">
      <c r="A40" s="487" t="s">
        <v>89</v>
      </c>
      <c r="B40" s="116">
        <v>9965</v>
      </c>
      <c r="C40" s="117">
        <v>27.42</v>
      </c>
      <c r="D40" s="144">
        <v>41.89</v>
      </c>
      <c r="E40" s="144">
        <v>13.91</v>
      </c>
      <c r="F40" s="144">
        <v>71.510000000000005</v>
      </c>
      <c r="G40" s="144">
        <v>22.2</v>
      </c>
      <c r="H40" s="144">
        <v>6.29</v>
      </c>
    </row>
    <row r="41" spans="1:8" x14ac:dyDescent="0.2">
      <c r="A41" s="488" t="s">
        <v>90</v>
      </c>
      <c r="B41" s="109">
        <v>639</v>
      </c>
      <c r="C41" s="110">
        <v>12.93</v>
      </c>
      <c r="D41" s="136">
        <v>31.67</v>
      </c>
      <c r="E41" s="136">
        <v>8.75</v>
      </c>
      <c r="F41" s="136">
        <v>50.48</v>
      </c>
      <c r="G41" s="136">
        <v>44.27</v>
      </c>
      <c r="H41" s="136">
        <v>5.25</v>
      </c>
    </row>
    <row r="42" spans="1:8" x14ac:dyDescent="0.2">
      <c r="A42" s="488" t="s">
        <v>91</v>
      </c>
      <c r="B42" s="109">
        <v>296</v>
      </c>
      <c r="C42" s="110">
        <v>7.43</v>
      </c>
      <c r="D42" s="136">
        <v>37.86</v>
      </c>
      <c r="E42" s="136">
        <v>11.29</v>
      </c>
      <c r="F42" s="136">
        <v>51.54</v>
      </c>
      <c r="G42" s="136">
        <v>34.81</v>
      </c>
      <c r="H42" s="136">
        <v>13.65</v>
      </c>
    </row>
    <row r="43" spans="1:8" x14ac:dyDescent="0.2">
      <c r="A43" s="488" t="s">
        <v>92</v>
      </c>
      <c r="B43" s="109">
        <v>4543</v>
      </c>
      <c r="C43" s="110">
        <v>31.07</v>
      </c>
      <c r="D43" s="136">
        <v>42.04</v>
      </c>
      <c r="E43" s="136">
        <v>14.4</v>
      </c>
      <c r="F43" s="136">
        <v>75.5</v>
      </c>
      <c r="G43" s="136">
        <v>21.23</v>
      </c>
      <c r="H43" s="136">
        <v>3.27</v>
      </c>
    </row>
    <row r="44" spans="1:8" x14ac:dyDescent="0.2">
      <c r="A44" s="488" t="s">
        <v>93</v>
      </c>
      <c r="B44" s="109">
        <v>4487</v>
      </c>
      <c r="C44" s="110">
        <v>27.06</v>
      </c>
      <c r="D44" s="136">
        <v>42.46</v>
      </c>
      <c r="E44" s="136">
        <v>13.38</v>
      </c>
      <c r="F44" s="136">
        <v>71.849999999999994</v>
      </c>
      <c r="G44" s="136">
        <v>19.18</v>
      </c>
      <c r="H44" s="136">
        <v>8.9700000000000006</v>
      </c>
    </row>
    <row r="45" spans="1:8" x14ac:dyDescent="0.2">
      <c r="A45" s="69" t="s">
        <v>94</v>
      </c>
      <c r="B45" s="88"/>
      <c r="C45" s="71"/>
      <c r="D45" s="71"/>
      <c r="E45" s="70"/>
      <c r="F45" s="71"/>
      <c r="G45" s="70"/>
      <c r="H45" s="70"/>
    </row>
    <row r="46" spans="1:8" x14ac:dyDescent="0.2">
      <c r="A46" s="7" t="s">
        <v>95</v>
      </c>
      <c r="B46" s="112">
        <v>10692</v>
      </c>
      <c r="C46" s="113">
        <v>30.22</v>
      </c>
      <c r="D46" s="138">
        <v>36.89</v>
      </c>
      <c r="E46" s="138">
        <v>13.89</v>
      </c>
      <c r="F46" s="138">
        <v>65.3</v>
      </c>
      <c r="G46" s="138">
        <v>21.84</v>
      </c>
      <c r="H46" s="138">
        <v>12.86</v>
      </c>
    </row>
    <row r="47" spans="1:8" x14ac:dyDescent="0.2">
      <c r="A47" s="7" t="s">
        <v>96</v>
      </c>
      <c r="B47" s="112">
        <v>4561</v>
      </c>
      <c r="C47" s="113">
        <v>30.31</v>
      </c>
      <c r="D47" s="138">
        <v>40.42</v>
      </c>
      <c r="E47" s="138">
        <v>14.45</v>
      </c>
      <c r="F47" s="138">
        <v>67.33</v>
      </c>
      <c r="G47" s="138">
        <v>25.91</v>
      </c>
      <c r="H47" s="138">
        <v>6.76</v>
      </c>
    </row>
    <row r="48" spans="1:8" x14ac:dyDescent="0.2">
      <c r="A48" s="69" t="s">
        <v>97</v>
      </c>
      <c r="B48" s="88"/>
      <c r="C48" s="71"/>
      <c r="D48" s="71"/>
      <c r="E48" s="70"/>
      <c r="F48" s="71"/>
      <c r="G48" s="70"/>
      <c r="H48" s="70"/>
    </row>
    <row r="49" spans="1:8" x14ac:dyDescent="0.2">
      <c r="A49" s="10" t="s">
        <v>98</v>
      </c>
      <c r="B49" s="112">
        <v>596</v>
      </c>
      <c r="C49" s="113">
        <v>70.819999999999993</v>
      </c>
      <c r="D49" s="148"/>
      <c r="E49" s="114"/>
      <c r="F49" s="138">
        <v>42.72</v>
      </c>
      <c r="G49" s="138">
        <v>26.7</v>
      </c>
      <c r="H49" s="138">
        <v>30.58</v>
      </c>
    </row>
    <row r="50" spans="1:8" x14ac:dyDescent="0.2">
      <c r="A50" s="10" t="s">
        <v>99</v>
      </c>
      <c r="B50" s="112">
        <v>2580</v>
      </c>
      <c r="C50" s="113">
        <v>41.67</v>
      </c>
      <c r="D50" s="148"/>
      <c r="E50" s="114"/>
      <c r="F50" s="138">
        <v>58.47</v>
      </c>
      <c r="G50" s="138">
        <v>23.64</v>
      </c>
      <c r="H50" s="138">
        <v>17.89</v>
      </c>
    </row>
    <row r="51" spans="1:8" x14ac:dyDescent="0.2">
      <c r="A51" s="10" t="s">
        <v>100</v>
      </c>
      <c r="B51" s="112">
        <v>4473</v>
      </c>
      <c r="C51" s="113">
        <v>26.26</v>
      </c>
      <c r="D51" s="148"/>
      <c r="E51" s="114"/>
      <c r="F51" s="138">
        <v>65.709999999999994</v>
      </c>
      <c r="G51" s="138">
        <v>21.98</v>
      </c>
      <c r="H51" s="138">
        <v>12.3</v>
      </c>
    </row>
    <row r="52" spans="1:8" x14ac:dyDescent="0.2">
      <c r="A52" s="10" t="s">
        <v>101</v>
      </c>
      <c r="B52" s="112">
        <v>7610</v>
      </c>
      <c r="C52" s="113">
        <v>25.54</v>
      </c>
      <c r="D52" s="148"/>
      <c r="E52" s="114"/>
      <c r="F52" s="138">
        <v>69.91</v>
      </c>
      <c r="G52" s="138">
        <v>23.15</v>
      </c>
      <c r="H52" s="138">
        <v>6.94</v>
      </c>
    </row>
    <row r="53" spans="1:8" x14ac:dyDescent="0.2">
      <c r="A53" s="69" t="s">
        <v>102</v>
      </c>
      <c r="B53" s="88"/>
      <c r="C53" s="71"/>
      <c r="D53" s="71"/>
      <c r="E53" s="70"/>
      <c r="F53" s="71"/>
      <c r="G53" s="70"/>
      <c r="H53" s="70"/>
    </row>
    <row r="54" spans="1:8" x14ac:dyDescent="0.2">
      <c r="A54" s="10" t="s">
        <v>103</v>
      </c>
      <c r="B54" s="112">
        <v>2850</v>
      </c>
      <c r="C54" s="113">
        <v>26.48</v>
      </c>
      <c r="D54" s="138">
        <v>33.24</v>
      </c>
      <c r="E54" s="138">
        <v>14.04</v>
      </c>
      <c r="F54" s="138">
        <v>62.56</v>
      </c>
      <c r="G54" s="138">
        <v>23.48</v>
      </c>
      <c r="H54" s="138">
        <v>13.96</v>
      </c>
    </row>
    <row r="55" spans="1:8" x14ac:dyDescent="0.2">
      <c r="A55" s="10" t="s">
        <v>104</v>
      </c>
      <c r="B55" s="112">
        <v>8166</v>
      </c>
      <c r="C55" s="113">
        <v>31.2</v>
      </c>
      <c r="D55" s="138">
        <v>36.71</v>
      </c>
      <c r="E55" s="138">
        <v>13.76</v>
      </c>
      <c r="F55" s="138">
        <v>68</v>
      </c>
      <c r="G55" s="138">
        <v>21.11</v>
      </c>
      <c r="H55" s="138">
        <v>10.89</v>
      </c>
    </row>
    <row r="56" spans="1:8" x14ac:dyDescent="0.2">
      <c r="A56" s="10" t="s">
        <v>105</v>
      </c>
      <c r="B56" s="112">
        <v>2241</v>
      </c>
      <c r="C56" s="113">
        <v>34.75</v>
      </c>
      <c r="D56" s="138">
        <v>45.32</v>
      </c>
      <c r="E56" s="138">
        <v>12.88</v>
      </c>
      <c r="F56" s="138">
        <v>72.77</v>
      </c>
      <c r="G56" s="138">
        <v>22.68</v>
      </c>
      <c r="H56" s="138">
        <v>4.55</v>
      </c>
    </row>
    <row r="57" spans="1:8" x14ac:dyDescent="0.2">
      <c r="A57" s="69" t="s">
        <v>106</v>
      </c>
      <c r="B57" s="88"/>
      <c r="C57" s="71"/>
      <c r="D57" s="71"/>
      <c r="E57" s="70"/>
      <c r="F57" s="71"/>
      <c r="G57" s="70"/>
      <c r="H57" s="70"/>
    </row>
    <row r="58" spans="1:8" x14ac:dyDescent="0.2">
      <c r="A58" s="10" t="s">
        <v>107</v>
      </c>
      <c r="B58" s="115">
        <v>10480</v>
      </c>
      <c r="C58" s="148"/>
      <c r="D58" s="148"/>
      <c r="E58" s="114"/>
      <c r="F58" s="138">
        <v>67.55</v>
      </c>
      <c r="G58" s="138">
        <v>22.32</v>
      </c>
      <c r="H58" s="138">
        <v>10.14</v>
      </c>
    </row>
    <row r="59" spans="1:8" x14ac:dyDescent="0.2">
      <c r="A59" s="10" t="s">
        <v>108</v>
      </c>
      <c r="B59" s="115">
        <v>4549</v>
      </c>
      <c r="C59" s="148"/>
      <c r="D59" s="148"/>
      <c r="E59" s="114"/>
      <c r="F59" s="138">
        <v>62.12</v>
      </c>
      <c r="G59" s="138">
        <v>24.71</v>
      </c>
      <c r="H59" s="138">
        <v>13.18</v>
      </c>
    </row>
    <row r="60" spans="1:8" x14ac:dyDescent="0.2">
      <c r="A60" s="527" t="s">
        <v>379</v>
      </c>
    </row>
    <row r="61" spans="1:8" x14ac:dyDescent="0.2">
      <c r="A61" s="739"/>
      <c r="B61" s="739"/>
      <c r="C61" s="739"/>
      <c r="D61" s="739"/>
    </row>
  </sheetData>
  <mergeCells count="11">
    <mergeCell ref="A61:D61"/>
    <mergeCell ref="B2:B3"/>
    <mergeCell ref="C2:C3"/>
    <mergeCell ref="D2:E3"/>
    <mergeCell ref="F2:H2"/>
    <mergeCell ref="B8:B9"/>
    <mergeCell ref="C8:C9"/>
    <mergeCell ref="D8:E9"/>
    <mergeCell ref="F8:H8"/>
    <mergeCell ref="A2:A4"/>
    <mergeCell ref="A8:A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6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8.85546875" defaultRowHeight="11.25" x14ac:dyDescent="0.2"/>
  <cols>
    <col min="1" max="1" width="28.28515625" style="3" customWidth="1"/>
    <col min="2" max="2" width="8.7109375" style="3" customWidth="1"/>
    <col min="3" max="3" width="11.140625" style="3" customWidth="1"/>
    <col min="4" max="4" width="9.28515625" style="3" customWidth="1"/>
    <col min="5" max="9" width="9.28515625" style="19" customWidth="1"/>
    <col min="10" max="10" width="6.85546875" style="19" bestFit="1" customWidth="1"/>
    <col min="11" max="11" width="7.42578125" style="19" bestFit="1" customWidth="1"/>
    <col min="12" max="12" width="6.140625" style="19" bestFit="1" customWidth="1"/>
    <col min="13" max="13" width="7.42578125" style="19" bestFit="1" customWidth="1"/>
    <col min="14" max="16384" width="8.85546875" style="3"/>
  </cols>
  <sheetData>
    <row r="1" spans="1:13" ht="22.5" customHeight="1" x14ac:dyDescent="0.2">
      <c r="A1" s="123" t="s">
        <v>425</v>
      </c>
      <c r="B1" s="552"/>
      <c r="C1" s="552"/>
      <c r="D1" s="93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4.45" customHeight="1" x14ac:dyDescent="0.2">
      <c r="A2" s="749" t="s">
        <v>167</v>
      </c>
      <c r="B2" s="760" t="s">
        <v>126</v>
      </c>
      <c r="C2" s="760" t="s">
        <v>235</v>
      </c>
      <c r="D2" s="769" t="s">
        <v>184</v>
      </c>
      <c r="E2" s="771" t="s">
        <v>185</v>
      </c>
      <c r="F2" s="772"/>
      <c r="G2" s="772"/>
      <c r="H2" s="773"/>
      <c r="I2" s="771" t="s">
        <v>186</v>
      </c>
      <c r="J2" s="772"/>
      <c r="K2" s="772"/>
      <c r="L2" s="772"/>
      <c r="M2" s="772"/>
    </row>
    <row r="3" spans="1:13" ht="17.25" customHeight="1" x14ac:dyDescent="0.2">
      <c r="A3" s="750"/>
      <c r="B3" s="761"/>
      <c r="C3" s="761"/>
      <c r="D3" s="768"/>
      <c r="E3" s="157" t="s">
        <v>98</v>
      </c>
      <c r="F3" s="158" t="s">
        <v>99</v>
      </c>
      <c r="G3" s="158" t="s">
        <v>100</v>
      </c>
      <c r="H3" s="159" t="s">
        <v>101</v>
      </c>
      <c r="I3" s="771"/>
      <c r="J3" s="765"/>
      <c r="K3" s="765"/>
      <c r="L3" s="765"/>
      <c r="M3" s="765"/>
    </row>
    <row r="4" spans="1:13" x14ac:dyDescent="0.2">
      <c r="A4" s="751"/>
      <c r="B4" s="160" t="s">
        <v>2</v>
      </c>
      <c r="C4" s="160"/>
      <c r="D4" s="160" t="s">
        <v>0</v>
      </c>
      <c r="E4" s="162" t="s">
        <v>0</v>
      </c>
      <c r="F4" s="161" t="s">
        <v>0</v>
      </c>
      <c r="G4" s="161" t="s">
        <v>0</v>
      </c>
      <c r="H4" s="163" t="s">
        <v>0</v>
      </c>
      <c r="I4" s="162" t="s">
        <v>187</v>
      </c>
      <c r="J4" s="161" t="s">
        <v>188</v>
      </c>
      <c r="K4" s="161" t="s">
        <v>189</v>
      </c>
      <c r="L4" s="161" t="s">
        <v>190</v>
      </c>
      <c r="M4" s="161" t="s">
        <v>191</v>
      </c>
    </row>
    <row r="5" spans="1:13" x14ac:dyDescent="0.2">
      <c r="A5" s="164" t="s">
        <v>173</v>
      </c>
      <c r="B5" s="164"/>
      <c r="C5" s="164"/>
      <c r="D5" s="167"/>
      <c r="E5" s="168"/>
      <c r="F5" s="168"/>
      <c r="G5" s="168"/>
      <c r="H5" s="168"/>
      <c r="I5" s="169"/>
      <c r="J5" s="170"/>
      <c r="K5" s="170"/>
      <c r="L5" s="170"/>
      <c r="M5" s="170"/>
    </row>
    <row r="6" spans="1:13" x14ac:dyDescent="0.2">
      <c r="A6" s="7" t="s">
        <v>174</v>
      </c>
      <c r="B6" s="34">
        <v>13127</v>
      </c>
      <c r="C6" s="21">
        <v>50.69</v>
      </c>
      <c r="D6" s="21">
        <v>35.07</v>
      </c>
      <c r="E6" s="20">
        <v>0.83</v>
      </c>
      <c r="F6" s="20">
        <v>7.97</v>
      </c>
      <c r="G6" s="20">
        <v>23.99</v>
      </c>
      <c r="H6" s="20">
        <v>67.209999999999994</v>
      </c>
      <c r="I6" s="25">
        <v>45.44</v>
      </c>
      <c r="J6" s="25">
        <v>11.73</v>
      </c>
      <c r="K6" s="25">
        <v>37</v>
      </c>
      <c r="L6" s="25">
        <v>45</v>
      </c>
      <c r="M6" s="25">
        <v>54</v>
      </c>
    </row>
    <row r="7" spans="1:13" x14ac:dyDescent="0.2">
      <c r="A7" s="518" t="s">
        <v>175</v>
      </c>
      <c r="B7" s="34">
        <v>2935</v>
      </c>
      <c r="C7" s="21">
        <v>43.17</v>
      </c>
      <c r="D7" s="21">
        <v>34.18</v>
      </c>
      <c r="E7" s="20">
        <v>1.22</v>
      </c>
      <c r="F7" s="20">
        <v>8.9700000000000006</v>
      </c>
      <c r="G7" s="20">
        <v>24.18</v>
      </c>
      <c r="H7" s="20">
        <v>65.63</v>
      </c>
      <c r="I7" s="25">
        <v>44.95</v>
      </c>
      <c r="J7" s="25">
        <v>12.06</v>
      </c>
      <c r="K7" s="25">
        <v>36</v>
      </c>
      <c r="L7" s="25">
        <v>45</v>
      </c>
      <c r="M7" s="25">
        <v>54</v>
      </c>
    </row>
    <row r="8" spans="1:13" ht="14.45" customHeight="1" x14ac:dyDescent="0.2">
      <c r="A8" s="770" t="s">
        <v>169</v>
      </c>
      <c r="B8" s="760" t="s">
        <v>128</v>
      </c>
      <c r="C8" s="769" t="s">
        <v>237</v>
      </c>
      <c r="D8" s="767" t="s">
        <v>184</v>
      </c>
      <c r="E8" s="762" t="s">
        <v>185</v>
      </c>
      <c r="F8" s="763"/>
      <c r="G8" s="763"/>
      <c r="H8" s="766"/>
      <c r="I8" s="762" t="s">
        <v>186</v>
      </c>
      <c r="J8" s="763"/>
      <c r="K8" s="763"/>
      <c r="L8" s="763"/>
      <c r="M8" s="763"/>
    </row>
    <row r="9" spans="1:13" ht="36" customHeight="1" x14ac:dyDescent="0.2">
      <c r="A9" s="770"/>
      <c r="B9" s="761"/>
      <c r="C9" s="768"/>
      <c r="D9" s="768"/>
      <c r="E9" s="157" t="s">
        <v>98</v>
      </c>
      <c r="F9" s="158" t="s">
        <v>99</v>
      </c>
      <c r="G9" s="158" t="s">
        <v>100</v>
      </c>
      <c r="H9" s="159" t="s">
        <v>101</v>
      </c>
      <c r="I9" s="764"/>
      <c r="J9" s="765"/>
      <c r="K9" s="765"/>
      <c r="L9" s="765"/>
      <c r="M9" s="765"/>
    </row>
    <row r="10" spans="1:13" x14ac:dyDescent="0.2">
      <c r="A10" s="770"/>
      <c r="B10" s="160" t="s">
        <v>2</v>
      </c>
      <c r="C10" s="191" t="s">
        <v>0</v>
      </c>
      <c r="D10" s="160" t="s">
        <v>0</v>
      </c>
      <c r="E10" s="162" t="s">
        <v>0</v>
      </c>
      <c r="F10" s="161" t="s">
        <v>0</v>
      </c>
      <c r="G10" s="161" t="s">
        <v>0</v>
      </c>
      <c r="H10" s="163" t="s">
        <v>0</v>
      </c>
      <c r="I10" s="162" t="s">
        <v>187</v>
      </c>
      <c r="J10" s="161" t="s">
        <v>188</v>
      </c>
      <c r="K10" s="161" t="s">
        <v>189</v>
      </c>
      <c r="L10" s="161" t="s">
        <v>190</v>
      </c>
      <c r="M10" s="161" t="s">
        <v>191</v>
      </c>
    </row>
    <row r="11" spans="1:13" x14ac:dyDescent="0.2">
      <c r="A11" s="164" t="s">
        <v>375</v>
      </c>
      <c r="B11" s="164"/>
      <c r="C11" s="165"/>
      <c r="D11" s="166"/>
      <c r="E11" s="167"/>
      <c r="F11" s="168"/>
      <c r="G11" s="168"/>
      <c r="H11" s="168"/>
      <c r="I11" s="169"/>
      <c r="J11" s="170"/>
      <c r="K11" s="170"/>
      <c r="L11" s="170"/>
      <c r="M11" s="170"/>
    </row>
    <row r="12" spans="1:13" x14ac:dyDescent="0.2">
      <c r="A12" s="95">
        <v>2015</v>
      </c>
      <c r="B12" s="171">
        <v>3806</v>
      </c>
      <c r="C12" s="137">
        <v>48.35</v>
      </c>
      <c r="D12" s="127">
        <v>30.53</v>
      </c>
      <c r="E12" s="145">
        <v>0.76</v>
      </c>
      <c r="F12" s="97">
        <v>7.73</v>
      </c>
      <c r="G12" s="97">
        <v>21.99</v>
      </c>
      <c r="H12" s="97">
        <v>69.510000000000005</v>
      </c>
      <c r="I12" s="145">
        <v>45.73</v>
      </c>
      <c r="J12" s="97">
        <v>11.52</v>
      </c>
      <c r="K12" s="171">
        <v>37</v>
      </c>
      <c r="L12" s="171">
        <v>46</v>
      </c>
      <c r="M12" s="171">
        <v>54</v>
      </c>
    </row>
    <row r="13" spans="1:13" x14ac:dyDescent="0.2">
      <c r="A13" s="95">
        <v>2016</v>
      </c>
      <c r="B13" s="171">
        <v>3741</v>
      </c>
      <c r="C13" s="137">
        <v>49.14</v>
      </c>
      <c r="D13" s="127">
        <v>31.84</v>
      </c>
      <c r="E13" s="145">
        <v>0.37</v>
      </c>
      <c r="F13" s="97">
        <v>7.95</v>
      </c>
      <c r="G13" s="97">
        <v>24.72</v>
      </c>
      <c r="H13" s="97">
        <v>66.959999999999994</v>
      </c>
      <c r="I13" s="145">
        <v>45.38</v>
      </c>
      <c r="J13" s="97">
        <v>11.42</v>
      </c>
      <c r="K13" s="171">
        <v>37</v>
      </c>
      <c r="L13" s="171">
        <v>45</v>
      </c>
      <c r="M13" s="171">
        <v>54</v>
      </c>
    </row>
    <row r="14" spans="1:13" x14ac:dyDescent="0.2">
      <c r="A14" s="95">
        <v>2017</v>
      </c>
      <c r="B14" s="171">
        <v>3641</v>
      </c>
      <c r="C14" s="137">
        <v>48.22</v>
      </c>
      <c r="D14" s="127">
        <v>31.83</v>
      </c>
      <c r="E14" s="145">
        <v>0.3</v>
      </c>
      <c r="F14" s="97">
        <v>9.18</v>
      </c>
      <c r="G14" s="97">
        <v>23.46</v>
      </c>
      <c r="H14" s="97">
        <v>67.06</v>
      </c>
      <c r="I14" s="145">
        <v>45.43</v>
      </c>
      <c r="J14" s="97">
        <v>11.67</v>
      </c>
      <c r="K14" s="171">
        <v>37</v>
      </c>
      <c r="L14" s="171">
        <v>45</v>
      </c>
      <c r="M14" s="171">
        <v>54</v>
      </c>
    </row>
    <row r="15" spans="1:13" x14ac:dyDescent="0.2">
      <c r="A15" s="95">
        <v>2018</v>
      </c>
      <c r="B15" s="171">
        <v>3596</v>
      </c>
      <c r="C15" s="137">
        <v>47.27</v>
      </c>
      <c r="D15" s="127">
        <v>32.200000000000003</v>
      </c>
      <c r="E15" s="145">
        <v>0.53</v>
      </c>
      <c r="F15" s="97">
        <v>7.51</v>
      </c>
      <c r="G15" s="97">
        <v>22.68</v>
      </c>
      <c r="H15" s="97">
        <v>69.28</v>
      </c>
      <c r="I15" s="145">
        <v>46.05</v>
      </c>
      <c r="J15" s="97">
        <v>11.64</v>
      </c>
      <c r="K15" s="171">
        <v>37</v>
      </c>
      <c r="L15" s="171">
        <v>46</v>
      </c>
      <c r="M15" s="171">
        <v>54</v>
      </c>
    </row>
    <row r="16" spans="1:13" x14ac:dyDescent="0.2">
      <c r="A16" s="95">
        <v>2019</v>
      </c>
      <c r="B16" s="171">
        <v>3438</v>
      </c>
      <c r="C16" s="137">
        <v>43.97</v>
      </c>
      <c r="D16" s="127">
        <v>31.24</v>
      </c>
      <c r="E16" s="145">
        <v>0.57999999999999996</v>
      </c>
      <c r="F16" s="97">
        <v>7.11</v>
      </c>
      <c r="G16" s="97">
        <v>22.42</v>
      </c>
      <c r="H16" s="97">
        <v>69.89</v>
      </c>
      <c r="I16" s="145">
        <v>45.77</v>
      </c>
      <c r="J16" s="97">
        <v>11.26</v>
      </c>
      <c r="K16" s="171">
        <v>38</v>
      </c>
      <c r="L16" s="171">
        <v>46</v>
      </c>
      <c r="M16" s="171">
        <v>54</v>
      </c>
    </row>
    <row r="17" spans="1:13" x14ac:dyDescent="0.2">
      <c r="A17" s="95">
        <v>2020</v>
      </c>
      <c r="B17" s="171">
        <v>3023</v>
      </c>
      <c r="C17" s="137">
        <v>43.12</v>
      </c>
      <c r="D17" s="127">
        <v>33.21</v>
      </c>
      <c r="E17" s="145">
        <v>0.7</v>
      </c>
      <c r="F17" s="97">
        <v>8.08</v>
      </c>
      <c r="G17" s="97">
        <v>21.81</v>
      </c>
      <c r="H17" s="97">
        <v>69.41</v>
      </c>
      <c r="I17" s="145">
        <v>45.75</v>
      </c>
      <c r="J17" s="97">
        <v>11.6</v>
      </c>
      <c r="K17" s="171">
        <v>37</v>
      </c>
      <c r="L17" s="171">
        <v>46</v>
      </c>
      <c r="M17" s="171">
        <v>55</v>
      </c>
    </row>
    <row r="18" spans="1:13" x14ac:dyDescent="0.2">
      <c r="A18" s="95">
        <v>2021</v>
      </c>
      <c r="B18" s="171">
        <v>3107</v>
      </c>
      <c r="C18" s="137">
        <v>43.24</v>
      </c>
      <c r="D18" s="127">
        <v>33.380000000000003</v>
      </c>
      <c r="E18" s="145">
        <v>0.48</v>
      </c>
      <c r="F18" s="97">
        <v>8.23</v>
      </c>
      <c r="G18" s="97">
        <v>23.24</v>
      </c>
      <c r="H18" s="97">
        <v>68.040000000000006</v>
      </c>
      <c r="I18" s="145">
        <v>45.49</v>
      </c>
      <c r="J18" s="97">
        <v>11.61</v>
      </c>
      <c r="K18" s="171">
        <v>37</v>
      </c>
      <c r="L18" s="171">
        <v>45</v>
      </c>
      <c r="M18" s="171">
        <v>54</v>
      </c>
    </row>
    <row r="19" spans="1:13" s="657" customFormat="1" ht="19.899999999999999" customHeight="1" x14ac:dyDescent="0.25">
      <c r="A19" s="656" t="s">
        <v>381</v>
      </c>
      <c r="B19" s="681"/>
      <c r="C19" s="682"/>
      <c r="D19" s="683" t="s">
        <v>446</v>
      </c>
      <c r="E19" s="684" t="s">
        <v>456</v>
      </c>
      <c r="F19" s="685" t="s">
        <v>457</v>
      </c>
      <c r="G19" s="685" t="s">
        <v>458</v>
      </c>
      <c r="H19" s="685" t="s">
        <v>455</v>
      </c>
      <c r="I19" s="684" t="s">
        <v>459</v>
      </c>
      <c r="J19" s="681"/>
      <c r="K19" s="681"/>
      <c r="L19" s="681"/>
      <c r="M19" s="681"/>
    </row>
    <row r="20" spans="1:13" x14ac:dyDescent="0.2">
      <c r="A20" s="164" t="s">
        <v>70</v>
      </c>
      <c r="B20" s="173"/>
      <c r="C20" s="190"/>
      <c r="D20" s="174"/>
      <c r="E20" s="175"/>
      <c r="F20" s="176"/>
      <c r="G20" s="176"/>
      <c r="H20" s="176"/>
      <c r="I20" s="175"/>
      <c r="J20" s="174"/>
      <c r="K20" s="177"/>
      <c r="L20" s="177"/>
      <c r="M20" s="177"/>
    </row>
    <row r="21" spans="1:13" x14ac:dyDescent="0.2">
      <c r="A21" s="200" t="s">
        <v>296</v>
      </c>
      <c r="B21" s="201">
        <v>7821</v>
      </c>
      <c r="C21" s="202">
        <v>51.41</v>
      </c>
      <c r="D21" s="203">
        <v>35.07</v>
      </c>
      <c r="E21" s="204">
        <v>0.72</v>
      </c>
      <c r="F21" s="203">
        <v>7.76</v>
      </c>
      <c r="G21" s="203">
        <v>23.01</v>
      </c>
      <c r="H21" s="203">
        <v>68.510000000000005</v>
      </c>
      <c r="I21" s="204">
        <v>45.94</v>
      </c>
      <c r="J21" s="203">
        <v>11.82</v>
      </c>
      <c r="K21" s="201">
        <v>37</v>
      </c>
      <c r="L21" s="201">
        <v>46</v>
      </c>
      <c r="M21" s="201">
        <v>55</v>
      </c>
    </row>
    <row r="22" spans="1:13" x14ac:dyDescent="0.2">
      <c r="A22" s="200" t="s">
        <v>71</v>
      </c>
      <c r="B22" s="201">
        <v>4903</v>
      </c>
      <c r="C22" s="202">
        <v>47.92</v>
      </c>
      <c r="D22" s="203">
        <v>36.47</v>
      </c>
      <c r="E22" s="204">
        <v>0.9</v>
      </c>
      <c r="F22" s="203">
        <v>8.8000000000000007</v>
      </c>
      <c r="G22" s="203">
        <v>22.84</v>
      </c>
      <c r="H22" s="203">
        <v>67.459999999999994</v>
      </c>
      <c r="I22" s="204">
        <v>45.86</v>
      </c>
      <c r="J22" s="203">
        <v>12.13</v>
      </c>
      <c r="K22" s="201">
        <v>37</v>
      </c>
      <c r="L22" s="201">
        <v>46</v>
      </c>
      <c r="M22" s="201">
        <v>55</v>
      </c>
    </row>
    <row r="23" spans="1:13" x14ac:dyDescent="0.2">
      <c r="A23" s="108" t="s">
        <v>72</v>
      </c>
      <c r="B23" s="178">
        <v>735</v>
      </c>
      <c r="C23" s="130">
        <v>40.81</v>
      </c>
      <c r="D23" s="104">
        <v>35.1</v>
      </c>
      <c r="E23" s="129">
        <v>1.22</v>
      </c>
      <c r="F23" s="104">
        <v>11.02</v>
      </c>
      <c r="G23" s="104">
        <v>23.81</v>
      </c>
      <c r="H23" s="104">
        <v>63.95</v>
      </c>
      <c r="I23" s="129">
        <v>44.27</v>
      </c>
      <c r="J23" s="104">
        <v>11.95</v>
      </c>
      <c r="K23" s="178">
        <v>36</v>
      </c>
      <c r="L23" s="178">
        <v>44</v>
      </c>
      <c r="M23" s="178">
        <v>53</v>
      </c>
    </row>
    <row r="24" spans="1:13" x14ac:dyDescent="0.2">
      <c r="A24" s="108" t="s">
        <v>73</v>
      </c>
      <c r="B24" s="178">
        <v>463</v>
      </c>
      <c r="C24" s="130">
        <v>36.090000000000003</v>
      </c>
      <c r="D24" s="104">
        <v>33.26</v>
      </c>
      <c r="E24" s="129">
        <v>0.22</v>
      </c>
      <c r="F24" s="104">
        <v>9.2899999999999991</v>
      </c>
      <c r="G24" s="104">
        <v>20.73</v>
      </c>
      <c r="H24" s="104">
        <v>69.760000000000005</v>
      </c>
      <c r="I24" s="129">
        <v>46.37</v>
      </c>
      <c r="J24" s="104">
        <v>11.8</v>
      </c>
      <c r="K24" s="178">
        <v>37</v>
      </c>
      <c r="L24" s="178">
        <v>47</v>
      </c>
      <c r="M24" s="178">
        <v>56</v>
      </c>
    </row>
    <row r="25" spans="1:13" x14ac:dyDescent="0.2">
      <c r="A25" s="108" t="s">
        <v>74</v>
      </c>
      <c r="B25" s="178">
        <v>1633</v>
      </c>
      <c r="C25" s="130">
        <v>53.91</v>
      </c>
      <c r="D25" s="104">
        <v>40.29</v>
      </c>
      <c r="E25" s="129">
        <v>0.67</v>
      </c>
      <c r="F25" s="104">
        <v>8.65</v>
      </c>
      <c r="G25" s="104">
        <v>21.03</v>
      </c>
      <c r="H25" s="104">
        <v>69.650000000000006</v>
      </c>
      <c r="I25" s="129">
        <v>46.72</v>
      </c>
      <c r="J25" s="104">
        <v>12.33</v>
      </c>
      <c r="K25" s="178">
        <v>38</v>
      </c>
      <c r="L25" s="178">
        <v>47</v>
      </c>
      <c r="M25" s="178">
        <v>56</v>
      </c>
    </row>
    <row r="26" spans="1:13" x14ac:dyDescent="0.2">
      <c r="A26" s="108" t="s">
        <v>75</v>
      </c>
      <c r="B26" s="178">
        <v>1158</v>
      </c>
      <c r="C26" s="130">
        <v>51.49</v>
      </c>
      <c r="D26" s="104">
        <v>31.48</v>
      </c>
      <c r="E26" s="129">
        <v>1.21</v>
      </c>
      <c r="F26" s="104">
        <v>7.17</v>
      </c>
      <c r="G26" s="104">
        <v>23.58</v>
      </c>
      <c r="H26" s="104">
        <v>68.05</v>
      </c>
      <c r="I26" s="129">
        <v>45.94</v>
      </c>
      <c r="J26" s="104">
        <v>11.85</v>
      </c>
      <c r="K26" s="178">
        <v>38</v>
      </c>
      <c r="L26" s="178">
        <v>46</v>
      </c>
      <c r="M26" s="178">
        <v>55</v>
      </c>
    </row>
    <row r="27" spans="1:13" x14ac:dyDescent="0.2">
      <c r="A27" s="108" t="s">
        <v>76</v>
      </c>
      <c r="B27" s="178">
        <v>914</v>
      </c>
      <c r="C27" s="130">
        <v>48.9</v>
      </c>
      <c r="D27" s="104">
        <v>38.659999999999997</v>
      </c>
      <c r="E27" s="129">
        <v>1.01</v>
      </c>
      <c r="F27" s="104">
        <v>9.1</v>
      </c>
      <c r="G27" s="104">
        <v>25.51</v>
      </c>
      <c r="H27" s="104">
        <v>64.38</v>
      </c>
      <c r="I27" s="129">
        <v>45.23</v>
      </c>
      <c r="J27" s="104">
        <v>12.27</v>
      </c>
      <c r="K27" s="178">
        <v>37</v>
      </c>
      <c r="L27" s="178">
        <v>44</v>
      </c>
      <c r="M27" s="178">
        <v>54</v>
      </c>
    </row>
    <row r="28" spans="1:13" x14ac:dyDescent="0.2">
      <c r="A28" s="200" t="s">
        <v>77</v>
      </c>
      <c r="B28" s="201">
        <v>2177</v>
      </c>
      <c r="C28" s="202">
        <v>61.76</v>
      </c>
      <c r="D28" s="203">
        <v>35.22</v>
      </c>
      <c r="E28" s="204">
        <v>0.28000000000000003</v>
      </c>
      <c r="F28" s="203">
        <v>6.07</v>
      </c>
      <c r="G28" s="203">
        <v>23.13</v>
      </c>
      <c r="H28" s="203">
        <v>70.53</v>
      </c>
      <c r="I28" s="204">
        <v>46.16</v>
      </c>
      <c r="J28" s="203">
        <v>11.3</v>
      </c>
      <c r="K28" s="201">
        <v>38</v>
      </c>
      <c r="L28" s="201">
        <v>46</v>
      </c>
      <c r="M28" s="201">
        <v>54</v>
      </c>
    </row>
    <row r="29" spans="1:13" x14ac:dyDescent="0.2">
      <c r="A29" s="108" t="s">
        <v>78</v>
      </c>
      <c r="B29" s="178">
        <v>957</v>
      </c>
      <c r="C29" s="130">
        <v>64.569999999999993</v>
      </c>
      <c r="D29" s="104">
        <v>37.340000000000003</v>
      </c>
      <c r="E29" s="129">
        <v>0.1</v>
      </c>
      <c r="F29" s="104">
        <v>5.23</v>
      </c>
      <c r="G29" s="104">
        <v>24.48</v>
      </c>
      <c r="H29" s="104">
        <v>70.19</v>
      </c>
      <c r="I29" s="129">
        <v>46.71</v>
      </c>
      <c r="J29" s="104">
        <v>11.33</v>
      </c>
      <c r="K29" s="178">
        <v>38</v>
      </c>
      <c r="L29" s="178">
        <v>47</v>
      </c>
      <c r="M29" s="178">
        <v>55</v>
      </c>
    </row>
    <row r="30" spans="1:13" x14ac:dyDescent="0.2">
      <c r="A30" s="108" t="s">
        <v>79</v>
      </c>
      <c r="B30" s="178">
        <v>559</v>
      </c>
      <c r="C30" s="130">
        <v>51.33</v>
      </c>
      <c r="D30" s="104">
        <v>29.57</v>
      </c>
      <c r="E30" s="129">
        <v>0.18</v>
      </c>
      <c r="F30" s="104">
        <v>5.0199999999999996</v>
      </c>
      <c r="G30" s="104">
        <v>22.4</v>
      </c>
      <c r="H30" s="104">
        <v>72.400000000000006</v>
      </c>
      <c r="I30" s="129">
        <v>46.52</v>
      </c>
      <c r="J30" s="104">
        <v>10.89</v>
      </c>
      <c r="K30" s="178">
        <v>39</v>
      </c>
      <c r="L30" s="178">
        <v>47</v>
      </c>
      <c r="M30" s="178">
        <v>54</v>
      </c>
    </row>
    <row r="31" spans="1:13" x14ac:dyDescent="0.2">
      <c r="A31" s="108" t="s">
        <v>80</v>
      </c>
      <c r="B31" s="178">
        <v>135</v>
      </c>
      <c r="C31" s="130">
        <v>88.82</v>
      </c>
      <c r="D31" s="104">
        <v>29.63</v>
      </c>
      <c r="E31" s="129">
        <v>0.74</v>
      </c>
      <c r="F31" s="104">
        <v>7.41</v>
      </c>
      <c r="G31" s="104">
        <v>19.260000000000002</v>
      </c>
      <c r="H31" s="104">
        <v>72.59</v>
      </c>
      <c r="I31" s="129">
        <v>45.93</v>
      </c>
      <c r="J31" s="104">
        <v>11.42</v>
      </c>
      <c r="K31" s="178">
        <v>39</v>
      </c>
      <c r="L31" s="178">
        <v>46</v>
      </c>
      <c r="M31" s="178">
        <v>53</v>
      </c>
    </row>
    <row r="32" spans="1:13" x14ac:dyDescent="0.2">
      <c r="A32" s="108" t="s">
        <v>81</v>
      </c>
      <c r="B32" s="178">
        <v>391</v>
      </c>
      <c r="C32" s="130">
        <v>60.71</v>
      </c>
      <c r="D32" s="104">
        <v>38.36</v>
      </c>
      <c r="E32" s="129">
        <v>0.77</v>
      </c>
      <c r="F32" s="104">
        <v>10.23</v>
      </c>
      <c r="G32" s="104">
        <v>24.04</v>
      </c>
      <c r="H32" s="104">
        <v>64.959999999999994</v>
      </c>
      <c r="I32" s="129">
        <v>43.94</v>
      </c>
      <c r="J32" s="104">
        <v>11.76</v>
      </c>
      <c r="K32" s="178">
        <v>35</v>
      </c>
      <c r="L32" s="178">
        <v>44</v>
      </c>
      <c r="M32" s="178">
        <v>53</v>
      </c>
    </row>
    <row r="33" spans="1:13" x14ac:dyDescent="0.2">
      <c r="A33" s="108" t="s">
        <v>82</v>
      </c>
      <c r="B33" s="178">
        <v>135</v>
      </c>
      <c r="C33" s="130">
        <v>85.44</v>
      </c>
      <c r="D33" s="104">
        <v>40</v>
      </c>
      <c r="E33" s="129">
        <v>0</v>
      </c>
      <c r="F33" s="104">
        <v>2.96</v>
      </c>
      <c r="G33" s="104">
        <v>17.78</v>
      </c>
      <c r="H33" s="104">
        <v>79.260000000000005</v>
      </c>
      <c r="I33" s="129">
        <v>47.4</v>
      </c>
      <c r="J33" s="104">
        <v>10.66</v>
      </c>
      <c r="K33" s="178">
        <v>40</v>
      </c>
      <c r="L33" s="178">
        <v>46</v>
      </c>
      <c r="M33" s="178">
        <v>54</v>
      </c>
    </row>
    <row r="34" spans="1:13" x14ac:dyDescent="0.2">
      <c r="A34" s="205" t="s">
        <v>83</v>
      </c>
      <c r="B34" s="201">
        <v>741</v>
      </c>
      <c r="C34" s="202">
        <v>50.89</v>
      </c>
      <c r="D34" s="203">
        <v>25.34</v>
      </c>
      <c r="E34" s="204">
        <v>0.81</v>
      </c>
      <c r="F34" s="203">
        <v>5.95</v>
      </c>
      <c r="G34" s="203">
        <v>23.78</v>
      </c>
      <c r="H34" s="203">
        <v>69.459999999999994</v>
      </c>
      <c r="I34" s="204">
        <v>45.79</v>
      </c>
      <c r="J34" s="203">
        <v>11.27</v>
      </c>
      <c r="K34" s="201">
        <v>38</v>
      </c>
      <c r="L34" s="201">
        <v>46</v>
      </c>
      <c r="M34" s="201">
        <v>54</v>
      </c>
    </row>
    <row r="35" spans="1:13" x14ac:dyDescent="0.2">
      <c r="A35" s="164" t="s">
        <v>84</v>
      </c>
      <c r="B35" s="173"/>
      <c r="C35" s="190"/>
      <c r="D35" s="174"/>
      <c r="E35" s="175"/>
      <c r="F35" s="176"/>
      <c r="G35" s="176"/>
      <c r="H35" s="176"/>
      <c r="I35" s="175"/>
      <c r="J35" s="174"/>
      <c r="K35" s="177"/>
      <c r="L35" s="177"/>
      <c r="M35" s="177"/>
    </row>
    <row r="36" spans="1:13" x14ac:dyDescent="0.2">
      <c r="A36" s="206" t="s">
        <v>85</v>
      </c>
      <c r="B36" s="207">
        <v>1170</v>
      </c>
      <c r="C36" s="208">
        <v>22.22</v>
      </c>
      <c r="D36" s="209">
        <v>32.76</v>
      </c>
      <c r="E36" s="210">
        <v>2.31</v>
      </c>
      <c r="F36" s="203">
        <v>11.2</v>
      </c>
      <c r="G36" s="203">
        <v>26.92</v>
      </c>
      <c r="H36" s="209">
        <v>59.57</v>
      </c>
      <c r="I36" s="210">
        <v>43.16</v>
      </c>
      <c r="J36" s="203">
        <v>12.17</v>
      </c>
      <c r="K36" s="201">
        <v>34</v>
      </c>
      <c r="L36" s="201">
        <v>42</v>
      </c>
      <c r="M36" s="207">
        <v>52</v>
      </c>
    </row>
    <row r="37" spans="1:13" x14ac:dyDescent="0.2">
      <c r="A37" s="108" t="s">
        <v>86</v>
      </c>
      <c r="B37" s="171">
        <v>433</v>
      </c>
      <c r="C37" s="127">
        <v>15.81</v>
      </c>
      <c r="D37" s="97">
        <v>32.090000000000003</v>
      </c>
      <c r="E37" s="145">
        <v>1.1499999999999999</v>
      </c>
      <c r="F37" s="97">
        <v>11.32</v>
      </c>
      <c r="G37" s="97">
        <v>27.02</v>
      </c>
      <c r="H37" s="97">
        <v>60.51</v>
      </c>
      <c r="I37" s="145">
        <v>42.77</v>
      </c>
      <c r="J37" s="97">
        <v>11.09</v>
      </c>
      <c r="K37" s="171">
        <v>34</v>
      </c>
      <c r="L37" s="171">
        <v>42</v>
      </c>
      <c r="M37" s="171">
        <v>51</v>
      </c>
    </row>
    <row r="38" spans="1:13" x14ac:dyDescent="0.2">
      <c r="A38" s="108" t="s">
        <v>87</v>
      </c>
      <c r="B38" s="171">
        <v>203</v>
      </c>
      <c r="C38" s="127">
        <v>14.31</v>
      </c>
      <c r="D38" s="97">
        <v>26.73</v>
      </c>
      <c r="E38" s="145">
        <v>0.49</v>
      </c>
      <c r="F38" s="97">
        <v>12.81</v>
      </c>
      <c r="G38" s="97">
        <v>34.479999999999997</v>
      </c>
      <c r="H38" s="97">
        <v>52.22</v>
      </c>
      <c r="I38" s="145">
        <v>41.2</v>
      </c>
      <c r="J38" s="97">
        <v>10.76</v>
      </c>
      <c r="K38" s="171">
        <v>34</v>
      </c>
      <c r="L38" s="171">
        <v>41</v>
      </c>
      <c r="M38" s="171">
        <v>49</v>
      </c>
    </row>
    <row r="39" spans="1:13" x14ac:dyDescent="0.2">
      <c r="A39" s="108" t="s">
        <v>88</v>
      </c>
      <c r="B39" s="171">
        <v>534</v>
      </c>
      <c r="C39" s="127">
        <v>48.19</v>
      </c>
      <c r="D39" s="97">
        <v>35.58</v>
      </c>
      <c r="E39" s="145">
        <v>3.93</v>
      </c>
      <c r="F39" s="97">
        <v>10.49</v>
      </c>
      <c r="G39" s="97">
        <v>23.97</v>
      </c>
      <c r="H39" s="97">
        <v>61.61</v>
      </c>
      <c r="I39" s="145">
        <v>44.22</v>
      </c>
      <c r="J39" s="97">
        <v>13.36</v>
      </c>
      <c r="K39" s="171">
        <v>35</v>
      </c>
      <c r="L39" s="171">
        <v>44</v>
      </c>
      <c r="M39" s="171">
        <v>54</v>
      </c>
    </row>
    <row r="40" spans="1:13" x14ac:dyDescent="0.2">
      <c r="A40" s="200" t="s">
        <v>89</v>
      </c>
      <c r="B40" s="201">
        <v>6651</v>
      </c>
      <c r="C40" s="202">
        <v>66.87</v>
      </c>
      <c r="D40" s="203">
        <v>35.47</v>
      </c>
      <c r="E40" s="204">
        <v>0.44</v>
      </c>
      <c r="F40" s="203">
        <v>7.16</v>
      </c>
      <c r="G40" s="203">
        <v>22.32</v>
      </c>
      <c r="H40" s="203">
        <v>70.08</v>
      </c>
      <c r="I40" s="204">
        <v>46.43</v>
      </c>
      <c r="J40" s="203">
        <v>11.69</v>
      </c>
      <c r="K40" s="201">
        <v>38</v>
      </c>
      <c r="L40" s="201">
        <v>46</v>
      </c>
      <c r="M40" s="201">
        <v>55</v>
      </c>
    </row>
    <row r="41" spans="1:13" x14ac:dyDescent="0.2">
      <c r="A41" s="108" t="s">
        <v>90</v>
      </c>
      <c r="B41" s="171">
        <v>105</v>
      </c>
      <c r="C41" s="127">
        <v>16.43</v>
      </c>
      <c r="D41" s="97">
        <v>16.190000000000001</v>
      </c>
      <c r="E41" s="145">
        <v>0.95</v>
      </c>
      <c r="F41" s="97">
        <v>17.14</v>
      </c>
      <c r="G41" s="97">
        <v>34.29</v>
      </c>
      <c r="H41" s="97">
        <v>47.62</v>
      </c>
      <c r="I41" s="145">
        <v>39.1</v>
      </c>
      <c r="J41" s="97">
        <v>10.01</v>
      </c>
      <c r="K41" s="171">
        <v>32</v>
      </c>
      <c r="L41" s="171">
        <v>38</v>
      </c>
      <c r="M41" s="171">
        <v>46</v>
      </c>
    </row>
    <row r="42" spans="1:13" x14ac:dyDescent="0.2">
      <c r="A42" s="108" t="s">
        <v>91</v>
      </c>
      <c r="B42" s="171">
        <v>120</v>
      </c>
      <c r="C42" s="127">
        <v>40.54</v>
      </c>
      <c r="D42" s="97">
        <v>30</v>
      </c>
      <c r="E42" s="145">
        <v>0</v>
      </c>
      <c r="F42" s="97">
        <v>7.56</v>
      </c>
      <c r="G42" s="97">
        <v>26.05</v>
      </c>
      <c r="H42" s="97">
        <v>66.39</v>
      </c>
      <c r="I42" s="145">
        <v>44.21</v>
      </c>
      <c r="J42" s="97">
        <v>10.33</v>
      </c>
      <c r="K42" s="171">
        <v>36</v>
      </c>
      <c r="L42" s="171">
        <v>45</v>
      </c>
      <c r="M42" s="171">
        <v>52</v>
      </c>
    </row>
    <row r="43" spans="1:13" x14ac:dyDescent="0.2">
      <c r="A43" s="108" t="s">
        <v>92</v>
      </c>
      <c r="B43" s="171">
        <v>3353</v>
      </c>
      <c r="C43" s="127">
        <v>74.12</v>
      </c>
      <c r="D43" s="97">
        <v>36.270000000000003</v>
      </c>
      <c r="E43" s="145">
        <v>0.54</v>
      </c>
      <c r="F43" s="97">
        <v>7.2</v>
      </c>
      <c r="G43" s="97">
        <v>21.35</v>
      </c>
      <c r="H43" s="97">
        <v>70.92</v>
      </c>
      <c r="I43" s="145">
        <v>46.76</v>
      </c>
      <c r="J43" s="97">
        <v>11.93</v>
      </c>
      <c r="K43" s="171">
        <v>38</v>
      </c>
      <c r="L43" s="171">
        <v>47</v>
      </c>
      <c r="M43" s="171">
        <v>56</v>
      </c>
    </row>
    <row r="44" spans="1:13" x14ac:dyDescent="0.2">
      <c r="A44" s="108" t="s">
        <v>93</v>
      </c>
      <c r="B44" s="171">
        <v>3073</v>
      </c>
      <c r="C44" s="127">
        <v>68.489999999999995</v>
      </c>
      <c r="D44" s="97">
        <v>35.479999999999997</v>
      </c>
      <c r="E44" s="145">
        <v>0.33</v>
      </c>
      <c r="F44" s="97">
        <v>6.76</v>
      </c>
      <c r="G44" s="97">
        <v>22.83</v>
      </c>
      <c r="H44" s="97">
        <v>70.09</v>
      </c>
      <c r="I44" s="145">
        <v>46.4</v>
      </c>
      <c r="J44" s="97">
        <v>11.44</v>
      </c>
      <c r="K44" s="171">
        <v>38</v>
      </c>
      <c r="L44" s="171">
        <v>46</v>
      </c>
      <c r="M44" s="171">
        <v>55</v>
      </c>
    </row>
    <row r="45" spans="1:13" x14ac:dyDescent="0.2">
      <c r="A45" s="164" t="s">
        <v>94</v>
      </c>
      <c r="B45" s="173"/>
      <c r="C45" s="190"/>
      <c r="D45" s="174"/>
      <c r="E45" s="175"/>
      <c r="F45" s="176"/>
      <c r="G45" s="176"/>
      <c r="H45" s="176"/>
      <c r="I45" s="175"/>
      <c r="J45" s="174"/>
      <c r="K45" s="177"/>
      <c r="L45" s="177"/>
      <c r="M45" s="177"/>
    </row>
    <row r="46" spans="1:13" x14ac:dyDescent="0.2">
      <c r="A46" s="111" t="s">
        <v>95</v>
      </c>
      <c r="B46" s="184">
        <v>5068</v>
      </c>
      <c r="C46" s="139">
        <v>47.76</v>
      </c>
      <c r="D46" s="106"/>
      <c r="E46" s="138">
        <v>0.79</v>
      </c>
      <c r="F46" s="97">
        <v>8.3000000000000007</v>
      </c>
      <c r="G46" s="97">
        <v>23.55</v>
      </c>
      <c r="H46" s="113">
        <v>67.36</v>
      </c>
      <c r="I46" s="138">
        <v>45.44</v>
      </c>
      <c r="J46" s="97">
        <v>11.82</v>
      </c>
      <c r="K46" s="171">
        <v>37</v>
      </c>
      <c r="L46" s="171">
        <v>45</v>
      </c>
      <c r="M46" s="184">
        <v>54</v>
      </c>
    </row>
    <row r="47" spans="1:13" x14ac:dyDescent="0.2">
      <c r="A47" s="108" t="s">
        <v>96</v>
      </c>
      <c r="B47" s="171">
        <v>2737</v>
      </c>
      <c r="C47" s="127">
        <v>60.38</v>
      </c>
      <c r="D47" s="131"/>
      <c r="E47" s="145">
        <v>0.59</v>
      </c>
      <c r="F47" s="97">
        <v>6.78</v>
      </c>
      <c r="G47" s="97">
        <v>21.89</v>
      </c>
      <c r="H47" s="97">
        <v>70.739999999999995</v>
      </c>
      <c r="I47" s="145">
        <v>46.86</v>
      </c>
      <c r="J47" s="97">
        <v>11.75</v>
      </c>
      <c r="K47" s="171">
        <v>38</v>
      </c>
      <c r="L47" s="171">
        <v>47</v>
      </c>
      <c r="M47" s="171">
        <v>56</v>
      </c>
    </row>
    <row r="48" spans="1:13" x14ac:dyDescent="0.2">
      <c r="A48" s="164" t="s">
        <v>97</v>
      </c>
      <c r="B48" s="173"/>
      <c r="C48" s="190"/>
      <c r="D48" s="174"/>
      <c r="E48" s="175"/>
      <c r="F48" s="176"/>
      <c r="G48" s="176"/>
      <c r="H48" s="176"/>
      <c r="I48" s="175"/>
      <c r="J48" s="174"/>
      <c r="K48" s="177"/>
      <c r="L48" s="177"/>
      <c r="M48" s="177"/>
    </row>
    <row r="49" spans="1:13" x14ac:dyDescent="0.2">
      <c r="A49" s="111" t="s">
        <v>98</v>
      </c>
      <c r="B49" s="184">
        <v>56</v>
      </c>
      <c r="C49" s="139">
        <v>9.51</v>
      </c>
      <c r="D49" s="113">
        <v>28.57</v>
      </c>
      <c r="E49" s="146"/>
      <c r="F49" s="106"/>
      <c r="G49" s="106"/>
      <c r="H49" s="106"/>
      <c r="I49" s="146"/>
      <c r="J49" s="106"/>
      <c r="K49" s="179"/>
      <c r="L49" s="179"/>
      <c r="M49" s="179"/>
    </row>
    <row r="50" spans="1:13" x14ac:dyDescent="0.2">
      <c r="A50" s="108" t="s">
        <v>99</v>
      </c>
      <c r="B50" s="171">
        <v>605</v>
      </c>
      <c r="C50" s="127">
        <v>23.82</v>
      </c>
      <c r="D50" s="97">
        <v>30.63</v>
      </c>
      <c r="E50" s="147"/>
      <c r="F50" s="131"/>
      <c r="G50" s="131"/>
      <c r="H50" s="131"/>
      <c r="I50" s="147"/>
      <c r="J50" s="131"/>
      <c r="K50" s="180"/>
      <c r="L50" s="180"/>
      <c r="M50" s="180"/>
    </row>
    <row r="51" spans="1:13" x14ac:dyDescent="0.2">
      <c r="A51" s="108" t="s">
        <v>100</v>
      </c>
      <c r="B51" s="171">
        <v>1793</v>
      </c>
      <c r="C51" s="127">
        <v>40.36</v>
      </c>
      <c r="D51" s="97">
        <v>33.43</v>
      </c>
      <c r="E51" s="147"/>
      <c r="F51" s="131"/>
      <c r="G51" s="131"/>
      <c r="H51" s="131"/>
      <c r="I51" s="147"/>
      <c r="J51" s="131"/>
      <c r="K51" s="180"/>
      <c r="L51" s="180"/>
      <c r="M51" s="180"/>
    </row>
    <row r="52" spans="1:13" x14ac:dyDescent="0.2">
      <c r="A52" s="108" t="s">
        <v>101</v>
      </c>
      <c r="B52" s="171">
        <v>5338</v>
      </c>
      <c r="C52" s="127">
        <v>70.42</v>
      </c>
      <c r="D52" s="97">
        <v>36.19</v>
      </c>
      <c r="E52" s="147"/>
      <c r="F52" s="131"/>
      <c r="G52" s="131"/>
      <c r="H52" s="131"/>
      <c r="I52" s="147"/>
      <c r="J52" s="131"/>
      <c r="K52" s="180"/>
      <c r="L52" s="180"/>
      <c r="M52" s="180"/>
    </row>
    <row r="53" spans="1:13" x14ac:dyDescent="0.2">
      <c r="A53" s="164" t="s">
        <v>102</v>
      </c>
      <c r="B53" s="173"/>
      <c r="C53" s="190"/>
      <c r="D53" s="174"/>
      <c r="E53" s="175"/>
      <c r="F53" s="176"/>
      <c r="G53" s="176"/>
      <c r="H53" s="176"/>
      <c r="I53" s="175"/>
      <c r="J53" s="174"/>
      <c r="K53" s="177"/>
      <c r="L53" s="177"/>
      <c r="M53" s="177"/>
    </row>
    <row r="54" spans="1:13" x14ac:dyDescent="0.2">
      <c r="A54" s="111" t="s">
        <v>103</v>
      </c>
      <c r="B54" s="184">
        <v>1081</v>
      </c>
      <c r="C54" s="139">
        <v>38.159999999999997</v>
      </c>
      <c r="D54" s="113">
        <v>29.6</v>
      </c>
      <c r="E54" s="138">
        <v>1.59</v>
      </c>
      <c r="F54" s="97">
        <v>10.48</v>
      </c>
      <c r="G54" s="97">
        <v>27.41</v>
      </c>
      <c r="H54" s="113">
        <v>60.52</v>
      </c>
      <c r="I54" s="138">
        <v>43.87</v>
      </c>
      <c r="J54" s="97">
        <v>12.41</v>
      </c>
      <c r="K54" s="171">
        <v>34</v>
      </c>
      <c r="L54" s="171">
        <v>43</v>
      </c>
      <c r="M54" s="184">
        <v>53</v>
      </c>
    </row>
    <row r="55" spans="1:13" x14ac:dyDescent="0.2">
      <c r="A55" s="111" t="s">
        <v>104</v>
      </c>
      <c r="B55" s="171">
        <v>4277</v>
      </c>
      <c r="C55" s="127">
        <v>52.69</v>
      </c>
      <c r="D55" s="97">
        <v>33.869999999999997</v>
      </c>
      <c r="E55" s="145">
        <v>0.77</v>
      </c>
      <c r="F55" s="97">
        <v>8.5</v>
      </c>
      <c r="G55" s="97">
        <v>23.89</v>
      </c>
      <c r="H55" s="97">
        <v>66.83</v>
      </c>
      <c r="I55" s="145">
        <v>45.19</v>
      </c>
      <c r="J55" s="97">
        <v>11.63</v>
      </c>
      <c r="K55" s="171">
        <v>37</v>
      </c>
      <c r="L55" s="171">
        <v>45</v>
      </c>
      <c r="M55" s="171">
        <v>54</v>
      </c>
    </row>
    <row r="56" spans="1:13" x14ac:dyDescent="0.2">
      <c r="A56" s="111" t="s">
        <v>105</v>
      </c>
      <c r="B56" s="171">
        <v>1618</v>
      </c>
      <c r="C56" s="127">
        <v>72.430000000000007</v>
      </c>
      <c r="D56" s="97">
        <v>43.46</v>
      </c>
      <c r="E56" s="145">
        <v>0.06</v>
      </c>
      <c r="F56" s="97">
        <v>4.21</v>
      </c>
      <c r="G56" s="97">
        <v>16.36</v>
      </c>
      <c r="H56" s="97">
        <v>79.37</v>
      </c>
      <c r="I56" s="145">
        <v>49.31</v>
      </c>
      <c r="J56" s="97">
        <v>11.21</v>
      </c>
      <c r="K56" s="171">
        <v>41</v>
      </c>
      <c r="L56" s="171">
        <v>50</v>
      </c>
      <c r="M56" s="171">
        <v>58</v>
      </c>
    </row>
    <row r="57" spans="1:13" x14ac:dyDescent="0.2">
      <c r="A57" s="164" t="s">
        <v>106</v>
      </c>
      <c r="B57" s="173"/>
      <c r="C57" s="190"/>
      <c r="D57" s="174"/>
      <c r="E57" s="175"/>
      <c r="F57" s="176"/>
      <c r="G57" s="176"/>
      <c r="H57" s="176"/>
      <c r="I57" s="175"/>
      <c r="J57" s="174"/>
      <c r="K57" s="177"/>
      <c r="L57" s="177"/>
      <c r="M57" s="177"/>
    </row>
    <row r="58" spans="1:13" x14ac:dyDescent="0.2">
      <c r="A58" s="111" t="s">
        <v>107</v>
      </c>
      <c r="B58" s="184">
        <v>5376</v>
      </c>
      <c r="C58" s="139">
        <v>51.55</v>
      </c>
      <c r="D58" s="113">
        <v>35.549999999999997</v>
      </c>
      <c r="E58" s="138">
        <v>0.24</v>
      </c>
      <c r="F58" s="97">
        <v>6.29</v>
      </c>
      <c r="G58" s="97">
        <v>23.17</v>
      </c>
      <c r="H58" s="113">
        <v>70.3</v>
      </c>
      <c r="I58" s="138">
        <v>46.34</v>
      </c>
      <c r="J58" s="97">
        <v>11.25</v>
      </c>
      <c r="K58" s="171">
        <v>38</v>
      </c>
      <c r="L58" s="171">
        <v>46</v>
      </c>
      <c r="M58" s="184">
        <v>55</v>
      </c>
    </row>
    <row r="59" spans="1:13" x14ac:dyDescent="0.2">
      <c r="A59" s="108" t="s">
        <v>108</v>
      </c>
      <c r="B59" s="171">
        <v>2314</v>
      </c>
      <c r="C59" s="127">
        <v>47.64</v>
      </c>
      <c r="D59" s="97">
        <v>34.47</v>
      </c>
      <c r="E59" s="145">
        <v>1.78</v>
      </c>
      <c r="F59" s="97">
        <v>10.95</v>
      </c>
      <c r="G59" s="97">
        <v>22.85</v>
      </c>
      <c r="H59" s="97">
        <v>64.42</v>
      </c>
      <c r="I59" s="145">
        <v>45.05</v>
      </c>
      <c r="J59" s="97">
        <v>12.95</v>
      </c>
      <c r="K59" s="171">
        <v>35</v>
      </c>
      <c r="L59" s="171">
        <v>45</v>
      </c>
      <c r="M59" s="171">
        <v>55</v>
      </c>
    </row>
    <row r="60" spans="1:13" x14ac:dyDescent="0.2">
      <c r="A60" s="535" t="s">
        <v>379</v>
      </c>
      <c r="B60" s="185"/>
      <c r="C60" s="185"/>
      <c r="D60" s="185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3" x14ac:dyDescent="0.2">
      <c r="A61" s="12"/>
      <c r="B61" s="13"/>
      <c r="C61" s="13"/>
      <c r="D61" s="13"/>
      <c r="E61" s="16"/>
      <c r="F61" s="16"/>
      <c r="G61" s="16"/>
      <c r="H61" s="16"/>
      <c r="I61" s="16"/>
      <c r="J61" s="16"/>
      <c r="K61" s="16"/>
      <c r="L61" s="16"/>
      <c r="M61" s="16"/>
    </row>
    <row r="62" spans="1:13" x14ac:dyDescent="0.2">
      <c r="A62" s="739"/>
      <c r="B62" s="739"/>
      <c r="C62" s="739"/>
      <c r="D62" s="739"/>
      <c r="E62" s="739"/>
    </row>
  </sheetData>
  <mergeCells count="13">
    <mergeCell ref="E2:H2"/>
    <mergeCell ref="I2:M3"/>
    <mergeCell ref="A2:A4"/>
    <mergeCell ref="B2:B3"/>
    <mergeCell ref="D2:D3"/>
    <mergeCell ref="C2:C3"/>
    <mergeCell ref="B8:B9"/>
    <mergeCell ref="I8:M9"/>
    <mergeCell ref="A62:E62"/>
    <mergeCell ref="E8:H8"/>
    <mergeCell ref="D8:D9"/>
    <mergeCell ref="C8:C9"/>
    <mergeCell ref="A8:A10"/>
  </mergeCells>
  <pageMargins left="0.7" right="0.7" top="0.75" bottom="0.75" header="0.3" footer="0.3"/>
  <pageSetup paperSize="2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Inhoudstafel</vt:lpstr>
      <vt:lpstr>Labels</vt:lpstr>
      <vt:lpstr>T1</vt:lpstr>
      <vt:lpstr>A4.1.2.</vt:lpstr>
      <vt:lpstr>T29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T.1.2. (old)</vt:lpstr>
      <vt:lpstr>T.1.3. (old)</vt:lpstr>
      <vt:lpstr>T.1.4. (old)</vt:lpstr>
      <vt:lpstr>T24</vt:lpstr>
      <vt:lpstr>T25</vt:lpstr>
      <vt:lpstr>T26</vt:lpstr>
      <vt:lpstr>T27</vt:lpstr>
      <vt:lpstr>T28</vt:lpstr>
      <vt:lpstr>T.7.1.</vt:lpstr>
      <vt:lpstr>T.7.2.</vt:lpstr>
      <vt:lpstr>T.7.3.</vt:lpstr>
      <vt:lpstr>T.7.4.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Antoine, Jerome</dc:creator>
  <cp:lastModifiedBy>Jérôme Antoine</cp:lastModifiedBy>
  <cp:lastPrinted>2017-02-10T12:50:28Z</cp:lastPrinted>
  <dcterms:created xsi:type="dcterms:W3CDTF">2017-02-10T09:11:19Z</dcterms:created>
  <dcterms:modified xsi:type="dcterms:W3CDTF">2022-12-20T09:39:30Z</dcterms:modified>
</cp:coreProperties>
</file>